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xr:revisionPtr revIDLastSave="0" documentId="13_ncr:1_{BBEE8A93-5136-415D-A4D9-5EFD81448958}" xr6:coauthVersionLast="46" xr6:coauthVersionMax="46" xr10:uidLastSave="{00000000-0000-0000-0000-000000000000}"/>
  <bookViews>
    <workbookView xWindow="-110" yWindow="-110" windowWidth="25820" windowHeight="14020" firstSheet="1" activeTab="1" xr2:uid="{00000000-000D-0000-FFFF-FFFF00000000}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金源客户表!$A$1:$AK$1119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91029" concurrentCalc="0"/>
  <pivotCaches>
    <pivotCache cacheId="0" r:id="rId10"/>
  </pivotCaches>
</workbook>
</file>

<file path=xl/calcChain.xml><?xml version="1.0" encoding="utf-8"?>
<calcChain xmlns="http://schemas.openxmlformats.org/spreadsheetml/2006/main">
  <c r="V645" i="7" l="1"/>
  <c r="N136" i="10"/>
  <c r="J136" i="10"/>
  <c r="P136" i="10"/>
  <c r="L136" i="10"/>
  <c r="Q136" i="10"/>
  <c r="R136" i="10"/>
  <c r="W524" i="7"/>
  <c r="W528" i="7"/>
  <c r="W1118" i="7"/>
  <c r="W1092" i="7"/>
  <c r="W1028" i="7"/>
  <c r="W950" i="7"/>
  <c r="W852" i="7"/>
  <c r="W777" i="7"/>
  <c r="W669" i="7"/>
  <c r="W466" i="7"/>
  <c r="W298" i="7"/>
  <c r="W180" i="7"/>
  <c r="W55" i="7"/>
  <c r="V1118" i="7"/>
  <c r="W263" i="7"/>
  <c r="W1117" i="7"/>
  <c r="W1116" i="7"/>
  <c r="W758" i="7"/>
  <c r="W676" i="7"/>
  <c r="W675" i="7"/>
  <c r="W665" i="7"/>
  <c r="W366" i="7"/>
  <c r="W265" i="7"/>
  <c r="W264" i="7"/>
  <c r="W141" i="7"/>
  <c r="W2" i="7"/>
  <c r="W666" i="7"/>
  <c r="W432" i="7"/>
  <c r="W288" i="7"/>
  <c r="W165" i="7"/>
  <c r="W36" i="7"/>
  <c r="W538" i="7"/>
  <c r="H16" i="10"/>
  <c r="G16" i="10"/>
  <c r="W637" i="7"/>
  <c r="H11" i="10"/>
  <c r="G11" i="10"/>
  <c r="W622" i="7"/>
  <c r="W617" i="7"/>
  <c r="W616" i="7"/>
  <c r="W614" i="7"/>
  <c r="W1042" i="7"/>
  <c r="W980" i="7"/>
  <c r="W948" i="7"/>
  <c r="W836" i="7"/>
  <c r="W760" i="7"/>
  <c r="W649" i="7"/>
  <c r="W383" i="7"/>
  <c r="W382" i="7"/>
  <c r="W370" i="7"/>
  <c r="W267" i="7"/>
  <c r="W143" i="7"/>
  <c r="W5" i="7"/>
  <c r="W1048" i="7"/>
  <c r="W1043" i="7"/>
  <c r="W981" i="7"/>
  <c r="W947" i="7"/>
  <c r="W837" i="7"/>
  <c r="W761" i="7"/>
  <c r="W650" i="7"/>
  <c r="U443" i="7"/>
  <c r="W443" i="7"/>
  <c r="W442" i="7"/>
  <c r="W289" i="7"/>
  <c r="W169" i="7"/>
  <c r="W39" i="7"/>
  <c r="U436" i="7"/>
  <c r="W436" i="7"/>
  <c r="T523" i="7"/>
  <c r="W465" i="7"/>
  <c r="W441" i="7"/>
  <c r="W1113" i="7"/>
  <c r="V1113" i="7"/>
  <c r="W1112" i="7"/>
  <c r="W1058" i="7"/>
  <c r="W994" i="7"/>
  <c r="W911" i="7"/>
  <c r="W856" i="7"/>
  <c r="W782" i="7"/>
  <c r="W686" i="7"/>
  <c r="W419" i="7"/>
  <c r="W155" i="7"/>
  <c r="W279" i="7"/>
  <c r="W9" i="7"/>
  <c r="V1112" i="7"/>
  <c r="W1111" i="7"/>
  <c r="W379" i="7"/>
  <c r="V1111" i="7"/>
  <c r="W405" i="7"/>
  <c r="W451" i="7"/>
  <c r="W392" i="7"/>
  <c r="W148" i="7"/>
  <c r="W13" i="7"/>
  <c r="W1061" i="7"/>
  <c r="W567" i="7"/>
  <c r="W734" i="7"/>
  <c r="W592" i="7"/>
  <c r="W591" i="7"/>
  <c r="W354" i="7"/>
  <c r="W243" i="7"/>
  <c r="W84" i="7"/>
  <c r="W83" i="7"/>
  <c r="H28" i="10"/>
  <c r="G28" i="10"/>
  <c r="Z59" i="7"/>
  <c r="U59" i="7"/>
  <c r="H33" i="10"/>
  <c r="G33" i="10"/>
  <c r="U642" i="7"/>
  <c r="W572" i="7"/>
  <c r="W539" i="7"/>
  <c r="W1110" i="7"/>
  <c r="Z1110" i="7"/>
  <c r="AB1110" i="7"/>
  <c r="V1110" i="7"/>
  <c r="U542" i="7"/>
  <c r="W542" i="7"/>
  <c r="W1077" i="7"/>
  <c r="W1013" i="7"/>
  <c r="W932" i="7"/>
  <c r="W870" i="7"/>
  <c r="W796" i="7"/>
  <c r="W706" i="7"/>
  <c r="W543" i="7"/>
  <c r="W326" i="7"/>
  <c r="W215" i="7"/>
  <c r="W112" i="7"/>
  <c r="Y1109" i="7"/>
  <c r="AB1109" i="7"/>
  <c r="I94" i="10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/>
  <c r="N11" i="10"/>
  <c r="W957" i="7"/>
  <c r="W964" i="7"/>
  <c r="W960" i="7"/>
  <c r="W945" i="7"/>
  <c r="W946" i="7"/>
  <c r="W949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2" i="7"/>
  <c r="W907" i="7"/>
  <c r="W975" i="7"/>
  <c r="W976" i="7"/>
  <c r="W982" i="7"/>
  <c r="W984" i="7"/>
  <c r="W985" i="7"/>
  <c r="W986" i="7"/>
  <c r="W987" i="7"/>
  <c r="W988" i="7"/>
  <c r="W989" i="7"/>
  <c r="W990" i="7"/>
  <c r="W991" i="7"/>
  <c r="W992" i="7"/>
  <c r="W993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9" i="7"/>
  <c r="W1030" i="7"/>
  <c r="W906" i="7"/>
  <c r="W904" i="7"/>
  <c r="W903" i="7"/>
  <c r="N133" i="10"/>
  <c r="N134" i="10"/>
  <c r="N135" i="10"/>
  <c r="N131" i="10"/>
  <c r="J130" i="10"/>
  <c r="L130" i="10"/>
  <c r="N120" i="10"/>
  <c r="L123" i="10"/>
  <c r="L124" i="10"/>
  <c r="L125" i="10"/>
  <c r="L126" i="10"/>
  <c r="L127" i="10"/>
  <c r="L128" i="10"/>
  <c r="L129" i="10"/>
  <c r="J131" i="10"/>
  <c r="L131" i="10"/>
  <c r="J132" i="10"/>
  <c r="L132" i="10"/>
  <c r="H135" i="10"/>
  <c r="J135" i="10"/>
  <c r="L135" i="10"/>
  <c r="H134" i="10"/>
  <c r="J134" i="10"/>
  <c r="L134" i="10"/>
  <c r="H133" i="10"/>
  <c r="J133" i="10"/>
  <c r="L133" i="10"/>
  <c r="AB1101" i="7"/>
  <c r="AB1099" i="7"/>
  <c r="AB1098" i="7"/>
  <c r="AB1097" i="7"/>
  <c r="AB1096" i="7"/>
  <c r="AB1095" i="7"/>
  <c r="Z1103" i="7"/>
  <c r="AB1103" i="7"/>
  <c r="Z1104" i="7"/>
  <c r="Z1105" i="7"/>
  <c r="Z1106" i="7"/>
  <c r="Z1107" i="7"/>
  <c r="Z1108" i="7"/>
  <c r="Z1102" i="7"/>
  <c r="AB1102" i="7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/>
  <c r="W1096" i="7"/>
  <c r="N130" i="10"/>
  <c r="W1095" i="7"/>
  <c r="N129" i="10"/>
  <c r="W1094" i="7"/>
  <c r="Y1094" i="7"/>
  <c r="W1093" i="7"/>
  <c r="Y1093" i="7"/>
  <c r="Y1092" i="7"/>
  <c r="W1091" i="7"/>
  <c r="Y1091" i="7"/>
  <c r="W1090" i="7"/>
  <c r="Y1090" i="7"/>
  <c r="W1089" i="7"/>
  <c r="Y1089" i="7"/>
  <c r="W1088" i="7"/>
  <c r="Y1088" i="7"/>
  <c r="W1087" i="7"/>
  <c r="Y1087" i="7"/>
  <c r="W1086" i="7"/>
  <c r="Y1086" i="7"/>
  <c r="W1085" i="7"/>
  <c r="Y1085" i="7"/>
  <c r="W1084" i="7"/>
  <c r="Y1084" i="7"/>
  <c r="W1083" i="7"/>
  <c r="Y1083" i="7"/>
  <c r="W1082" i="7"/>
  <c r="Y1082" i="7"/>
  <c r="W1081" i="7"/>
  <c r="W1080" i="7"/>
  <c r="Y1080" i="7"/>
  <c r="W1079" i="7"/>
  <c r="Y1079" i="7"/>
  <c r="W1078" i="7"/>
  <c r="Y1078" i="7"/>
  <c r="Y1077" i="7"/>
  <c r="W1076" i="7"/>
  <c r="Y1076" i="7"/>
  <c r="W1075" i="7"/>
  <c r="Y1075" i="7"/>
  <c r="W1074" i="7"/>
  <c r="Y1074" i="7"/>
  <c r="W1073" i="7"/>
  <c r="Y1073" i="7"/>
  <c r="W1072" i="7"/>
  <c r="Y1072" i="7"/>
  <c r="W1071" i="7"/>
  <c r="Y1071" i="7"/>
  <c r="W1070" i="7"/>
  <c r="Y1070" i="7"/>
  <c r="W1069" i="7"/>
  <c r="Y1069" i="7"/>
  <c r="W1068" i="7"/>
  <c r="Y1068" i="7"/>
  <c r="W1067" i="7"/>
  <c r="Y1067" i="7"/>
  <c r="W1066" i="7"/>
  <c r="Y1066" i="7"/>
  <c r="W1065" i="7"/>
  <c r="Y1065" i="7"/>
  <c r="W1064" i="7"/>
  <c r="Y1064" i="7"/>
  <c r="W1063" i="7"/>
  <c r="Y1063" i="7"/>
  <c r="W1062" i="7"/>
  <c r="Y1062" i="7"/>
  <c r="W1060" i="7"/>
  <c r="Y1060" i="7"/>
  <c r="W1059" i="7"/>
  <c r="Y1059" i="7"/>
  <c r="Y1058" i="7"/>
  <c r="W1057" i="7"/>
  <c r="Y1057" i="7"/>
  <c r="W1056" i="7"/>
  <c r="Y1056" i="7"/>
  <c r="W1055" i="7"/>
  <c r="Y1055" i="7"/>
  <c r="W1054" i="7"/>
  <c r="Y1054" i="7"/>
  <c r="W1053" i="7"/>
  <c r="Y1053" i="7"/>
  <c r="W1052" i="7"/>
  <c r="Y1052" i="7"/>
  <c r="W1051" i="7"/>
  <c r="Y1051" i="7"/>
  <c r="W1050" i="7"/>
  <c r="Y1050" i="7"/>
  <c r="W1047" i="7"/>
  <c r="W1046" i="7"/>
  <c r="W1045" i="7"/>
  <c r="Y1045" i="7"/>
  <c r="W1044" i="7"/>
  <c r="Y1044" i="7"/>
  <c r="Y1042" i="7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/>
  <c r="N123" i="10"/>
  <c r="P123" i="10"/>
  <c r="Q123" i="10"/>
  <c r="R123" i="10"/>
  <c r="N124" i="10"/>
  <c r="N127" i="10"/>
  <c r="P127" i="10"/>
  <c r="Q127" i="10"/>
  <c r="R127" i="10"/>
  <c r="N126" i="10"/>
  <c r="P126" i="10"/>
  <c r="Q126" i="10"/>
  <c r="R126" i="10"/>
  <c r="N125" i="10"/>
  <c r="P125" i="10"/>
  <c r="Q125" i="10"/>
  <c r="R125" i="10"/>
  <c r="N128" i="10"/>
  <c r="P128" i="10"/>
  <c r="Q128" i="10"/>
  <c r="R128" i="10"/>
  <c r="Y1096" i="7"/>
  <c r="P130" i="10"/>
  <c r="Q130" i="10"/>
  <c r="R130" i="10"/>
  <c r="Y1081" i="7"/>
  <c r="P131" i="10"/>
  <c r="Q131" i="10"/>
  <c r="R131" i="10"/>
  <c r="P129" i="10"/>
  <c r="Q129" i="10"/>
  <c r="R129" i="10"/>
  <c r="Y1061" i="7"/>
  <c r="Y1048" i="7"/>
  <c r="G124" i="10"/>
  <c r="Y1047" i="7"/>
  <c r="Y1101" i="7"/>
  <c r="P132" i="10"/>
  <c r="Y1095" i="7"/>
  <c r="Y1041" i="7"/>
  <c r="Y1046" i="7"/>
  <c r="P135" i="10"/>
  <c r="Q135" i="10"/>
  <c r="R135" i="10"/>
  <c r="P134" i="10"/>
  <c r="Q134" i="10"/>
  <c r="R134" i="10"/>
  <c r="P133" i="10"/>
  <c r="Q133" i="10"/>
  <c r="R133" i="10"/>
  <c r="Y1043" i="7"/>
  <c r="P124" i="10"/>
  <c r="Q124" i="10"/>
  <c r="R124" i="10"/>
  <c r="Q132" i="10"/>
  <c r="R132" i="10"/>
  <c r="W418" i="7"/>
  <c r="W372" i="7"/>
  <c r="Z1040" i="7"/>
  <c r="AB1040" i="7"/>
  <c r="N114" i="10"/>
  <c r="N112" i="10"/>
  <c r="H122" i="10"/>
  <c r="J122" i="10"/>
  <c r="H121" i="10"/>
  <c r="J121" i="10"/>
  <c r="H120" i="10"/>
  <c r="J120" i="10"/>
  <c r="L120" i="10"/>
  <c r="H119" i="10"/>
  <c r="H118" i="10"/>
  <c r="H117" i="10"/>
  <c r="J116" i="10"/>
  <c r="L116" i="10"/>
  <c r="J115" i="10"/>
  <c r="L115" i="10"/>
  <c r="J114" i="10"/>
  <c r="L114" i="10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/>
  <c r="Z1026" i="7"/>
  <c r="AB1026" i="7"/>
  <c r="Z1025" i="7"/>
  <c r="AB1025" i="7"/>
  <c r="Z1024" i="7"/>
  <c r="Z1023" i="7"/>
  <c r="AB1023" i="7"/>
  <c r="Z1022" i="7"/>
  <c r="Z1021" i="7"/>
  <c r="Z1020" i="7"/>
  <c r="Z1019" i="7"/>
  <c r="AB1019" i="7"/>
  <c r="Z1018" i="7"/>
  <c r="AB1018" i="7"/>
  <c r="Z1017" i="7"/>
  <c r="AB1017" i="7"/>
  <c r="Z1016" i="7"/>
  <c r="Z1015" i="7"/>
  <c r="AB1015" i="7"/>
  <c r="Z1014" i="7"/>
  <c r="Z1013" i="7"/>
  <c r="Z1012" i="7"/>
  <c r="Z1011" i="7"/>
  <c r="AB1011" i="7"/>
  <c r="Z1010" i="7"/>
  <c r="AB1010" i="7"/>
  <c r="Z1009" i="7"/>
  <c r="AB1009" i="7"/>
  <c r="Z1008" i="7"/>
  <c r="Z1007" i="7"/>
  <c r="AB1007" i="7"/>
  <c r="Z1006" i="7"/>
  <c r="Z1005" i="7"/>
  <c r="Z1004" i="7"/>
  <c r="Z1003" i="7"/>
  <c r="AB1003" i="7"/>
  <c r="Z1002" i="7"/>
  <c r="AB1002" i="7"/>
  <c r="Z1001" i="7"/>
  <c r="AB1001" i="7"/>
  <c r="Z1000" i="7"/>
  <c r="Z999" i="7"/>
  <c r="AB999" i="7"/>
  <c r="Z998" i="7"/>
  <c r="Z997" i="7"/>
  <c r="Z996" i="7"/>
  <c r="Z995" i="7"/>
  <c r="AB995" i="7"/>
  <c r="Z994" i="7"/>
  <c r="Z993" i="7"/>
  <c r="AB993" i="7"/>
  <c r="Z992" i="7"/>
  <c r="Z991" i="7"/>
  <c r="AB991" i="7"/>
  <c r="Z990" i="7"/>
  <c r="Z989" i="7"/>
  <c r="Z988" i="7"/>
  <c r="Z987" i="7"/>
  <c r="AB987" i="7"/>
  <c r="Z986" i="7"/>
  <c r="Z985" i="7"/>
  <c r="Z984" i="7"/>
  <c r="AB983" i="7"/>
  <c r="Z982" i="7"/>
  <c r="AB982" i="7"/>
  <c r="Z981" i="7"/>
  <c r="AB981" i="7"/>
  <c r="Z980" i="7"/>
  <c r="AB979" i="7"/>
  <c r="Y979" i="7"/>
  <c r="AB978" i="7"/>
  <c r="Y978" i="7"/>
  <c r="AB977" i="7"/>
  <c r="Y977" i="7"/>
  <c r="AB976" i="7"/>
  <c r="W1035" i="7"/>
  <c r="Y1035" i="7"/>
  <c r="W1034" i="7"/>
  <c r="Y1034" i="7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L118" i="10"/>
  <c r="I118" i="10"/>
  <c r="L117" i="10"/>
  <c r="I117" i="10"/>
  <c r="L119" i="10"/>
  <c r="I119" i="10"/>
  <c r="Y1033" i="7"/>
  <c r="Y980" i="7"/>
  <c r="N117" i="10"/>
  <c r="P117" i="10"/>
  <c r="Q117" i="10"/>
  <c r="R117" i="10"/>
  <c r="P120" i="10"/>
  <c r="Q120" i="10"/>
  <c r="R120" i="10"/>
  <c r="L122" i="10"/>
  <c r="P122" i="10"/>
  <c r="Q122" i="10"/>
  <c r="R122" i="10"/>
  <c r="P112" i="10"/>
  <c r="Q112" i="10"/>
  <c r="R112" i="10"/>
  <c r="L121" i="10"/>
  <c r="P121" i="10"/>
  <c r="Q121" i="10"/>
  <c r="R121" i="10"/>
  <c r="P114" i="10"/>
  <c r="Q114" i="10"/>
  <c r="R114" i="10"/>
  <c r="N119" i="10"/>
  <c r="P119" i="10"/>
  <c r="Q119" i="10"/>
  <c r="R119" i="10"/>
  <c r="N116" i="10"/>
  <c r="N113" i="10"/>
  <c r="P113" i="10"/>
  <c r="Q113" i="10"/>
  <c r="R113" i="10"/>
  <c r="N118" i="10"/>
  <c r="P118" i="10"/>
  <c r="Q118" i="10"/>
  <c r="R118" i="10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/>
  <c r="P115" i="10"/>
  <c r="Q115" i="10"/>
  <c r="R115" i="10"/>
  <c r="P116" i="10"/>
  <c r="Q116" i="10"/>
  <c r="R116" i="10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/>
  <c r="N110" i="10"/>
  <c r="J110" i="10"/>
  <c r="P110" i="10"/>
  <c r="L110" i="10"/>
  <c r="J109" i="10"/>
  <c r="L109" i="10"/>
  <c r="J108" i="10"/>
  <c r="L108" i="10"/>
  <c r="N107" i="10"/>
  <c r="J107" i="10"/>
  <c r="L107" i="10"/>
  <c r="J106" i="10"/>
  <c r="L106" i="10"/>
  <c r="J105" i="10"/>
  <c r="L105" i="10"/>
  <c r="N104" i="10"/>
  <c r="J104" i="10"/>
  <c r="P104" i="10"/>
  <c r="L104" i="10"/>
  <c r="N103" i="10"/>
  <c r="P103" i="10"/>
  <c r="Q103" i="10"/>
  <c r="R103" i="10"/>
  <c r="L103" i="10"/>
  <c r="N102" i="10"/>
  <c r="P102" i="10"/>
  <c r="Q102" i="10"/>
  <c r="R102" i="10"/>
  <c r="L102" i="10"/>
  <c r="L101" i="10"/>
  <c r="L100" i="10"/>
  <c r="L99" i="10"/>
  <c r="H99" i="10"/>
  <c r="I99" i="10"/>
  <c r="G99" i="10"/>
  <c r="N98" i="10"/>
  <c r="J98" i="10"/>
  <c r="L98" i="10"/>
  <c r="N97" i="10"/>
  <c r="J97" i="10"/>
  <c r="L97" i="10"/>
  <c r="N96" i="10"/>
  <c r="J96" i="10"/>
  <c r="L96" i="10"/>
  <c r="N95" i="10"/>
  <c r="J95" i="10"/>
  <c r="L95" i="10"/>
  <c r="L94" i="10"/>
  <c r="N93" i="10"/>
  <c r="H93" i="10"/>
  <c r="H92" i="10"/>
  <c r="L91" i="10"/>
  <c r="L90" i="10"/>
  <c r="L89" i="10"/>
  <c r="N88" i="10"/>
  <c r="H88" i="10"/>
  <c r="G88" i="10"/>
  <c r="J88" i="10"/>
  <c r="L88" i="10"/>
  <c r="L87" i="10"/>
  <c r="L86" i="10"/>
  <c r="N85" i="10"/>
  <c r="P85" i="10"/>
  <c r="Q85" i="10"/>
  <c r="R85" i="10"/>
  <c r="L85" i="10"/>
  <c r="J84" i="10"/>
  <c r="L84" i="10"/>
  <c r="J83" i="10"/>
  <c r="L83" i="10"/>
  <c r="N82" i="10"/>
  <c r="J82" i="10"/>
  <c r="L82" i="10"/>
  <c r="L81" i="10"/>
  <c r="L80" i="10"/>
  <c r="L79" i="10"/>
  <c r="L78" i="10"/>
  <c r="L77" i="10"/>
  <c r="L76" i="10"/>
  <c r="N75" i="10"/>
  <c r="N74" i="10"/>
  <c r="N73" i="10"/>
  <c r="P73" i="10"/>
  <c r="Q73" i="10"/>
  <c r="R73" i="10"/>
  <c r="N72" i="10"/>
  <c r="P72" i="10"/>
  <c r="Q72" i="10"/>
  <c r="R72" i="10"/>
  <c r="N71" i="10"/>
  <c r="G71" i="10"/>
  <c r="N70" i="10"/>
  <c r="P70" i="10"/>
  <c r="Q70" i="10"/>
  <c r="R70" i="10"/>
  <c r="N63" i="10"/>
  <c r="H63" i="10"/>
  <c r="J63" i="10"/>
  <c r="L63" i="10"/>
  <c r="N62" i="10"/>
  <c r="H62" i="10"/>
  <c r="J62" i="10"/>
  <c r="N61" i="10"/>
  <c r="J61" i="10"/>
  <c r="L61" i="10"/>
  <c r="L60" i="10"/>
  <c r="H60" i="10"/>
  <c r="G59" i="10"/>
  <c r="H59" i="10"/>
  <c r="L59" i="10"/>
  <c r="H58" i="10"/>
  <c r="L58" i="10"/>
  <c r="G57" i="10"/>
  <c r="H57" i="10"/>
  <c r="L57" i="10"/>
  <c r="H56" i="10"/>
  <c r="L56" i="10"/>
  <c r="L55" i="10"/>
  <c r="H55" i="10"/>
  <c r="H54" i="10"/>
  <c r="L54" i="10"/>
  <c r="H53" i="10"/>
  <c r="L53" i="10"/>
  <c r="H52" i="10"/>
  <c r="L52" i="10"/>
  <c r="N51" i="10"/>
  <c r="J51" i="10"/>
  <c r="L51" i="10"/>
  <c r="N50" i="10"/>
  <c r="J50" i="10"/>
  <c r="L50" i="10"/>
  <c r="N49" i="10"/>
  <c r="J49" i="10"/>
  <c r="P49" i="10"/>
  <c r="L49" i="10"/>
  <c r="N48" i="10"/>
  <c r="J48" i="10"/>
  <c r="L48" i="10"/>
  <c r="N47" i="10"/>
  <c r="J47" i="10"/>
  <c r="L47" i="10"/>
  <c r="N46" i="10"/>
  <c r="J46" i="10"/>
  <c r="L46" i="10"/>
  <c r="N45" i="10"/>
  <c r="P45" i="10"/>
  <c r="Q45" i="10"/>
  <c r="R45" i="10"/>
  <c r="L45" i="10"/>
  <c r="N44" i="10"/>
  <c r="P44" i="10"/>
  <c r="Q44" i="10"/>
  <c r="R44" i="10"/>
  <c r="L44" i="10"/>
  <c r="N43" i="10"/>
  <c r="L43" i="10"/>
  <c r="N42" i="10"/>
  <c r="L42" i="10"/>
  <c r="G42" i="10"/>
  <c r="N41" i="10"/>
  <c r="L41" i="10"/>
  <c r="L40" i="10"/>
  <c r="N39" i="10"/>
  <c r="P39" i="10"/>
  <c r="Q39" i="10"/>
  <c r="R39" i="10"/>
  <c r="L39" i="10"/>
  <c r="N38" i="10"/>
  <c r="P38" i="10"/>
  <c r="Q38" i="10"/>
  <c r="R38" i="10"/>
  <c r="L38" i="10"/>
  <c r="L37" i="10"/>
  <c r="N36" i="10"/>
  <c r="J36" i="10"/>
  <c r="L36" i="10"/>
  <c r="N35" i="10"/>
  <c r="J35" i="10"/>
  <c r="L35" i="10"/>
  <c r="N34" i="10"/>
  <c r="P34" i="10"/>
  <c r="Q34" i="10"/>
  <c r="R34" i="10"/>
  <c r="L34" i="10"/>
  <c r="N33" i="10"/>
  <c r="L33" i="10"/>
  <c r="N32" i="10"/>
  <c r="N31" i="10"/>
  <c r="G31" i="10"/>
  <c r="P31" i="10"/>
  <c r="Q31" i="10"/>
  <c r="R31" i="10"/>
  <c r="L31" i="10"/>
  <c r="N30" i="10"/>
  <c r="J30" i="10"/>
  <c r="N29" i="10"/>
  <c r="L28" i="10"/>
  <c r="N27" i="10"/>
  <c r="P27" i="10"/>
  <c r="Q27" i="10"/>
  <c r="R27" i="10"/>
  <c r="L27" i="10"/>
  <c r="N26" i="10"/>
  <c r="P26" i="10"/>
  <c r="Q26" i="10"/>
  <c r="R26" i="10"/>
  <c r="L26" i="10"/>
  <c r="L25" i="10"/>
  <c r="N24" i="10"/>
  <c r="J24" i="10"/>
  <c r="L24" i="10"/>
  <c r="N23" i="10"/>
  <c r="J23" i="10"/>
  <c r="L23" i="10"/>
  <c r="N22" i="10"/>
  <c r="J22" i="10"/>
  <c r="L22" i="10"/>
  <c r="N21" i="10"/>
  <c r="J21" i="10"/>
  <c r="L21" i="10"/>
  <c r="N20" i="10"/>
  <c r="J20" i="10"/>
  <c r="N19" i="10"/>
  <c r="J19" i="10"/>
  <c r="L19" i="10"/>
  <c r="N18" i="10"/>
  <c r="J18" i="10"/>
  <c r="L18" i="10"/>
  <c r="N17" i="10"/>
  <c r="J17" i="10"/>
  <c r="L17" i="10"/>
  <c r="N16" i="10"/>
  <c r="J16" i="10"/>
  <c r="L16" i="10"/>
  <c r="N15" i="10"/>
  <c r="J15" i="10"/>
  <c r="L15" i="10"/>
  <c r="N14" i="10"/>
  <c r="J14" i="10"/>
  <c r="L14" i="10"/>
  <c r="N13" i="10"/>
  <c r="J13" i="10"/>
  <c r="L13" i="10"/>
  <c r="N12" i="10"/>
  <c r="J12" i="10"/>
  <c r="L12" i="10"/>
  <c r="J11" i="10"/>
  <c r="N10" i="10"/>
  <c r="P10" i="10"/>
  <c r="Q10" i="10"/>
  <c r="R10" i="10"/>
  <c r="L10" i="10"/>
  <c r="N9" i="10"/>
  <c r="P9" i="10"/>
  <c r="Q9" i="10"/>
  <c r="R9" i="10"/>
  <c r="L9" i="10"/>
  <c r="N8" i="10"/>
  <c r="L8" i="10"/>
  <c r="N7" i="10"/>
  <c r="P7" i="10"/>
  <c r="Q7" i="10"/>
  <c r="R7" i="10"/>
  <c r="L7" i="10"/>
  <c r="L6" i="10"/>
  <c r="L5" i="10"/>
  <c r="N4" i="10"/>
  <c r="L4" i="10"/>
  <c r="N3" i="10"/>
  <c r="P3" i="10"/>
  <c r="Q3" i="10"/>
  <c r="R3" i="10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/>
  <c r="V905" i="7"/>
  <c r="AA904" i="7"/>
  <c r="Z904" i="7"/>
  <c r="Y904" i="7"/>
  <c r="V904" i="7"/>
  <c r="AA903" i="7"/>
  <c r="Z903" i="7"/>
  <c r="V903" i="7"/>
  <c r="U902" i="7"/>
  <c r="Z902" i="7"/>
  <c r="U901" i="7"/>
  <c r="U900" i="7"/>
  <c r="U899" i="7"/>
  <c r="Y899" i="7"/>
  <c r="U898" i="7"/>
  <c r="AB897" i="7"/>
  <c r="Y897" i="7"/>
  <c r="V897" i="7"/>
  <c r="AB896" i="7"/>
  <c r="Y896" i="7"/>
  <c r="V896" i="7"/>
  <c r="AB895" i="7"/>
  <c r="Y895" i="7"/>
  <c r="AB894" i="7"/>
  <c r="W894" i="7"/>
  <c r="Y894" i="7"/>
  <c r="AB893" i="7"/>
  <c r="W893" i="7"/>
  <c r="Y893" i="7"/>
  <c r="AB892" i="7"/>
  <c r="W892" i="7"/>
  <c r="AA891" i="7"/>
  <c r="Z891" i="7"/>
  <c r="W891" i="7"/>
  <c r="Y891" i="7"/>
  <c r="V891" i="7"/>
  <c r="AA890" i="7"/>
  <c r="Z890" i="7"/>
  <c r="W890" i="7"/>
  <c r="Y890" i="7"/>
  <c r="V890" i="7"/>
  <c r="AA889" i="7"/>
  <c r="Z889" i="7"/>
  <c r="W889" i="7"/>
  <c r="Y889" i="7"/>
  <c r="V889" i="7"/>
  <c r="AA888" i="7"/>
  <c r="Z888" i="7"/>
  <c r="W888" i="7"/>
  <c r="Y888" i="7"/>
  <c r="V888" i="7"/>
  <c r="AA887" i="7"/>
  <c r="Z887" i="7"/>
  <c r="W887" i="7"/>
  <c r="Y887" i="7"/>
  <c r="V887" i="7"/>
  <c r="AA886" i="7"/>
  <c r="Z886" i="7"/>
  <c r="W886" i="7"/>
  <c r="Y886" i="7"/>
  <c r="V886" i="7"/>
  <c r="AA885" i="7"/>
  <c r="Z885" i="7"/>
  <c r="W885" i="7"/>
  <c r="Y885" i="7"/>
  <c r="V885" i="7"/>
  <c r="AA884" i="7"/>
  <c r="Z884" i="7"/>
  <c r="W884" i="7"/>
  <c r="Y884" i="7"/>
  <c r="V884" i="7"/>
  <c r="AA883" i="7"/>
  <c r="Z883" i="7"/>
  <c r="W883" i="7"/>
  <c r="Y883" i="7"/>
  <c r="V883" i="7"/>
  <c r="AA882" i="7"/>
  <c r="Z882" i="7"/>
  <c r="W882" i="7"/>
  <c r="Y882" i="7"/>
  <c r="V882" i="7"/>
  <c r="AA881" i="7"/>
  <c r="Z881" i="7"/>
  <c r="W881" i="7"/>
  <c r="Y881" i="7"/>
  <c r="V881" i="7"/>
  <c r="AA880" i="7"/>
  <c r="Z880" i="7"/>
  <c r="W880" i="7"/>
  <c r="Y880" i="7"/>
  <c r="V880" i="7"/>
  <c r="AA879" i="7"/>
  <c r="Z879" i="7"/>
  <c r="W879" i="7"/>
  <c r="Y879" i="7"/>
  <c r="V879" i="7"/>
  <c r="AA878" i="7"/>
  <c r="Z878" i="7"/>
  <c r="W878" i="7"/>
  <c r="Y878" i="7"/>
  <c r="V878" i="7"/>
  <c r="AA877" i="7"/>
  <c r="Z877" i="7"/>
  <c r="W877" i="7"/>
  <c r="Y877" i="7"/>
  <c r="V877" i="7"/>
  <c r="AA876" i="7"/>
  <c r="Z876" i="7"/>
  <c r="W876" i="7"/>
  <c r="Y876" i="7"/>
  <c r="V876" i="7"/>
  <c r="AA875" i="7"/>
  <c r="Z875" i="7"/>
  <c r="W875" i="7"/>
  <c r="Y875" i="7"/>
  <c r="V875" i="7"/>
  <c r="AA874" i="7"/>
  <c r="Z874" i="7"/>
  <c r="W874" i="7"/>
  <c r="Y874" i="7"/>
  <c r="V874" i="7"/>
  <c r="AA873" i="7"/>
  <c r="Z873" i="7"/>
  <c r="W873" i="7"/>
  <c r="Y873" i="7"/>
  <c r="V873" i="7"/>
  <c r="AA872" i="7"/>
  <c r="Z872" i="7"/>
  <c r="W872" i="7"/>
  <c r="Y872" i="7"/>
  <c r="V872" i="7"/>
  <c r="AA871" i="7"/>
  <c r="Z871" i="7"/>
  <c r="W871" i="7"/>
  <c r="Y871" i="7"/>
  <c r="V871" i="7"/>
  <c r="AA870" i="7"/>
  <c r="Z870" i="7"/>
  <c r="Y870" i="7"/>
  <c r="V870" i="7"/>
  <c r="AA869" i="7"/>
  <c r="Z869" i="7"/>
  <c r="W869" i="7"/>
  <c r="Y869" i="7"/>
  <c r="V869" i="7"/>
  <c r="AA868" i="7"/>
  <c r="Z868" i="7"/>
  <c r="W868" i="7"/>
  <c r="Y868" i="7"/>
  <c r="V868" i="7"/>
  <c r="AA867" i="7"/>
  <c r="Z867" i="7"/>
  <c r="W867" i="7"/>
  <c r="Y867" i="7"/>
  <c r="V867" i="7"/>
  <c r="AA866" i="7"/>
  <c r="Z866" i="7"/>
  <c r="W866" i="7"/>
  <c r="Y866" i="7"/>
  <c r="V866" i="7"/>
  <c r="AA865" i="7"/>
  <c r="Z865" i="7"/>
  <c r="W865" i="7"/>
  <c r="Y865" i="7"/>
  <c r="V865" i="7"/>
  <c r="AA864" i="7"/>
  <c r="Z864" i="7"/>
  <c r="W864" i="7"/>
  <c r="Y864" i="7"/>
  <c r="V864" i="7"/>
  <c r="AA863" i="7"/>
  <c r="Z863" i="7"/>
  <c r="W863" i="7"/>
  <c r="Y863" i="7"/>
  <c r="V863" i="7"/>
  <c r="AA862" i="7"/>
  <c r="Z862" i="7"/>
  <c r="W862" i="7"/>
  <c r="Y862" i="7"/>
  <c r="V862" i="7"/>
  <c r="AA861" i="7"/>
  <c r="Z861" i="7"/>
  <c r="W861" i="7"/>
  <c r="Y861" i="7"/>
  <c r="V861" i="7"/>
  <c r="AA860" i="7"/>
  <c r="Z860" i="7"/>
  <c r="W860" i="7"/>
  <c r="Y860" i="7"/>
  <c r="V860" i="7"/>
  <c r="AA859" i="7"/>
  <c r="Z859" i="7"/>
  <c r="W859" i="7"/>
  <c r="Y859" i="7"/>
  <c r="V859" i="7"/>
  <c r="AA858" i="7"/>
  <c r="Z858" i="7"/>
  <c r="W858" i="7"/>
  <c r="Y858" i="7"/>
  <c r="V858" i="7"/>
  <c r="AA857" i="7"/>
  <c r="Z857" i="7"/>
  <c r="W857" i="7"/>
  <c r="Y857" i="7"/>
  <c r="V857" i="7"/>
  <c r="AA856" i="7"/>
  <c r="Z856" i="7"/>
  <c r="Y856" i="7"/>
  <c r="V856" i="7"/>
  <c r="AA855" i="7"/>
  <c r="Z855" i="7"/>
  <c r="W855" i="7"/>
  <c r="Y855" i="7"/>
  <c r="V855" i="7"/>
  <c r="AA854" i="7"/>
  <c r="Z854" i="7"/>
  <c r="W854" i="7"/>
  <c r="Y854" i="7"/>
  <c r="V854" i="7"/>
  <c r="AA853" i="7"/>
  <c r="Z853" i="7"/>
  <c r="W853" i="7"/>
  <c r="Y853" i="7"/>
  <c r="V853" i="7"/>
  <c r="AA852" i="7"/>
  <c r="Z852" i="7"/>
  <c r="Y852" i="7"/>
  <c r="V852" i="7"/>
  <c r="AA851" i="7"/>
  <c r="Z851" i="7"/>
  <c r="W851" i="7"/>
  <c r="Y851" i="7"/>
  <c r="V851" i="7"/>
  <c r="AA850" i="7"/>
  <c r="Z850" i="7"/>
  <c r="W850" i="7"/>
  <c r="Y850" i="7"/>
  <c r="V850" i="7"/>
  <c r="AA849" i="7"/>
  <c r="Z849" i="7"/>
  <c r="W849" i="7"/>
  <c r="Y849" i="7"/>
  <c r="V849" i="7"/>
  <c r="AA848" i="7"/>
  <c r="Z848" i="7"/>
  <c r="W848" i="7"/>
  <c r="Y848" i="7"/>
  <c r="V848" i="7"/>
  <c r="AA847" i="7"/>
  <c r="Z847" i="7"/>
  <c r="W847" i="7"/>
  <c r="Y847" i="7"/>
  <c r="V847" i="7"/>
  <c r="AA846" i="7"/>
  <c r="Z846" i="7"/>
  <c r="W846" i="7"/>
  <c r="Y846" i="7"/>
  <c r="V846" i="7"/>
  <c r="AA845" i="7"/>
  <c r="Z845" i="7"/>
  <c r="W845" i="7"/>
  <c r="Y845" i="7"/>
  <c r="V845" i="7"/>
  <c r="AA844" i="7"/>
  <c r="Z844" i="7"/>
  <c r="W844" i="7"/>
  <c r="Y844" i="7"/>
  <c r="V844" i="7"/>
  <c r="AA843" i="7"/>
  <c r="Z843" i="7"/>
  <c r="W843" i="7"/>
  <c r="Y843" i="7"/>
  <c r="V843" i="7"/>
  <c r="AA842" i="7"/>
  <c r="Z842" i="7"/>
  <c r="W842" i="7"/>
  <c r="Y842" i="7"/>
  <c r="AA841" i="7"/>
  <c r="AB841" i="7"/>
  <c r="AA840" i="7"/>
  <c r="Z840" i="7"/>
  <c r="W840" i="7"/>
  <c r="Y840" i="7"/>
  <c r="V840" i="7"/>
  <c r="AA839" i="7"/>
  <c r="Z839" i="7"/>
  <c r="W839" i="7"/>
  <c r="Y839" i="7"/>
  <c r="V839" i="7"/>
  <c r="AA838" i="7"/>
  <c r="Z838" i="7"/>
  <c r="W838" i="7"/>
  <c r="V838" i="7"/>
  <c r="AA837" i="7"/>
  <c r="Z837" i="7"/>
  <c r="Y837" i="7"/>
  <c r="V837" i="7"/>
  <c r="AA836" i="7"/>
  <c r="Z836" i="7"/>
  <c r="Y836" i="7"/>
  <c r="V836" i="7"/>
  <c r="AA835" i="7"/>
  <c r="Z835" i="7"/>
  <c r="W835" i="7"/>
  <c r="V835" i="7"/>
  <c r="X834" i="7"/>
  <c r="W834" i="7"/>
  <c r="V834" i="7"/>
  <c r="W833" i="7"/>
  <c r="X833" i="7"/>
  <c r="V833" i="7"/>
  <c r="W832" i="7"/>
  <c r="V832" i="7"/>
  <c r="Z831" i="7"/>
  <c r="U831" i="7"/>
  <c r="V831" i="7"/>
  <c r="Z830" i="7"/>
  <c r="U830" i="7"/>
  <c r="V830" i="7"/>
  <c r="Z829" i="7"/>
  <c r="U829" i="7"/>
  <c r="V829" i="7"/>
  <c r="AB828" i="7"/>
  <c r="AB825" i="7"/>
  <c r="Y825" i="7"/>
  <c r="V825" i="7"/>
  <c r="AB824" i="7"/>
  <c r="W824" i="7"/>
  <c r="N87" i="10"/>
  <c r="P87" i="10"/>
  <c r="Q87" i="10"/>
  <c r="R87" i="10"/>
  <c r="V824" i="7"/>
  <c r="AB823" i="7"/>
  <c r="W823" i="7"/>
  <c r="Y823" i="7"/>
  <c r="V823" i="7"/>
  <c r="AB822" i="7"/>
  <c r="W822" i="7"/>
  <c r="Y822" i="7"/>
  <c r="V822" i="7"/>
  <c r="AB821" i="7"/>
  <c r="W821" i="7"/>
  <c r="Y821" i="7"/>
  <c r="V821" i="7"/>
  <c r="AB820" i="7"/>
  <c r="Y820" i="7"/>
  <c r="V820" i="7"/>
  <c r="AB819" i="7"/>
  <c r="Y819" i="7"/>
  <c r="V819" i="7"/>
  <c r="AB818" i="7"/>
  <c r="W818" i="7"/>
  <c r="V818" i="7"/>
  <c r="Z817" i="7"/>
  <c r="AB817" i="7"/>
  <c r="W817" i="7"/>
  <c r="Y817" i="7"/>
  <c r="V817" i="7"/>
  <c r="Z816" i="7"/>
  <c r="AB816" i="7"/>
  <c r="W816" i="7"/>
  <c r="Y816" i="7"/>
  <c r="V816" i="7"/>
  <c r="Z815" i="7"/>
  <c r="AB815" i="7"/>
  <c r="W815" i="7"/>
  <c r="Y815" i="7"/>
  <c r="V815" i="7"/>
  <c r="Z814" i="7"/>
  <c r="AB814" i="7"/>
  <c r="W814" i="7"/>
  <c r="Y814" i="7"/>
  <c r="V814" i="7"/>
  <c r="Z813" i="7"/>
  <c r="AB813" i="7"/>
  <c r="W813" i="7"/>
  <c r="Y813" i="7"/>
  <c r="V813" i="7"/>
  <c r="Z812" i="7"/>
  <c r="AB812" i="7"/>
  <c r="W812" i="7"/>
  <c r="Y812" i="7"/>
  <c r="V812" i="7"/>
  <c r="Z811" i="7"/>
  <c r="AB811" i="7"/>
  <c r="W811" i="7"/>
  <c r="Y811" i="7"/>
  <c r="V811" i="7"/>
  <c r="Z810" i="7"/>
  <c r="AB810" i="7"/>
  <c r="W810" i="7"/>
  <c r="Y810" i="7"/>
  <c r="V810" i="7"/>
  <c r="Z809" i="7"/>
  <c r="AB809" i="7"/>
  <c r="W809" i="7"/>
  <c r="Y809" i="7"/>
  <c r="V809" i="7"/>
  <c r="Z808" i="7"/>
  <c r="AB808" i="7"/>
  <c r="W808" i="7"/>
  <c r="Y808" i="7"/>
  <c r="V808" i="7"/>
  <c r="Z807" i="7"/>
  <c r="AB807" i="7"/>
  <c r="W807" i="7"/>
  <c r="Y807" i="7"/>
  <c r="V807" i="7"/>
  <c r="Z806" i="7"/>
  <c r="AB806" i="7"/>
  <c r="W806" i="7"/>
  <c r="Y806" i="7"/>
  <c r="V806" i="7"/>
  <c r="Z805" i="7"/>
  <c r="AB805" i="7"/>
  <c r="W805" i="7"/>
  <c r="Y805" i="7"/>
  <c r="V805" i="7"/>
  <c r="Z804" i="7"/>
  <c r="AB804" i="7"/>
  <c r="W804" i="7"/>
  <c r="Y804" i="7"/>
  <c r="V804" i="7"/>
  <c r="Z803" i="7"/>
  <c r="AB803" i="7"/>
  <c r="W803" i="7"/>
  <c r="Y803" i="7"/>
  <c r="V803" i="7"/>
  <c r="Z802" i="7"/>
  <c r="AB802" i="7"/>
  <c r="W802" i="7"/>
  <c r="Y802" i="7"/>
  <c r="V802" i="7"/>
  <c r="Z801" i="7"/>
  <c r="AB801" i="7"/>
  <c r="W801" i="7"/>
  <c r="Y801" i="7"/>
  <c r="V801" i="7"/>
  <c r="Z800" i="7"/>
  <c r="AB800" i="7"/>
  <c r="W800" i="7"/>
  <c r="Y800" i="7"/>
  <c r="V800" i="7"/>
  <c r="Z799" i="7"/>
  <c r="AB799" i="7"/>
  <c r="W799" i="7"/>
  <c r="Y799" i="7"/>
  <c r="V799" i="7"/>
  <c r="Z798" i="7"/>
  <c r="AB798" i="7"/>
  <c r="W798" i="7"/>
  <c r="Y798" i="7"/>
  <c r="V798" i="7"/>
  <c r="Z797" i="7"/>
  <c r="AB797" i="7"/>
  <c r="W797" i="7"/>
  <c r="Y797" i="7"/>
  <c r="V797" i="7"/>
  <c r="Z796" i="7"/>
  <c r="AB796" i="7"/>
  <c r="Y796" i="7"/>
  <c r="V796" i="7"/>
  <c r="Z795" i="7"/>
  <c r="AB795" i="7"/>
  <c r="W795" i="7"/>
  <c r="Y795" i="7"/>
  <c r="V795" i="7"/>
  <c r="Z794" i="7"/>
  <c r="AB794" i="7"/>
  <c r="W794" i="7"/>
  <c r="Y794" i="7"/>
  <c r="V794" i="7"/>
  <c r="Z793" i="7"/>
  <c r="AB793" i="7"/>
  <c r="W793" i="7"/>
  <c r="Y793" i="7"/>
  <c r="V793" i="7"/>
  <c r="Z792" i="7"/>
  <c r="AB792" i="7"/>
  <c r="W792" i="7"/>
  <c r="Y792" i="7"/>
  <c r="V792" i="7"/>
  <c r="Z791" i="7"/>
  <c r="AB791" i="7"/>
  <c r="W791" i="7"/>
  <c r="Y791" i="7"/>
  <c r="V791" i="7"/>
  <c r="Z790" i="7"/>
  <c r="AB790" i="7"/>
  <c r="W790" i="7"/>
  <c r="Y790" i="7"/>
  <c r="V790" i="7"/>
  <c r="Z789" i="7"/>
  <c r="AB789" i="7"/>
  <c r="W789" i="7"/>
  <c r="Y789" i="7"/>
  <c r="V789" i="7"/>
  <c r="Z788" i="7"/>
  <c r="AB788" i="7"/>
  <c r="W788" i="7"/>
  <c r="Y788" i="7"/>
  <c r="V788" i="7"/>
  <c r="Z787" i="7"/>
  <c r="AB787" i="7"/>
  <c r="W787" i="7"/>
  <c r="Y787" i="7"/>
  <c r="V787" i="7"/>
  <c r="Z786" i="7"/>
  <c r="AB786" i="7"/>
  <c r="W786" i="7"/>
  <c r="Y786" i="7"/>
  <c r="V786" i="7"/>
  <c r="Z785" i="7"/>
  <c r="AB785" i="7"/>
  <c r="W785" i="7"/>
  <c r="Y785" i="7"/>
  <c r="V785" i="7"/>
  <c r="Z784" i="7"/>
  <c r="AB784" i="7"/>
  <c r="W784" i="7"/>
  <c r="Y784" i="7"/>
  <c r="V784" i="7"/>
  <c r="Z783" i="7"/>
  <c r="AB783" i="7"/>
  <c r="W783" i="7"/>
  <c r="Y783" i="7"/>
  <c r="V783" i="7"/>
  <c r="Z782" i="7"/>
  <c r="AB782" i="7"/>
  <c r="Y782" i="7"/>
  <c r="V782" i="7"/>
  <c r="Z781" i="7"/>
  <c r="AB781" i="7"/>
  <c r="W781" i="7"/>
  <c r="Y781" i="7"/>
  <c r="V781" i="7"/>
  <c r="Z780" i="7"/>
  <c r="AB780" i="7"/>
  <c r="W780" i="7"/>
  <c r="Y780" i="7"/>
  <c r="V780" i="7"/>
  <c r="Z779" i="7"/>
  <c r="AB779" i="7"/>
  <c r="W779" i="7"/>
  <c r="Y779" i="7"/>
  <c r="V779" i="7"/>
  <c r="Z778" i="7"/>
  <c r="AB778" i="7"/>
  <c r="W778" i="7"/>
  <c r="Y778" i="7"/>
  <c r="V778" i="7"/>
  <c r="Z777" i="7"/>
  <c r="AB777" i="7"/>
  <c r="Y777" i="7"/>
  <c r="V777" i="7"/>
  <c r="Z776" i="7"/>
  <c r="AB776" i="7"/>
  <c r="W776" i="7"/>
  <c r="Y776" i="7"/>
  <c r="V776" i="7"/>
  <c r="Z775" i="7"/>
  <c r="AB775" i="7"/>
  <c r="W775" i="7"/>
  <c r="Y775" i="7"/>
  <c r="V775" i="7"/>
  <c r="Z774" i="7"/>
  <c r="AB774" i="7"/>
  <c r="W774" i="7"/>
  <c r="Y774" i="7"/>
  <c r="V774" i="7"/>
  <c r="Z773" i="7"/>
  <c r="AB773" i="7"/>
  <c r="W773" i="7"/>
  <c r="Y773" i="7"/>
  <c r="V773" i="7"/>
  <c r="Z772" i="7"/>
  <c r="AB772" i="7"/>
  <c r="W772" i="7"/>
  <c r="V772" i="7"/>
  <c r="Z771" i="7"/>
  <c r="AB771" i="7"/>
  <c r="W771" i="7"/>
  <c r="Y771" i="7"/>
  <c r="V771" i="7"/>
  <c r="Z770" i="7"/>
  <c r="AB770" i="7"/>
  <c r="W770" i="7"/>
  <c r="Y770" i="7"/>
  <c r="V770" i="7"/>
  <c r="Z769" i="7"/>
  <c r="AB769" i="7"/>
  <c r="W769" i="7"/>
  <c r="Y769" i="7"/>
  <c r="V769" i="7"/>
  <c r="Z768" i="7"/>
  <c r="AB768" i="7"/>
  <c r="W768" i="7"/>
  <c r="Y768" i="7"/>
  <c r="V768" i="7"/>
  <c r="Z767" i="7"/>
  <c r="AB767" i="7"/>
  <c r="W767" i="7"/>
  <c r="V767" i="7"/>
  <c r="Z766" i="7"/>
  <c r="AB766" i="7"/>
  <c r="W766" i="7"/>
  <c r="Y766" i="7"/>
  <c r="V766" i="7"/>
  <c r="Z765" i="7"/>
  <c r="AB765" i="7"/>
  <c r="W765" i="7"/>
  <c r="Y765" i="7"/>
  <c r="V765" i="7"/>
  <c r="AB764" i="7"/>
  <c r="V764" i="7"/>
  <c r="Z763" i="7"/>
  <c r="AB763" i="7"/>
  <c r="W763" i="7"/>
  <c r="Y763" i="7"/>
  <c r="V763" i="7"/>
  <c r="Z762" i="7"/>
  <c r="AB762" i="7"/>
  <c r="W762" i="7"/>
  <c r="V762" i="7"/>
  <c r="Z761" i="7"/>
  <c r="AB761" i="7"/>
  <c r="V761" i="7"/>
  <c r="Z760" i="7"/>
  <c r="AB760" i="7"/>
  <c r="Y760" i="7"/>
  <c r="V760" i="7"/>
  <c r="Z759" i="7"/>
  <c r="AB759" i="7"/>
  <c r="W759" i="7"/>
  <c r="V759" i="7"/>
  <c r="AA758" i="7"/>
  <c r="Z758" i="7"/>
  <c r="Y758" i="7"/>
  <c r="AB757" i="7"/>
  <c r="Y757" i="7"/>
  <c r="V757" i="7"/>
  <c r="AB756" i="7"/>
  <c r="Y756" i="7"/>
  <c r="V756" i="7"/>
  <c r="AB755" i="7"/>
  <c r="Y755" i="7"/>
  <c r="V755" i="7"/>
  <c r="AA744" i="7"/>
  <c r="AB744" i="7"/>
  <c r="W744" i="7"/>
  <c r="Y744" i="7"/>
  <c r="V744" i="7"/>
  <c r="AA743" i="7"/>
  <c r="AB743" i="7"/>
  <c r="W743" i="7"/>
  <c r="Y743" i="7"/>
  <c r="V743" i="7"/>
  <c r="AA742" i="7"/>
  <c r="AB742" i="7"/>
  <c r="W742" i="7"/>
  <c r="Y742" i="7"/>
  <c r="V742" i="7"/>
  <c r="AA741" i="7"/>
  <c r="AB741" i="7"/>
  <c r="W741" i="7"/>
  <c r="Y741" i="7"/>
  <c r="V741" i="7"/>
  <c r="AA740" i="7"/>
  <c r="AB740" i="7"/>
  <c r="W740" i="7"/>
  <c r="Y740" i="7"/>
  <c r="V740" i="7"/>
  <c r="AA739" i="7"/>
  <c r="AB739" i="7"/>
  <c r="W739" i="7"/>
  <c r="Y739" i="7"/>
  <c r="V739" i="7"/>
  <c r="AA738" i="7"/>
  <c r="AB738" i="7"/>
  <c r="W738" i="7"/>
  <c r="Y738" i="7"/>
  <c r="V738" i="7"/>
  <c r="AA737" i="7"/>
  <c r="AB737" i="7"/>
  <c r="W737" i="7"/>
  <c r="Y737" i="7"/>
  <c r="V737" i="7"/>
  <c r="AA736" i="7"/>
  <c r="AB736" i="7"/>
  <c r="W736" i="7"/>
  <c r="Y736" i="7"/>
  <c r="V736" i="7"/>
  <c r="AA735" i="7"/>
  <c r="AB735" i="7"/>
  <c r="W735" i="7"/>
  <c r="Y735" i="7"/>
  <c r="V735" i="7"/>
  <c r="AA734" i="7"/>
  <c r="AB734" i="7"/>
  <c r="Y734" i="7"/>
  <c r="V734" i="7"/>
  <c r="AA733" i="7"/>
  <c r="AB733" i="7"/>
  <c r="W733" i="7"/>
  <c r="Y733" i="7"/>
  <c r="V733" i="7"/>
  <c r="AA732" i="7"/>
  <c r="AB732" i="7"/>
  <c r="W732" i="7"/>
  <c r="Y732" i="7"/>
  <c r="V732" i="7"/>
  <c r="AA731" i="7"/>
  <c r="AB731" i="7"/>
  <c r="W731" i="7"/>
  <c r="Y731" i="7"/>
  <c r="V731" i="7"/>
  <c r="AA730" i="7"/>
  <c r="AB730" i="7"/>
  <c r="W730" i="7"/>
  <c r="Y730" i="7"/>
  <c r="V730" i="7"/>
  <c r="AA729" i="7"/>
  <c r="AB729" i="7"/>
  <c r="W729" i="7"/>
  <c r="Y729" i="7"/>
  <c r="V729" i="7"/>
  <c r="AA728" i="7"/>
  <c r="AB728" i="7"/>
  <c r="W728" i="7"/>
  <c r="Y728" i="7"/>
  <c r="V728" i="7"/>
  <c r="AA727" i="7"/>
  <c r="AB727" i="7"/>
  <c r="W727" i="7"/>
  <c r="Y727" i="7"/>
  <c r="V727" i="7"/>
  <c r="AA726" i="7"/>
  <c r="AB726" i="7"/>
  <c r="W726" i="7"/>
  <c r="Y726" i="7"/>
  <c r="V726" i="7"/>
  <c r="AA725" i="7"/>
  <c r="AB725" i="7"/>
  <c r="W725" i="7"/>
  <c r="Y725" i="7"/>
  <c r="V725" i="7"/>
  <c r="AA724" i="7"/>
  <c r="AB724" i="7"/>
  <c r="W724" i="7"/>
  <c r="Y724" i="7"/>
  <c r="V724" i="7"/>
  <c r="AA723" i="7"/>
  <c r="AB723" i="7"/>
  <c r="W723" i="7"/>
  <c r="Y723" i="7"/>
  <c r="V723" i="7"/>
  <c r="AA722" i="7"/>
  <c r="AB722" i="7"/>
  <c r="W722" i="7"/>
  <c r="Y722" i="7"/>
  <c r="V722" i="7"/>
  <c r="AA721" i="7"/>
  <c r="AB721" i="7"/>
  <c r="W721" i="7"/>
  <c r="Y721" i="7"/>
  <c r="V721" i="7"/>
  <c r="AA720" i="7"/>
  <c r="AB720" i="7"/>
  <c r="W720" i="7"/>
  <c r="Y720" i="7"/>
  <c r="V720" i="7"/>
  <c r="AA719" i="7"/>
  <c r="AB719" i="7"/>
  <c r="W719" i="7"/>
  <c r="Y719" i="7"/>
  <c r="V719" i="7"/>
  <c r="AA718" i="7"/>
  <c r="AB718" i="7"/>
  <c r="W718" i="7"/>
  <c r="Y718" i="7"/>
  <c r="V718" i="7"/>
  <c r="AA717" i="7"/>
  <c r="AB717" i="7"/>
  <c r="W717" i="7"/>
  <c r="Y717" i="7"/>
  <c r="V717" i="7"/>
  <c r="AA716" i="7"/>
  <c r="AB716" i="7"/>
  <c r="W716" i="7"/>
  <c r="Y716" i="7"/>
  <c r="V716" i="7"/>
  <c r="AA715" i="7"/>
  <c r="AB715" i="7"/>
  <c r="W715" i="7"/>
  <c r="Y715" i="7"/>
  <c r="V715" i="7"/>
  <c r="AA714" i="7"/>
  <c r="AB714" i="7"/>
  <c r="W714" i="7"/>
  <c r="Y714" i="7"/>
  <c r="V714" i="7"/>
  <c r="AA713" i="7"/>
  <c r="AB713" i="7"/>
  <c r="W713" i="7"/>
  <c r="Y713" i="7"/>
  <c r="V713" i="7"/>
  <c r="AA712" i="7"/>
  <c r="AB712" i="7"/>
  <c r="W712" i="7"/>
  <c r="Y712" i="7"/>
  <c r="V712" i="7"/>
  <c r="AA711" i="7"/>
  <c r="AB711" i="7"/>
  <c r="W711" i="7"/>
  <c r="Y711" i="7"/>
  <c r="V711" i="7"/>
  <c r="AA710" i="7"/>
  <c r="AB710" i="7"/>
  <c r="W710" i="7"/>
  <c r="Y710" i="7"/>
  <c r="V710" i="7"/>
  <c r="AA709" i="7"/>
  <c r="AB709" i="7"/>
  <c r="W709" i="7"/>
  <c r="Y709" i="7"/>
  <c r="V709" i="7"/>
  <c r="AA708" i="7"/>
  <c r="AB708" i="7"/>
  <c r="W708" i="7"/>
  <c r="Y708" i="7"/>
  <c r="V708" i="7"/>
  <c r="AA707" i="7"/>
  <c r="AB707" i="7"/>
  <c r="W707" i="7"/>
  <c r="Y707" i="7"/>
  <c r="V707" i="7"/>
  <c r="AA706" i="7"/>
  <c r="AB706" i="7"/>
  <c r="Y706" i="7"/>
  <c r="V706" i="7"/>
  <c r="AA705" i="7"/>
  <c r="AB705" i="7"/>
  <c r="W705" i="7"/>
  <c r="Y705" i="7"/>
  <c r="V705" i="7"/>
  <c r="AA704" i="7"/>
  <c r="AB704" i="7"/>
  <c r="W704" i="7"/>
  <c r="Y704" i="7"/>
  <c r="V704" i="7"/>
  <c r="AA703" i="7"/>
  <c r="AB703" i="7"/>
  <c r="W703" i="7"/>
  <c r="Y703" i="7"/>
  <c r="V703" i="7"/>
  <c r="AA702" i="7"/>
  <c r="AB702" i="7"/>
  <c r="W702" i="7"/>
  <c r="Y702" i="7"/>
  <c r="V702" i="7"/>
  <c r="AA701" i="7"/>
  <c r="AB701" i="7"/>
  <c r="W701" i="7"/>
  <c r="Y701" i="7"/>
  <c r="V701" i="7"/>
  <c r="AA700" i="7"/>
  <c r="AB700" i="7"/>
  <c r="W700" i="7"/>
  <c r="Y700" i="7"/>
  <c r="V700" i="7"/>
  <c r="AA699" i="7"/>
  <c r="AB699" i="7"/>
  <c r="W699" i="7"/>
  <c r="Y699" i="7"/>
  <c r="V699" i="7"/>
  <c r="AA698" i="7"/>
  <c r="AB698" i="7"/>
  <c r="W698" i="7"/>
  <c r="Y698" i="7"/>
  <c r="V698" i="7"/>
  <c r="AA697" i="7"/>
  <c r="AB697" i="7"/>
  <c r="W697" i="7"/>
  <c r="Y697" i="7"/>
  <c r="V697" i="7"/>
  <c r="AA696" i="7"/>
  <c r="AB696" i="7"/>
  <c r="W696" i="7"/>
  <c r="Y696" i="7"/>
  <c r="V696" i="7"/>
  <c r="AA695" i="7"/>
  <c r="AB695" i="7"/>
  <c r="W695" i="7"/>
  <c r="Y695" i="7"/>
  <c r="V695" i="7"/>
  <c r="AA694" i="7"/>
  <c r="AB694" i="7"/>
  <c r="W694" i="7"/>
  <c r="Y694" i="7"/>
  <c r="V694" i="7"/>
  <c r="AA693" i="7"/>
  <c r="AB693" i="7"/>
  <c r="W693" i="7"/>
  <c r="Y693" i="7"/>
  <c r="V693" i="7"/>
  <c r="AA692" i="7"/>
  <c r="AB692" i="7"/>
  <c r="W692" i="7"/>
  <c r="Y692" i="7"/>
  <c r="V692" i="7"/>
  <c r="AA691" i="7"/>
  <c r="AB691" i="7"/>
  <c r="W691" i="7"/>
  <c r="Y691" i="7"/>
  <c r="V691" i="7"/>
  <c r="AA690" i="7"/>
  <c r="AB690" i="7"/>
  <c r="W690" i="7"/>
  <c r="Y690" i="7"/>
  <c r="V690" i="7"/>
  <c r="AA689" i="7"/>
  <c r="AB689" i="7"/>
  <c r="W689" i="7"/>
  <c r="Y689" i="7"/>
  <c r="V689" i="7"/>
  <c r="AA688" i="7"/>
  <c r="AB688" i="7"/>
  <c r="W688" i="7"/>
  <c r="Y688" i="7"/>
  <c r="V688" i="7"/>
  <c r="AA687" i="7"/>
  <c r="AB687" i="7"/>
  <c r="W687" i="7"/>
  <c r="Y687" i="7"/>
  <c r="AA686" i="7"/>
  <c r="AB686" i="7"/>
  <c r="Y686" i="7"/>
  <c r="V686" i="7"/>
  <c r="AA685" i="7"/>
  <c r="AB685" i="7"/>
  <c r="W685" i="7"/>
  <c r="Y685" i="7"/>
  <c r="V685" i="7"/>
  <c r="AA684" i="7"/>
  <c r="AB684" i="7"/>
  <c r="W684" i="7"/>
  <c r="Y684" i="7"/>
  <c r="V684" i="7"/>
  <c r="AA683" i="7"/>
  <c r="AB683" i="7"/>
  <c r="W683" i="7"/>
  <c r="Y683" i="7"/>
  <c r="V683" i="7"/>
  <c r="AA682" i="7"/>
  <c r="AB682" i="7"/>
  <c r="W682" i="7"/>
  <c r="Y682" i="7"/>
  <c r="V682" i="7"/>
  <c r="AA681" i="7"/>
  <c r="AB681" i="7"/>
  <c r="W681" i="7"/>
  <c r="Y681" i="7"/>
  <c r="V681" i="7"/>
  <c r="AA680" i="7"/>
  <c r="AB680" i="7"/>
  <c r="W680" i="7"/>
  <c r="Y680" i="7"/>
  <c r="V680" i="7"/>
  <c r="AA679" i="7"/>
  <c r="AB679" i="7"/>
  <c r="W679" i="7"/>
  <c r="Y679" i="7"/>
  <c r="V679" i="7"/>
  <c r="AA678" i="7"/>
  <c r="AB678" i="7"/>
  <c r="W678" i="7"/>
  <c r="Y678" i="7"/>
  <c r="V678" i="7"/>
  <c r="AA677" i="7"/>
  <c r="AB677" i="7"/>
  <c r="W677" i="7"/>
  <c r="Y677" i="7"/>
  <c r="V677" i="7"/>
  <c r="AA676" i="7"/>
  <c r="Z676" i="7"/>
  <c r="Y676" i="7"/>
  <c r="AA675" i="7"/>
  <c r="Z675" i="7"/>
  <c r="Y675" i="7"/>
  <c r="AA674" i="7"/>
  <c r="AB674" i="7"/>
  <c r="Y674" i="7"/>
  <c r="AA673" i="7"/>
  <c r="AB673" i="7"/>
  <c r="W673" i="7"/>
  <c r="Y673" i="7"/>
  <c r="AA672" i="7"/>
  <c r="AB672" i="7"/>
  <c r="W672" i="7"/>
  <c r="Y672" i="7"/>
  <c r="AA671" i="7"/>
  <c r="Z671" i="7"/>
  <c r="W671" i="7"/>
  <c r="Y671" i="7"/>
  <c r="V671" i="7"/>
  <c r="AA670" i="7"/>
  <c r="Z670" i="7"/>
  <c r="W670" i="7"/>
  <c r="Y670" i="7"/>
  <c r="S670" i="7"/>
  <c r="AA669" i="7"/>
  <c r="Z669" i="7"/>
  <c r="Y669" i="7"/>
  <c r="S669" i="7"/>
  <c r="AA668" i="7"/>
  <c r="Z668" i="7"/>
  <c r="W668" i="7"/>
  <c r="V668" i="7"/>
  <c r="AA667" i="7"/>
  <c r="Z667" i="7"/>
  <c r="W667" i="7"/>
  <c r="Y667" i="7"/>
  <c r="V667" i="7"/>
  <c r="AA666" i="7"/>
  <c r="Z666" i="7"/>
  <c r="Y666" i="7"/>
  <c r="AA665" i="7"/>
  <c r="Z665" i="7"/>
  <c r="Y665" i="7"/>
  <c r="AA664" i="7"/>
  <c r="Z664" i="7"/>
  <c r="W664" i="7"/>
  <c r="Y664" i="7"/>
  <c r="S664" i="7"/>
  <c r="AA663" i="7"/>
  <c r="Z663" i="7"/>
  <c r="W663" i="7"/>
  <c r="Y663" i="7"/>
  <c r="S663" i="7"/>
  <c r="AA662" i="7"/>
  <c r="Z662" i="7"/>
  <c r="W662" i="7"/>
  <c r="Y662" i="7"/>
  <c r="V662" i="7"/>
  <c r="AA661" i="7"/>
  <c r="Z661" i="7"/>
  <c r="W661" i="7"/>
  <c r="Y661" i="7"/>
  <c r="S661" i="7"/>
  <c r="AA660" i="7"/>
  <c r="Z660" i="7"/>
  <c r="W660" i="7"/>
  <c r="Y660" i="7"/>
  <c r="S660" i="7"/>
  <c r="AA659" i="7"/>
  <c r="Z659" i="7"/>
  <c r="W659" i="7"/>
  <c r="Y659" i="7"/>
  <c r="AA658" i="7"/>
  <c r="Z658" i="7"/>
  <c r="W658" i="7"/>
  <c r="Y658" i="7"/>
  <c r="V658" i="7"/>
  <c r="AA657" i="7"/>
  <c r="Z657" i="7"/>
  <c r="W657" i="7"/>
  <c r="Y657" i="7"/>
  <c r="V657" i="7"/>
  <c r="AA656" i="7"/>
  <c r="Z656" i="7"/>
  <c r="W656" i="7"/>
  <c r="Y656" i="7"/>
  <c r="S656" i="7"/>
  <c r="AA655" i="7"/>
  <c r="Z655" i="7"/>
  <c r="W655" i="7"/>
  <c r="AA654" i="7"/>
  <c r="Z654" i="7"/>
  <c r="W654" i="7"/>
  <c r="Y654" i="7"/>
  <c r="AA653" i="7"/>
  <c r="AB653" i="7"/>
  <c r="W653" i="7"/>
  <c r="V653" i="7"/>
  <c r="AA652" i="7"/>
  <c r="Z652" i="7"/>
  <c r="W652" i="7"/>
  <c r="Y652" i="7"/>
  <c r="AA651" i="7"/>
  <c r="AB651" i="7"/>
  <c r="S651" i="7"/>
  <c r="AA650" i="7"/>
  <c r="Z650" i="7"/>
  <c r="V650" i="7"/>
  <c r="AA649" i="7"/>
  <c r="Z649" i="7"/>
  <c r="Y649" i="7"/>
  <c r="V649" i="7"/>
  <c r="AA648" i="7"/>
  <c r="Z648" i="7"/>
  <c r="W648" i="7"/>
  <c r="Y648" i="7"/>
  <c r="S648" i="7"/>
  <c r="AA647" i="7"/>
  <c r="Z647" i="7"/>
  <c r="W647" i="7"/>
  <c r="Y647" i="7"/>
  <c r="S647" i="7"/>
  <c r="AA646" i="7"/>
  <c r="Z646" i="7"/>
  <c r="W646" i="7"/>
  <c r="V646" i="7"/>
  <c r="AA645" i="7"/>
  <c r="Z645" i="7"/>
  <c r="W645" i="7"/>
  <c r="Y645" i="7"/>
  <c r="U644" i="7"/>
  <c r="Z644" i="7"/>
  <c r="U643" i="7"/>
  <c r="V642" i="7"/>
  <c r="U641" i="7"/>
  <c r="U640" i="7"/>
  <c r="V640" i="7"/>
  <c r="U639" i="7"/>
  <c r="U638" i="7"/>
  <c r="U637" i="7"/>
  <c r="Z637" i="7"/>
  <c r="AB637" i="7"/>
  <c r="AB636" i="7"/>
  <c r="V636" i="7"/>
  <c r="AB635" i="7"/>
  <c r="V635" i="7"/>
  <c r="U634" i="7"/>
  <c r="U633" i="7"/>
  <c r="U632" i="7"/>
  <c r="U631" i="7"/>
  <c r="U630" i="7"/>
  <c r="U629" i="7"/>
  <c r="U628" i="7"/>
  <c r="Z628" i="7"/>
  <c r="AB628" i="7"/>
  <c r="U627" i="7"/>
  <c r="U626" i="7"/>
  <c r="Z626" i="7"/>
  <c r="AB626" i="7"/>
  <c r="U625" i="7"/>
  <c r="V625" i="7"/>
  <c r="U624" i="7"/>
  <c r="V624" i="7"/>
  <c r="U623" i="7"/>
  <c r="Z623" i="7"/>
  <c r="AB623" i="7"/>
  <c r="V622" i="7"/>
  <c r="U621" i="7"/>
  <c r="U620" i="7"/>
  <c r="V620" i="7"/>
  <c r="U619" i="7"/>
  <c r="Z619" i="7"/>
  <c r="AB619" i="7"/>
  <c r="U618" i="7"/>
  <c r="V618" i="7"/>
  <c r="Z617" i="7"/>
  <c r="AB617" i="7"/>
  <c r="V616" i="7"/>
  <c r="U615" i="7"/>
  <c r="V615" i="7"/>
  <c r="U613" i="7"/>
  <c r="Z613" i="7"/>
  <c r="AB613" i="7"/>
  <c r="Z612" i="7"/>
  <c r="AB612" i="7"/>
  <c r="W612" i="7"/>
  <c r="V612" i="7"/>
  <c r="Z611" i="7"/>
  <c r="AB611" i="7"/>
  <c r="W611" i="7"/>
  <c r="V611" i="7"/>
  <c r="Z610" i="7"/>
  <c r="AB610" i="7"/>
  <c r="V610" i="7"/>
  <c r="Z609" i="7"/>
  <c r="AB609" i="7"/>
  <c r="V609" i="7"/>
  <c r="Z608" i="7"/>
  <c r="AB608" i="7"/>
  <c r="V608" i="7"/>
  <c r="Z607" i="7"/>
  <c r="AB607" i="7"/>
  <c r="V607" i="7"/>
  <c r="Z606" i="7"/>
  <c r="AB606" i="7"/>
  <c r="V606" i="7"/>
  <c r="Z605" i="7"/>
  <c r="AB605" i="7"/>
  <c r="V605" i="7"/>
  <c r="AB604" i="7"/>
  <c r="V604" i="7"/>
  <c r="Z603" i="7"/>
  <c r="AB603" i="7"/>
  <c r="V603" i="7"/>
  <c r="Z602" i="7"/>
  <c r="AB602" i="7"/>
  <c r="V602" i="7"/>
  <c r="Z601" i="7"/>
  <c r="AB601" i="7"/>
  <c r="V601" i="7"/>
  <c r="Z600" i="7"/>
  <c r="AB600" i="7"/>
  <c r="V600" i="7"/>
  <c r="Z599" i="7"/>
  <c r="AB599" i="7"/>
  <c r="V599" i="7"/>
  <c r="Z598" i="7"/>
  <c r="AB598" i="7"/>
  <c r="V598" i="7"/>
  <c r="Z597" i="7"/>
  <c r="AB597" i="7"/>
  <c r="V597" i="7"/>
  <c r="Z596" i="7"/>
  <c r="AB596" i="7"/>
  <c r="V596" i="7"/>
  <c r="Z595" i="7"/>
  <c r="AB595" i="7"/>
  <c r="V595" i="7"/>
  <c r="Z594" i="7"/>
  <c r="AB594" i="7"/>
  <c r="V594" i="7"/>
  <c r="Z593" i="7"/>
  <c r="AB593" i="7"/>
  <c r="V593" i="7"/>
  <c r="Z592" i="7"/>
  <c r="AB592" i="7"/>
  <c r="V592" i="7"/>
  <c r="Z591" i="7"/>
  <c r="AB591" i="7"/>
  <c r="V591" i="7"/>
  <c r="Z590" i="7"/>
  <c r="AB590" i="7"/>
  <c r="V590" i="7"/>
  <c r="Z589" i="7"/>
  <c r="AB589" i="7"/>
  <c r="V589" i="7"/>
  <c r="Z588" i="7"/>
  <c r="AB588" i="7"/>
  <c r="V588" i="7"/>
  <c r="Z587" i="7"/>
  <c r="AB587" i="7"/>
  <c r="V587" i="7"/>
  <c r="Z586" i="7"/>
  <c r="AB586" i="7"/>
  <c r="V586" i="7"/>
  <c r="Z585" i="7"/>
  <c r="AB585" i="7"/>
  <c r="V585" i="7"/>
  <c r="Z584" i="7"/>
  <c r="AB584" i="7"/>
  <c r="V584" i="7"/>
  <c r="Z583" i="7"/>
  <c r="AB583" i="7"/>
  <c r="V583" i="7"/>
  <c r="Z582" i="7"/>
  <c r="AB582" i="7"/>
  <c r="V582" i="7"/>
  <c r="Z581" i="7"/>
  <c r="AB581" i="7"/>
  <c r="V581" i="7"/>
  <c r="Z580" i="7"/>
  <c r="AB580" i="7"/>
  <c r="V580" i="7"/>
  <c r="Z579" i="7"/>
  <c r="AB579" i="7"/>
  <c r="V579" i="7"/>
  <c r="Z578" i="7"/>
  <c r="AB578" i="7"/>
  <c r="V578" i="7"/>
  <c r="Z577" i="7"/>
  <c r="AB577" i="7"/>
  <c r="V577" i="7"/>
  <c r="Z576" i="7"/>
  <c r="AB576" i="7"/>
  <c r="V576" i="7"/>
  <c r="Z575" i="7"/>
  <c r="AB575" i="7"/>
  <c r="V575" i="7"/>
  <c r="Z574" i="7"/>
  <c r="AB574" i="7"/>
  <c r="V574" i="7"/>
  <c r="Z573" i="7"/>
  <c r="AB573" i="7"/>
  <c r="V573" i="7"/>
  <c r="Z572" i="7"/>
  <c r="AB572" i="7"/>
  <c r="V572" i="7"/>
  <c r="Z571" i="7"/>
  <c r="AB571" i="7"/>
  <c r="V571" i="7"/>
  <c r="Z570" i="7"/>
  <c r="AB570" i="7"/>
  <c r="V570" i="7"/>
  <c r="Z569" i="7"/>
  <c r="AB569" i="7"/>
  <c r="V569" i="7"/>
  <c r="Z568" i="7"/>
  <c r="AB568" i="7"/>
  <c r="V568" i="7"/>
  <c r="Z567" i="7"/>
  <c r="AB567" i="7"/>
  <c r="V567" i="7"/>
  <c r="Z566" i="7"/>
  <c r="AB566" i="7"/>
  <c r="V566" i="7"/>
  <c r="Z565" i="7"/>
  <c r="AB565" i="7"/>
  <c r="V565" i="7"/>
  <c r="Z564" i="7"/>
  <c r="AB564" i="7"/>
  <c r="V564" i="7"/>
  <c r="Z563" i="7"/>
  <c r="AB563" i="7"/>
  <c r="V563" i="7"/>
  <c r="Z562" i="7"/>
  <c r="AB562" i="7"/>
  <c r="V562" i="7"/>
  <c r="Z561" i="7"/>
  <c r="AB561" i="7"/>
  <c r="V561" i="7"/>
  <c r="Z560" i="7"/>
  <c r="AB560" i="7"/>
  <c r="V560" i="7"/>
  <c r="Z559" i="7"/>
  <c r="AB559" i="7"/>
  <c r="V559" i="7"/>
  <c r="Z558" i="7"/>
  <c r="AB558" i="7"/>
  <c r="V558" i="7"/>
  <c r="Z557" i="7"/>
  <c r="AB557" i="7"/>
  <c r="V557" i="7"/>
  <c r="Z556" i="7"/>
  <c r="AB556" i="7"/>
  <c r="V556" i="7"/>
  <c r="Z555" i="7"/>
  <c r="AB555" i="7"/>
  <c r="V555" i="7"/>
  <c r="Z554" i="7"/>
  <c r="AB554" i="7"/>
  <c r="V554" i="7"/>
  <c r="Z553" i="7"/>
  <c r="AB553" i="7"/>
  <c r="V553" i="7"/>
  <c r="Z552" i="7"/>
  <c r="AB552" i="7"/>
  <c r="V552" i="7"/>
  <c r="Z551" i="7"/>
  <c r="AB551" i="7"/>
  <c r="V551" i="7"/>
  <c r="Z550" i="7"/>
  <c r="AB550" i="7"/>
  <c r="V550" i="7"/>
  <c r="Z549" i="7"/>
  <c r="AB549" i="7"/>
  <c r="V549" i="7"/>
  <c r="Z548" i="7"/>
  <c r="AB548" i="7"/>
  <c r="V548" i="7"/>
  <c r="Z547" i="7"/>
  <c r="AB547" i="7"/>
  <c r="V547" i="7"/>
  <c r="Z546" i="7"/>
  <c r="AB546" i="7"/>
  <c r="V546" i="7"/>
  <c r="Z545" i="7"/>
  <c r="AB545" i="7"/>
  <c r="V545" i="7"/>
  <c r="Z544" i="7"/>
  <c r="AB544" i="7"/>
  <c r="V544" i="7"/>
  <c r="Z543" i="7"/>
  <c r="AB543" i="7"/>
  <c r="V543" i="7"/>
  <c r="Z542" i="7"/>
  <c r="AB542" i="7"/>
  <c r="V542" i="7"/>
  <c r="Z541" i="7"/>
  <c r="AB541" i="7"/>
  <c r="V541" i="7"/>
  <c r="Z540" i="7"/>
  <c r="AB540" i="7"/>
  <c r="V540" i="7"/>
  <c r="Z539" i="7"/>
  <c r="AB539" i="7"/>
  <c r="V539" i="7"/>
  <c r="Z538" i="7"/>
  <c r="AB538" i="7"/>
  <c r="V538" i="7"/>
  <c r="Z537" i="7"/>
  <c r="AB537" i="7"/>
  <c r="V537" i="7"/>
  <c r="Z536" i="7"/>
  <c r="AB536" i="7"/>
  <c r="V536" i="7"/>
  <c r="Z535" i="7"/>
  <c r="AB535" i="7"/>
  <c r="V535" i="7"/>
  <c r="Z534" i="7"/>
  <c r="AB534" i="7"/>
  <c r="V534" i="7"/>
  <c r="Z533" i="7"/>
  <c r="AB533" i="7"/>
  <c r="V533" i="7"/>
  <c r="Z532" i="7"/>
  <c r="AB532" i="7"/>
  <c r="V532" i="7"/>
  <c r="Z531" i="7"/>
  <c r="AB531" i="7"/>
  <c r="V531" i="7"/>
  <c r="Z530" i="7"/>
  <c r="AB530" i="7"/>
  <c r="V530" i="7"/>
  <c r="Z529" i="7"/>
  <c r="AB529" i="7"/>
  <c r="V529" i="7"/>
  <c r="Z528" i="7"/>
  <c r="AB528" i="7"/>
  <c r="V528" i="7"/>
  <c r="Z527" i="7"/>
  <c r="AB527" i="7"/>
  <c r="W527" i="7"/>
  <c r="V527" i="7"/>
  <c r="Z526" i="7"/>
  <c r="AB526" i="7"/>
  <c r="V526" i="7"/>
  <c r="Z525" i="7"/>
  <c r="AB525" i="7"/>
  <c r="V525" i="7"/>
  <c r="Z524" i="7"/>
  <c r="AB524" i="7"/>
  <c r="V524" i="7"/>
  <c r="Z523" i="7"/>
  <c r="AB523" i="7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/>
  <c r="AB492" i="7"/>
  <c r="U492" i="7"/>
  <c r="V492" i="7"/>
  <c r="AB491" i="7"/>
  <c r="U491" i="7"/>
  <c r="V491" i="7"/>
  <c r="AB490" i="7"/>
  <c r="V490" i="7"/>
  <c r="AB489" i="7"/>
  <c r="U489" i="7"/>
  <c r="AB488" i="7"/>
  <c r="U488" i="7"/>
  <c r="AB487" i="7"/>
  <c r="U487" i="7"/>
  <c r="V487" i="7"/>
  <c r="AB486" i="7"/>
  <c r="U486" i="7"/>
  <c r="V486" i="7"/>
  <c r="AB485" i="7"/>
  <c r="U485" i="7"/>
  <c r="AB484" i="7"/>
  <c r="U484" i="7"/>
  <c r="W484" i="7"/>
  <c r="AB483" i="7"/>
  <c r="U483" i="7"/>
  <c r="V483" i="7"/>
  <c r="AB482" i="7"/>
  <c r="U482" i="7"/>
  <c r="AB481" i="7"/>
  <c r="V481" i="7"/>
  <c r="AB480" i="7"/>
  <c r="U480" i="7"/>
  <c r="V480" i="7"/>
  <c r="AB479" i="7"/>
  <c r="U479" i="7"/>
  <c r="AB478" i="7"/>
  <c r="U478" i="7"/>
  <c r="V478" i="7"/>
  <c r="AB477" i="7"/>
  <c r="U477" i="7"/>
  <c r="V477" i="7"/>
  <c r="AB476" i="7"/>
  <c r="U476" i="7"/>
  <c r="V476" i="7"/>
  <c r="AB475" i="7"/>
  <c r="U475" i="7"/>
  <c r="AB474" i="7"/>
  <c r="U474" i="7"/>
  <c r="V474" i="7"/>
  <c r="AB473" i="7"/>
  <c r="V473" i="7"/>
  <c r="AB472" i="7"/>
  <c r="U472" i="7"/>
  <c r="AB471" i="7"/>
  <c r="U471" i="7"/>
  <c r="V471" i="7"/>
  <c r="AB470" i="7"/>
  <c r="U470" i="7"/>
  <c r="AB469" i="7"/>
  <c r="U469" i="7"/>
  <c r="AB468" i="7"/>
  <c r="U468" i="7"/>
  <c r="V468" i="7"/>
  <c r="Z467" i="7"/>
  <c r="AB467" i="7"/>
  <c r="V467" i="7"/>
  <c r="Z466" i="7"/>
  <c r="AB466" i="7"/>
  <c r="V466" i="7"/>
  <c r="Z465" i="7"/>
  <c r="AB465" i="7"/>
  <c r="V465" i="7"/>
  <c r="Z464" i="7"/>
  <c r="AB464" i="7"/>
  <c r="V464" i="7"/>
  <c r="Z463" i="7"/>
  <c r="AB463" i="7"/>
  <c r="V463" i="7"/>
  <c r="Z462" i="7"/>
  <c r="AB462" i="7"/>
  <c r="V462" i="7"/>
  <c r="Z461" i="7"/>
  <c r="AB461" i="7"/>
  <c r="V461" i="7"/>
  <c r="Z460" i="7"/>
  <c r="AB460" i="7"/>
  <c r="V460" i="7"/>
  <c r="Z459" i="7"/>
  <c r="AB459" i="7"/>
  <c r="V459" i="7"/>
  <c r="Z458" i="7"/>
  <c r="AB458" i="7"/>
  <c r="V458" i="7"/>
  <c r="Z457" i="7"/>
  <c r="AB457" i="7"/>
  <c r="V457" i="7"/>
  <c r="Z456" i="7"/>
  <c r="AB456" i="7"/>
  <c r="V456" i="7"/>
  <c r="Z455" i="7"/>
  <c r="AB455" i="7"/>
  <c r="V455" i="7"/>
  <c r="Z454" i="7"/>
  <c r="AB454" i="7"/>
  <c r="V454" i="7"/>
  <c r="Z453" i="7"/>
  <c r="AB453" i="7"/>
  <c r="V453" i="7"/>
  <c r="Z452" i="7"/>
  <c r="AB452" i="7"/>
  <c r="V452" i="7"/>
  <c r="Z451" i="7"/>
  <c r="AB451" i="7"/>
  <c r="V451" i="7"/>
  <c r="Z450" i="7"/>
  <c r="AB450" i="7"/>
  <c r="V450" i="7"/>
  <c r="Z449" i="7"/>
  <c r="AB449" i="7"/>
  <c r="V449" i="7"/>
  <c r="Z448" i="7"/>
  <c r="AB448" i="7"/>
  <c r="V448" i="7"/>
  <c r="Z447" i="7"/>
  <c r="AB447" i="7"/>
  <c r="V447" i="7"/>
  <c r="Z446" i="7"/>
  <c r="AB446" i="7"/>
  <c r="V446" i="7"/>
  <c r="Z445" i="7"/>
  <c r="AB445" i="7"/>
  <c r="V445" i="7"/>
  <c r="Z444" i="7"/>
  <c r="AB444" i="7"/>
  <c r="V444" i="7"/>
  <c r="Z443" i="7"/>
  <c r="AB443" i="7"/>
  <c r="V443" i="7"/>
  <c r="Z442" i="7"/>
  <c r="AB442" i="7"/>
  <c r="V442" i="7"/>
  <c r="Z441" i="7"/>
  <c r="AB441" i="7"/>
  <c r="V441" i="7"/>
  <c r="Z440" i="7"/>
  <c r="AB440" i="7"/>
  <c r="V440" i="7"/>
  <c r="Z439" i="7"/>
  <c r="AB439" i="7"/>
  <c r="V439" i="7"/>
  <c r="Z438" i="7"/>
  <c r="AB438" i="7"/>
  <c r="V438" i="7"/>
  <c r="Z437" i="7"/>
  <c r="AB437" i="7"/>
  <c r="V437" i="7"/>
  <c r="Z436" i="7"/>
  <c r="AB436" i="7"/>
  <c r="V436" i="7"/>
  <c r="Z435" i="7"/>
  <c r="AB435" i="7"/>
  <c r="V435" i="7"/>
  <c r="Z434" i="7"/>
  <c r="AB434" i="7"/>
  <c r="V434" i="7"/>
  <c r="Z433" i="7"/>
  <c r="AB433" i="7"/>
  <c r="V433" i="7"/>
  <c r="Z432" i="7"/>
  <c r="AB432" i="7"/>
  <c r="V432" i="7"/>
  <c r="Z431" i="7"/>
  <c r="AB431" i="7"/>
  <c r="V431" i="7"/>
  <c r="Z430" i="7"/>
  <c r="AB430" i="7"/>
  <c r="W430" i="7"/>
  <c r="S430" i="7"/>
  <c r="V430" i="7"/>
  <c r="Z429" i="7"/>
  <c r="AB429" i="7"/>
  <c r="W429" i="7"/>
  <c r="V429" i="7"/>
  <c r="Z428" i="7"/>
  <c r="AB428" i="7"/>
  <c r="W428" i="7"/>
  <c r="V428" i="7"/>
  <c r="Z427" i="7"/>
  <c r="AB427" i="7"/>
  <c r="V427" i="7"/>
  <c r="AB426" i="7"/>
  <c r="V426" i="7"/>
  <c r="Z425" i="7"/>
  <c r="AB425" i="7"/>
  <c r="V425" i="7"/>
  <c r="Z424" i="7"/>
  <c r="AB424" i="7"/>
  <c r="V424" i="7"/>
  <c r="Z423" i="7"/>
  <c r="AB423" i="7"/>
  <c r="V423" i="7"/>
  <c r="Z422" i="7"/>
  <c r="AB422" i="7"/>
  <c r="V422" i="7"/>
  <c r="Z421" i="7"/>
  <c r="AB421" i="7"/>
  <c r="V421" i="7"/>
  <c r="Z420" i="7"/>
  <c r="AB420" i="7"/>
  <c r="V420" i="7"/>
  <c r="Z419" i="7"/>
  <c r="AB419" i="7"/>
  <c r="V419" i="7"/>
  <c r="Z418" i="7"/>
  <c r="AB418" i="7"/>
  <c r="V418" i="7"/>
  <c r="Z417" i="7"/>
  <c r="AB417" i="7"/>
  <c r="V417" i="7"/>
  <c r="Z416" i="7"/>
  <c r="AB416" i="7"/>
  <c r="W416" i="7"/>
  <c r="V416" i="7"/>
  <c r="Z415" i="7"/>
  <c r="AB415" i="7"/>
  <c r="V415" i="7"/>
  <c r="Z414" i="7"/>
  <c r="AB414" i="7"/>
  <c r="V414" i="7"/>
  <c r="Z413" i="7"/>
  <c r="AB413" i="7"/>
  <c r="V413" i="7"/>
  <c r="Z412" i="7"/>
  <c r="AB412" i="7"/>
  <c r="V412" i="7"/>
  <c r="Z411" i="7"/>
  <c r="AB411" i="7"/>
  <c r="V411" i="7"/>
  <c r="Z410" i="7"/>
  <c r="AB410" i="7"/>
  <c r="V410" i="7"/>
  <c r="Z409" i="7"/>
  <c r="AB409" i="7"/>
  <c r="V409" i="7"/>
  <c r="Z408" i="7"/>
  <c r="AB408" i="7"/>
  <c r="V408" i="7"/>
  <c r="Z407" i="7"/>
  <c r="AB407" i="7"/>
  <c r="V407" i="7"/>
  <c r="Z406" i="7"/>
  <c r="AB406" i="7"/>
  <c r="V406" i="7"/>
  <c r="AB405" i="7"/>
  <c r="V405" i="7"/>
  <c r="Z404" i="7"/>
  <c r="AB404" i="7"/>
  <c r="V404" i="7"/>
  <c r="Z403" i="7"/>
  <c r="AB403" i="7"/>
  <c r="V403" i="7"/>
  <c r="Z402" i="7"/>
  <c r="AB402" i="7"/>
  <c r="V402" i="7"/>
  <c r="Z401" i="7"/>
  <c r="AB401" i="7"/>
  <c r="V401" i="7"/>
  <c r="Z400" i="7"/>
  <c r="AB400" i="7"/>
  <c r="V400" i="7"/>
  <c r="Z399" i="7"/>
  <c r="AB399" i="7"/>
  <c r="V399" i="7"/>
  <c r="Z398" i="7"/>
  <c r="AB398" i="7"/>
  <c r="V398" i="7"/>
  <c r="Z397" i="7"/>
  <c r="AB397" i="7"/>
  <c r="V397" i="7"/>
  <c r="Z396" i="7"/>
  <c r="AB396" i="7"/>
  <c r="V396" i="7"/>
  <c r="Z395" i="7"/>
  <c r="AB395" i="7"/>
  <c r="V395" i="7"/>
  <c r="Z394" i="7"/>
  <c r="AB394" i="7"/>
  <c r="V394" i="7"/>
  <c r="Z393" i="7"/>
  <c r="AB393" i="7"/>
  <c r="V393" i="7"/>
  <c r="Z392" i="7"/>
  <c r="AB392" i="7"/>
  <c r="V392" i="7"/>
  <c r="Z391" i="7"/>
  <c r="AB391" i="7"/>
  <c r="V391" i="7"/>
  <c r="Z390" i="7"/>
  <c r="AB390" i="7"/>
  <c r="V390" i="7"/>
  <c r="Z389" i="7"/>
  <c r="AB389" i="7"/>
  <c r="V389" i="7"/>
  <c r="Z388" i="7"/>
  <c r="AB388" i="7"/>
  <c r="V388" i="7"/>
  <c r="Z387" i="7"/>
  <c r="AB387" i="7"/>
  <c r="V387" i="7"/>
  <c r="Z386" i="7"/>
  <c r="AB386" i="7"/>
  <c r="V386" i="7"/>
  <c r="Z385" i="7"/>
  <c r="AB385" i="7"/>
  <c r="S385" i="7"/>
  <c r="V385" i="7"/>
  <c r="Z384" i="7"/>
  <c r="AB384" i="7"/>
  <c r="V384" i="7"/>
  <c r="Z383" i="7"/>
  <c r="AB383" i="7"/>
  <c r="V383" i="7"/>
  <c r="Z382" i="7"/>
  <c r="AB382" i="7"/>
  <c r="V382" i="7"/>
  <c r="Z381" i="7"/>
  <c r="AB381" i="7"/>
  <c r="V381" i="7"/>
  <c r="Z380" i="7"/>
  <c r="AB380" i="7"/>
  <c r="V380" i="7"/>
  <c r="Z379" i="7"/>
  <c r="AB379" i="7"/>
  <c r="V379" i="7"/>
  <c r="Z378" i="7"/>
  <c r="AB378" i="7"/>
  <c r="V378" i="7"/>
  <c r="Z377" i="7"/>
  <c r="AB377" i="7"/>
  <c r="V377" i="7"/>
  <c r="Z376" i="7"/>
  <c r="AB376" i="7"/>
  <c r="V376" i="7"/>
  <c r="Z375" i="7"/>
  <c r="AB375" i="7"/>
  <c r="V375" i="7"/>
  <c r="Z374" i="7"/>
  <c r="AB374" i="7"/>
  <c r="V374" i="7"/>
  <c r="Z373" i="7"/>
  <c r="AB373" i="7"/>
  <c r="V373" i="7"/>
  <c r="Z372" i="7"/>
  <c r="AB372" i="7"/>
  <c r="V372" i="7"/>
  <c r="Z371" i="7"/>
  <c r="AB371" i="7"/>
  <c r="V371" i="7"/>
  <c r="Z370" i="7"/>
  <c r="AB370" i="7"/>
  <c r="V370" i="7"/>
  <c r="Z369" i="7"/>
  <c r="AB369" i="7"/>
  <c r="V369" i="7"/>
  <c r="Z368" i="7"/>
  <c r="AB368" i="7"/>
  <c r="V368" i="7"/>
  <c r="Z367" i="7"/>
  <c r="AB367" i="7"/>
  <c r="V367" i="7"/>
  <c r="Z366" i="7"/>
  <c r="AB366" i="7"/>
  <c r="V366" i="7"/>
  <c r="AB365" i="7"/>
  <c r="AB364" i="7"/>
  <c r="AB363" i="7"/>
  <c r="Z362" i="7"/>
  <c r="AB362" i="7"/>
  <c r="W362" i="7"/>
  <c r="Y362" i="7"/>
  <c r="V362" i="7"/>
  <c r="Z361" i="7"/>
  <c r="AB361" i="7"/>
  <c r="W361" i="7"/>
  <c r="Y361" i="7"/>
  <c r="V361" i="7"/>
  <c r="Z360" i="7"/>
  <c r="AB360" i="7"/>
  <c r="W360" i="7"/>
  <c r="Y360" i="7"/>
  <c r="V360" i="7"/>
  <c r="Z359" i="7"/>
  <c r="AB359" i="7"/>
  <c r="W359" i="7"/>
  <c r="Y359" i="7"/>
  <c r="V359" i="7"/>
  <c r="Z358" i="7"/>
  <c r="AB358" i="7"/>
  <c r="W358" i="7"/>
  <c r="Y358" i="7"/>
  <c r="V358" i="7"/>
  <c r="Z357" i="7"/>
  <c r="AB357" i="7"/>
  <c r="W357" i="7"/>
  <c r="Y357" i="7"/>
  <c r="V357" i="7"/>
  <c r="Z356" i="7"/>
  <c r="AB356" i="7"/>
  <c r="W356" i="7"/>
  <c r="Y356" i="7"/>
  <c r="V356" i="7"/>
  <c r="Z355" i="7"/>
  <c r="AB355" i="7"/>
  <c r="W355" i="7"/>
  <c r="Y355" i="7"/>
  <c r="V355" i="7"/>
  <c r="Z354" i="7"/>
  <c r="AB354" i="7"/>
  <c r="Y354" i="7"/>
  <c r="V354" i="7"/>
  <c r="Z353" i="7"/>
  <c r="AB353" i="7"/>
  <c r="W353" i="7"/>
  <c r="Y353" i="7"/>
  <c r="V353" i="7"/>
  <c r="Z352" i="7"/>
  <c r="AB352" i="7"/>
  <c r="W352" i="7"/>
  <c r="Y352" i="7"/>
  <c r="V352" i="7"/>
  <c r="Z351" i="7"/>
  <c r="AB351" i="7"/>
  <c r="W351" i="7"/>
  <c r="Y351" i="7"/>
  <c r="V351" i="7"/>
  <c r="Z350" i="7"/>
  <c r="AB350" i="7"/>
  <c r="W350" i="7"/>
  <c r="Y350" i="7"/>
  <c r="V350" i="7"/>
  <c r="Z349" i="7"/>
  <c r="AB349" i="7"/>
  <c r="W349" i="7"/>
  <c r="Y349" i="7"/>
  <c r="V349" i="7"/>
  <c r="Z348" i="7"/>
  <c r="AB348" i="7"/>
  <c r="W348" i="7"/>
  <c r="Y348" i="7"/>
  <c r="V348" i="7"/>
  <c r="Z347" i="7"/>
  <c r="AB347" i="7"/>
  <c r="W347" i="7"/>
  <c r="Y347" i="7"/>
  <c r="V347" i="7"/>
  <c r="Z346" i="7"/>
  <c r="AB346" i="7"/>
  <c r="W346" i="7"/>
  <c r="Y346" i="7"/>
  <c r="V346" i="7"/>
  <c r="Z345" i="7"/>
  <c r="AB345" i="7"/>
  <c r="W345" i="7"/>
  <c r="Y345" i="7"/>
  <c r="V345" i="7"/>
  <c r="Z344" i="7"/>
  <c r="AB344" i="7"/>
  <c r="W344" i="7"/>
  <c r="Y344" i="7"/>
  <c r="V344" i="7"/>
  <c r="Z343" i="7"/>
  <c r="AB343" i="7"/>
  <c r="W343" i="7"/>
  <c r="Y343" i="7"/>
  <c r="V343" i="7"/>
  <c r="Z342" i="7"/>
  <c r="AB342" i="7"/>
  <c r="W342" i="7"/>
  <c r="Y342" i="7"/>
  <c r="V342" i="7"/>
  <c r="Z341" i="7"/>
  <c r="AB341" i="7"/>
  <c r="W341" i="7"/>
  <c r="Y341" i="7"/>
  <c r="V341" i="7"/>
  <c r="Z340" i="7"/>
  <c r="AB340" i="7"/>
  <c r="W340" i="7"/>
  <c r="Y340" i="7"/>
  <c r="V340" i="7"/>
  <c r="Z339" i="7"/>
  <c r="AB339" i="7"/>
  <c r="W339" i="7"/>
  <c r="Y339" i="7"/>
  <c r="V339" i="7"/>
  <c r="Z338" i="7"/>
  <c r="AB338" i="7"/>
  <c r="W338" i="7"/>
  <c r="Y338" i="7"/>
  <c r="V338" i="7"/>
  <c r="Z337" i="7"/>
  <c r="AB337" i="7"/>
  <c r="W337" i="7"/>
  <c r="Y337" i="7"/>
  <c r="V337" i="7"/>
  <c r="Z336" i="7"/>
  <c r="AB336" i="7"/>
  <c r="W336" i="7"/>
  <c r="Y336" i="7"/>
  <c r="V336" i="7"/>
  <c r="Z335" i="7"/>
  <c r="AB335" i="7"/>
  <c r="W335" i="7"/>
  <c r="Y335" i="7"/>
  <c r="V335" i="7"/>
  <c r="Z334" i="7"/>
  <c r="AB334" i="7"/>
  <c r="W334" i="7"/>
  <c r="Y334" i="7"/>
  <c r="V334" i="7"/>
  <c r="Z333" i="7"/>
  <c r="AB333" i="7"/>
  <c r="W333" i="7"/>
  <c r="Y333" i="7"/>
  <c r="V333" i="7"/>
  <c r="Z332" i="7"/>
  <c r="AB332" i="7"/>
  <c r="W332" i="7"/>
  <c r="Y332" i="7"/>
  <c r="V332" i="7"/>
  <c r="Z331" i="7"/>
  <c r="AB331" i="7"/>
  <c r="W331" i="7"/>
  <c r="Y331" i="7"/>
  <c r="V331" i="7"/>
  <c r="Z330" i="7"/>
  <c r="AB330" i="7"/>
  <c r="W330" i="7"/>
  <c r="Y330" i="7"/>
  <c r="V330" i="7"/>
  <c r="Z329" i="7"/>
  <c r="AB329" i="7"/>
  <c r="W329" i="7"/>
  <c r="Y329" i="7"/>
  <c r="V329" i="7"/>
  <c r="Z328" i="7"/>
  <c r="AB328" i="7"/>
  <c r="W328" i="7"/>
  <c r="Y328" i="7"/>
  <c r="V328" i="7"/>
  <c r="Z327" i="7"/>
  <c r="AB327" i="7"/>
  <c r="W327" i="7"/>
  <c r="Y327" i="7"/>
  <c r="V327" i="7"/>
  <c r="Z326" i="7"/>
  <c r="AB326" i="7"/>
  <c r="Y326" i="7"/>
  <c r="V326" i="7"/>
  <c r="Z325" i="7"/>
  <c r="AB325" i="7"/>
  <c r="W325" i="7"/>
  <c r="Y325" i="7"/>
  <c r="V325" i="7"/>
  <c r="Z324" i="7"/>
  <c r="AB324" i="7"/>
  <c r="W324" i="7"/>
  <c r="Y324" i="7"/>
  <c r="V324" i="7"/>
  <c r="Z323" i="7"/>
  <c r="AB323" i="7"/>
  <c r="W323" i="7"/>
  <c r="Y323" i="7"/>
  <c r="V323" i="7"/>
  <c r="Z322" i="7"/>
  <c r="AB322" i="7"/>
  <c r="W322" i="7"/>
  <c r="Y322" i="7"/>
  <c r="V322" i="7"/>
  <c r="Z321" i="7"/>
  <c r="AB321" i="7"/>
  <c r="W321" i="7"/>
  <c r="Y321" i="7"/>
  <c r="V321" i="7"/>
  <c r="Z320" i="7"/>
  <c r="AB320" i="7"/>
  <c r="W320" i="7"/>
  <c r="Y320" i="7"/>
  <c r="V320" i="7"/>
  <c r="Z319" i="7"/>
  <c r="AB319" i="7"/>
  <c r="W319" i="7"/>
  <c r="Y319" i="7"/>
  <c r="V319" i="7"/>
  <c r="Z318" i="7"/>
  <c r="AB318" i="7"/>
  <c r="W318" i="7"/>
  <c r="Y318" i="7"/>
  <c r="V318" i="7"/>
  <c r="Z317" i="7"/>
  <c r="AB317" i="7"/>
  <c r="W317" i="7"/>
  <c r="Y317" i="7"/>
  <c r="V317" i="7"/>
  <c r="Z316" i="7"/>
  <c r="AB316" i="7"/>
  <c r="W316" i="7"/>
  <c r="Y316" i="7"/>
  <c r="V316" i="7"/>
  <c r="Z315" i="7"/>
  <c r="AB315" i="7"/>
  <c r="W315" i="7"/>
  <c r="Y315" i="7"/>
  <c r="V315" i="7"/>
  <c r="Z314" i="7"/>
  <c r="AB314" i="7"/>
  <c r="W314" i="7"/>
  <c r="Y314" i="7"/>
  <c r="V314" i="7"/>
  <c r="Z313" i="7"/>
  <c r="AB313" i="7"/>
  <c r="W313" i="7"/>
  <c r="Y313" i="7"/>
  <c r="V313" i="7"/>
  <c r="Z312" i="7"/>
  <c r="AB312" i="7"/>
  <c r="W312" i="7"/>
  <c r="Y312" i="7"/>
  <c r="V312" i="7"/>
  <c r="Z311" i="7"/>
  <c r="AB311" i="7"/>
  <c r="W311" i="7"/>
  <c r="Y311" i="7"/>
  <c r="V311" i="7"/>
  <c r="Z310" i="7"/>
  <c r="AB310" i="7"/>
  <c r="W310" i="7"/>
  <c r="V310" i="7"/>
  <c r="Z309" i="7"/>
  <c r="AB309" i="7"/>
  <c r="W309" i="7"/>
  <c r="Y309" i="7"/>
  <c r="V309" i="7"/>
  <c r="Z308" i="7"/>
  <c r="AB308" i="7"/>
  <c r="V308" i="7"/>
  <c r="AB307" i="7"/>
  <c r="W307" i="7"/>
  <c r="N55" i="10"/>
  <c r="P55" i="10"/>
  <c r="Q55" i="10"/>
  <c r="R55" i="10"/>
  <c r="AB306" i="7"/>
  <c r="U306" i="7"/>
  <c r="AB305" i="7"/>
  <c r="U305" i="7"/>
  <c r="AB304" i="7"/>
  <c r="U304" i="7"/>
  <c r="AB303" i="7"/>
  <c r="U303" i="7"/>
  <c r="Z302" i="7"/>
  <c r="AB302" i="7"/>
  <c r="W302" i="7"/>
  <c r="Y302" i="7"/>
  <c r="V302" i="7"/>
  <c r="Z301" i="7"/>
  <c r="AB301" i="7"/>
  <c r="W301" i="7"/>
  <c r="Y301" i="7"/>
  <c r="V301" i="7"/>
  <c r="Z300" i="7"/>
  <c r="AB300" i="7"/>
  <c r="W300" i="7"/>
  <c r="Y300" i="7"/>
  <c r="V300" i="7"/>
  <c r="Z299" i="7"/>
  <c r="AB299" i="7"/>
  <c r="W299" i="7"/>
  <c r="Y299" i="7"/>
  <c r="V299" i="7"/>
  <c r="Z298" i="7"/>
  <c r="AB298" i="7"/>
  <c r="Y298" i="7"/>
  <c r="V298" i="7"/>
  <c r="Z297" i="7"/>
  <c r="AB297" i="7"/>
  <c r="W297" i="7"/>
  <c r="Y297" i="7"/>
  <c r="V297" i="7"/>
  <c r="Z296" i="7"/>
  <c r="AB296" i="7"/>
  <c r="W296" i="7"/>
  <c r="Y296" i="7"/>
  <c r="V296" i="7"/>
  <c r="Z295" i="7"/>
  <c r="AB295" i="7"/>
  <c r="W295" i="7"/>
  <c r="Y295" i="7"/>
  <c r="V295" i="7"/>
  <c r="Z294" i="7"/>
  <c r="AB294" i="7"/>
  <c r="W294" i="7"/>
  <c r="Y294" i="7"/>
  <c r="V294" i="7"/>
  <c r="Z293" i="7"/>
  <c r="AB293" i="7"/>
  <c r="W293" i="7"/>
  <c r="Y293" i="7"/>
  <c r="V293" i="7"/>
  <c r="Z292" i="7"/>
  <c r="AB292" i="7"/>
  <c r="W292" i="7"/>
  <c r="Y292" i="7"/>
  <c r="V292" i="7"/>
  <c r="Z291" i="7"/>
  <c r="AB291" i="7"/>
  <c r="W291" i="7"/>
  <c r="Y291" i="7"/>
  <c r="V291" i="7"/>
  <c r="Z290" i="7"/>
  <c r="AB290" i="7"/>
  <c r="W290" i="7"/>
  <c r="V290" i="7"/>
  <c r="Z289" i="7"/>
  <c r="AB289" i="7"/>
  <c r="Y289" i="7"/>
  <c r="V289" i="7"/>
  <c r="Z288" i="7"/>
  <c r="AB288" i="7"/>
  <c r="Y288" i="7"/>
  <c r="V288" i="7"/>
  <c r="Z287" i="7"/>
  <c r="AB287" i="7"/>
  <c r="Y287" i="7"/>
  <c r="V287" i="7"/>
  <c r="Z286" i="7"/>
  <c r="AB286" i="7"/>
  <c r="W286" i="7"/>
  <c r="Y286" i="7"/>
  <c r="V286" i="7"/>
  <c r="Z285" i="7"/>
  <c r="AB285" i="7"/>
  <c r="W285" i="7"/>
  <c r="Y285" i="7"/>
  <c r="V285" i="7"/>
  <c r="Z284" i="7"/>
  <c r="AB284" i="7"/>
  <c r="W284" i="7"/>
  <c r="Y284" i="7"/>
  <c r="V284" i="7"/>
  <c r="Z283" i="7"/>
  <c r="AB283" i="7"/>
  <c r="W283" i="7"/>
  <c r="Y283" i="7"/>
  <c r="V283" i="7"/>
  <c r="Z282" i="7"/>
  <c r="AB282" i="7"/>
  <c r="W282" i="7"/>
  <c r="Y282" i="7"/>
  <c r="V282" i="7"/>
  <c r="Z281" i="7"/>
  <c r="AB281" i="7"/>
  <c r="W281" i="7"/>
  <c r="Y281" i="7"/>
  <c r="V281" i="7"/>
  <c r="Z280" i="7"/>
  <c r="AB280" i="7"/>
  <c r="W280" i="7"/>
  <c r="Y280" i="7"/>
  <c r="V280" i="7"/>
  <c r="Z279" i="7"/>
  <c r="AB279" i="7"/>
  <c r="Y279" i="7"/>
  <c r="V279" i="7"/>
  <c r="Z278" i="7"/>
  <c r="AB278" i="7"/>
  <c r="W278" i="7"/>
  <c r="Y278" i="7"/>
  <c r="V278" i="7"/>
  <c r="Z277" i="7"/>
  <c r="AB277" i="7"/>
  <c r="W277" i="7"/>
  <c r="Y277" i="7"/>
  <c r="V277" i="7"/>
  <c r="Z276" i="7"/>
  <c r="AB276" i="7"/>
  <c r="W276" i="7"/>
  <c r="Y276" i="7"/>
  <c r="V276" i="7"/>
  <c r="Z275" i="7"/>
  <c r="AB275" i="7"/>
  <c r="W275" i="7"/>
  <c r="Y275" i="7"/>
  <c r="V275" i="7"/>
  <c r="Z274" i="7"/>
  <c r="AB274" i="7"/>
  <c r="W274" i="7"/>
  <c r="Y274" i="7"/>
  <c r="V274" i="7"/>
  <c r="Z273" i="7"/>
  <c r="AB273" i="7"/>
  <c r="W273" i="7"/>
  <c r="Y273" i="7"/>
  <c r="V273" i="7"/>
  <c r="Z272" i="7"/>
  <c r="AB272" i="7"/>
  <c r="W272" i="7"/>
  <c r="Y272" i="7"/>
  <c r="V272" i="7"/>
  <c r="Z271" i="7"/>
  <c r="AB271" i="7"/>
  <c r="Y271" i="7"/>
  <c r="V271" i="7"/>
  <c r="AB270" i="7"/>
  <c r="V270" i="7"/>
  <c r="Z269" i="7"/>
  <c r="AB269" i="7"/>
  <c r="W269" i="7"/>
  <c r="Y269" i="7"/>
  <c r="V269" i="7"/>
  <c r="Z268" i="7"/>
  <c r="AB268" i="7"/>
  <c r="W268" i="7"/>
  <c r="Y268" i="7"/>
  <c r="V268" i="7"/>
  <c r="Z267" i="7"/>
  <c r="AB267" i="7"/>
  <c r="Y267" i="7"/>
  <c r="V267" i="7"/>
  <c r="Z266" i="7"/>
  <c r="AB266" i="7"/>
  <c r="W266" i="7"/>
  <c r="Y266" i="7"/>
  <c r="V266" i="7"/>
  <c r="Z265" i="7"/>
  <c r="AB265" i="7"/>
  <c r="Y265" i="7"/>
  <c r="V265" i="7"/>
  <c r="Z264" i="7"/>
  <c r="AB264" i="7"/>
  <c r="Y264" i="7"/>
  <c r="V264" i="7"/>
  <c r="Z263" i="7"/>
  <c r="AB263" i="7"/>
  <c r="Y263" i="7"/>
  <c r="V263" i="7"/>
  <c r="Z262" i="7"/>
  <c r="AB262" i="7"/>
  <c r="W262" i="7"/>
  <c r="Y262" i="7"/>
  <c r="V262" i="7"/>
  <c r="Z261" i="7"/>
  <c r="AB261" i="7"/>
  <c r="W261" i="7"/>
  <c r="Y261" i="7"/>
  <c r="V261" i="7"/>
  <c r="Z260" i="7"/>
  <c r="AB260" i="7"/>
  <c r="W260" i="7"/>
  <c r="Y260" i="7"/>
  <c r="V260" i="7"/>
  <c r="Z259" i="7"/>
  <c r="AB259" i="7"/>
  <c r="V259" i="7"/>
  <c r="U258" i="7"/>
  <c r="V258" i="7"/>
  <c r="U257" i="7"/>
  <c r="V257" i="7"/>
  <c r="Z256" i="7"/>
  <c r="AB256" i="7"/>
  <c r="V256" i="7"/>
  <c r="U255" i="7"/>
  <c r="Z255" i="7"/>
  <c r="AB255" i="7"/>
  <c r="U254" i="7"/>
  <c r="Z254" i="7"/>
  <c r="AB254" i="7"/>
  <c r="AB253" i="7"/>
  <c r="V253" i="7"/>
  <c r="Z252" i="7"/>
  <c r="AB252" i="7"/>
  <c r="V252" i="7"/>
  <c r="Z251" i="7"/>
  <c r="AB251" i="7"/>
  <c r="V251" i="7"/>
  <c r="Z250" i="7"/>
  <c r="AB250" i="7"/>
  <c r="V250" i="7"/>
  <c r="Z249" i="7"/>
  <c r="AB249" i="7"/>
  <c r="V249" i="7"/>
  <c r="Z248" i="7"/>
  <c r="AB248" i="7"/>
  <c r="V248" i="7"/>
  <c r="Z247" i="7"/>
  <c r="AB247" i="7"/>
  <c r="V247" i="7"/>
  <c r="Z246" i="7"/>
  <c r="AB246" i="7"/>
  <c r="V246" i="7"/>
  <c r="Z245" i="7"/>
  <c r="AB245" i="7"/>
  <c r="V245" i="7"/>
  <c r="Z244" i="7"/>
  <c r="AB244" i="7"/>
  <c r="V244" i="7"/>
  <c r="Z243" i="7"/>
  <c r="AB243" i="7"/>
  <c r="V243" i="7"/>
  <c r="Z242" i="7"/>
  <c r="AB242" i="7"/>
  <c r="V242" i="7"/>
  <c r="Z241" i="7"/>
  <c r="AB241" i="7"/>
  <c r="V241" i="7"/>
  <c r="Z240" i="7"/>
  <c r="AB240" i="7"/>
  <c r="V240" i="7"/>
  <c r="Z239" i="7"/>
  <c r="AB239" i="7"/>
  <c r="V239" i="7"/>
  <c r="Z238" i="7"/>
  <c r="AB238" i="7"/>
  <c r="V238" i="7"/>
  <c r="Z237" i="7"/>
  <c r="AB237" i="7"/>
  <c r="V237" i="7"/>
  <c r="Z236" i="7"/>
  <c r="AB236" i="7"/>
  <c r="V236" i="7"/>
  <c r="Z235" i="7"/>
  <c r="AB235" i="7"/>
  <c r="V235" i="7"/>
  <c r="Z234" i="7"/>
  <c r="AB234" i="7"/>
  <c r="V234" i="7"/>
  <c r="Z233" i="7"/>
  <c r="AB233" i="7"/>
  <c r="V233" i="7"/>
  <c r="Z232" i="7"/>
  <c r="AB232" i="7"/>
  <c r="V232" i="7"/>
  <c r="Z231" i="7"/>
  <c r="AB231" i="7"/>
  <c r="V231" i="7"/>
  <c r="Z230" i="7"/>
  <c r="AB230" i="7"/>
  <c r="V230" i="7"/>
  <c r="Z229" i="7"/>
  <c r="AB229" i="7"/>
  <c r="V229" i="7"/>
  <c r="Z228" i="7"/>
  <c r="AB228" i="7"/>
  <c r="V228" i="7"/>
  <c r="Z227" i="7"/>
  <c r="AB227" i="7"/>
  <c r="V227" i="7"/>
  <c r="Z226" i="7"/>
  <c r="AB226" i="7"/>
  <c r="V226" i="7"/>
  <c r="Z225" i="7"/>
  <c r="AB225" i="7"/>
  <c r="V225" i="7"/>
  <c r="Z224" i="7"/>
  <c r="AB224" i="7"/>
  <c r="V224" i="7"/>
  <c r="Z223" i="7"/>
  <c r="AB223" i="7"/>
  <c r="V223" i="7"/>
  <c r="Z222" i="7"/>
  <c r="AB222" i="7"/>
  <c r="V222" i="7"/>
  <c r="Z221" i="7"/>
  <c r="AB221" i="7"/>
  <c r="V221" i="7"/>
  <c r="Z220" i="7"/>
  <c r="AB220" i="7"/>
  <c r="V220" i="7"/>
  <c r="Z219" i="7"/>
  <c r="AB219" i="7"/>
  <c r="V219" i="7"/>
  <c r="Z218" i="7"/>
  <c r="AB218" i="7"/>
  <c r="V218" i="7"/>
  <c r="Z217" i="7"/>
  <c r="AB217" i="7"/>
  <c r="V217" i="7"/>
  <c r="Z216" i="7"/>
  <c r="AB216" i="7"/>
  <c r="V216" i="7"/>
  <c r="Z215" i="7"/>
  <c r="AB215" i="7"/>
  <c r="V215" i="7"/>
  <c r="Z214" i="7"/>
  <c r="AB214" i="7"/>
  <c r="V214" i="7"/>
  <c r="Z213" i="7"/>
  <c r="AB213" i="7"/>
  <c r="V213" i="7"/>
  <c r="Z212" i="7"/>
  <c r="AB212" i="7"/>
  <c r="V212" i="7"/>
  <c r="Z211" i="7"/>
  <c r="AB211" i="7"/>
  <c r="V211" i="7"/>
  <c r="Z210" i="7"/>
  <c r="AB210" i="7"/>
  <c r="V210" i="7"/>
  <c r="Z209" i="7"/>
  <c r="AB209" i="7"/>
  <c r="V209" i="7"/>
  <c r="Z208" i="7"/>
  <c r="AB208" i="7"/>
  <c r="V208" i="7"/>
  <c r="Z207" i="7"/>
  <c r="AB207" i="7"/>
  <c r="V207" i="7"/>
  <c r="Z206" i="7"/>
  <c r="AB206" i="7"/>
  <c r="V206" i="7"/>
  <c r="Z205" i="7"/>
  <c r="AB205" i="7"/>
  <c r="V205" i="7"/>
  <c r="Z204" i="7"/>
  <c r="AB204" i="7"/>
  <c r="V204" i="7"/>
  <c r="Z203" i="7"/>
  <c r="AB203" i="7"/>
  <c r="V203" i="7"/>
  <c r="Z202" i="7"/>
  <c r="AB202" i="7"/>
  <c r="V202" i="7"/>
  <c r="Z201" i="7"/>
  <c r="AB201" i="7"/>
  <c r="V201" i="7"/>
  <c r="Z200" i="7"/>
  <c r="AB200" i="7"/>
  <c r="V200" i="7"/>
  <c r="Z199" i="7"/>
  <c r="AB199" i="7"/>
  <c r="V199" i="7"/>
  <c r="Z198" i="7"/>
  <c r="AB198" i="7"/>
  <c r="V198" i="7"/>
  <c r="Z197" i="7"/>
  <c r="AB197" i="7"/>
  <c r="V197" i="7"/>
  <c r="Z196" i="7"/>
  <c r="AB196" i="7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/>
  <c r="AB187" i="7"/>
  <c r="U187" i="7"/>
  <c r="V187" i="7"/>
  <c r="AB186" i="7"/>
  <c r="U186" i="7"/>
  <c r="V186" i="7"/>
  <c r="AB185" i="7"/>
  <c r="U185" i="7"/>
  <c r="W185" i="7"/>
  <c r="AB184" i="7"/>
  <c r="U184" i="7"/>
  <c r="V184" i="7"/>
  <c r="AB183" i="7"/>
  <c r="U183" i="7"/>
  <c r="W183" i="7"/>
  <c r="Z182" i="7"/>
  <c r="AB182" i="7"/>
  <c r="V182" i="7"/>
  <c r="Z181" i="7"/>
  <c r="AB181" i="7"/>
  <c r="V181" i="7"/>
  <c r="Z180" i="7"/>
  <c r="AB180" i="7"/>
  <c r="V180" i="7"/>
  <c r="Z179" i="7"/>
  <c r="AB179" i="7"/>
  <c r="V179" i="7"/>
  <c r="Z178" i="7"/>
  <c r="AB178" i="7"/>
  <c r="V178" i="7"/>
  <c r="Z177" i="7"/>
  <c r="AB177" i="7"/>
  <c r="V177" i="7"/>
  <c r="Z176" i="7"/>
  <c r="AB176" i="7"/>
  <c r="V176" i="7"/>
  <c r="Z175" i="7"/>
  <c r="AB175" i="7"/>
  <c r="V175" i="7"/>
  <c r="Z174" i="7"/>
  <c r="AB174" i="7"/>
  <c r="V174" i="7"/>
  <c r="Z173" i="7"/>
  <c r="AB173" i="7"/>
  <c r="V173" i="7"/>
  <c r="Z172" i="7"/>
  <c r="AB172" i="7"/>
  <c r="V172" i="7"/>
  <c r="Z171" i="7"/>
  <c r="AB171" i="7"/>
  <c r="V171" i="7"/>
  <c r="Z170" i="7"/>
  <c r="AB170" i="7"/>
  <c r="V170" i="7"/>
  <c r="Z169" i="7"/>
  <c r="AB169" i="7"/>
  <c r="V169" i="7"/>
  <c r="Z168" i="7"/>
  <c r="AB168" i="7"/>
  <c r="V168" i="7"/>
  <c r="Z167" i="7"/>
  <c r="AB167" i="7"/>
  <c r="V167" i="7"/>
  <c r="Z166" i="7"/>
  <c r="AB166" i="7"/>
  <c r="V166" i="7"/>
  <c r="Z165" i="7"/>
  <c r="AB165" i="7"/>
  <c r="V165" i="7"/>
  <c r="Z164" i="7"/>
  <c r="AB164" i="7"/>
  <c r="Z163" i="7"/>
  <c r="AB163" i="7"/>
  <c r="Z162" i="7"/>
  <c r="AB162" i="7"/>
  <c r="W162" i="7"/>
  <c r="N37" i="10"/>
  <c r="P37" i="10"/>
  <c r="Q37" i="10"/>
  <c r="R37" i="10"/>
  <c r="V162" i="7"/>
  <c r="AB161" i="7"/>
  <c r="V161" i="7"/>
  <c r="Z160" i="7"/>
  <c r="AB160" i="7"/>
  <c r="V160" i="7"/>
  <c r="Z159" i="7"/>
  <c r="AB159" i="7"/>
  <c r="V159" i="7"/>
  <c r="Z158" i="7"/>
  <c r="AB158" i="7"/>
  <c r="V158" i="7"/>
  <c r="Z157" i="7"/>
  <c r="AB157" i="7"/>
  <c r="V157" i="7"/>
  <c r="Z156" i="7"/>
  <c r="AB156" i="7"/>
  <c r="V156" i="7"/>
  <c r="Z155" i="7"/>
  <c r="AB155" i="7"/>
  <c r="V155" i="7"/>
  <c r="Z154" i="7"/>
  <c r="AB154" i="7"/>
  <c r="V154" i="7"/>
  <c r="Z153" i="7"/>
  <c r="AB153" i="7"/>
  <c r="V153" i="7"/>
  <c r="Z152" i="7"/>
  <c r="AB152" i="7"/>
  <c r="V152" i="7"/>
  <c r="Z151" i="7"/>
  <c r="AB151" i="7"/>
  <c r="V151" i="7"/>
  <c r="Z150" i="7"/>
  <c r="AB150" i="7"/>
  <c r="V150" i="7"/>
  <c r="Z149" i="7"/>
  <c r="AB149" i="7"/>
  <c r="V149" i="7"/>
  <c r="Z148" i="7"/>
  <c r="AB148" i="7"/>
  <c r="V148" i="7"/>
  <c r="Z147" i="7"/>
  <c r="AB147" i="7"/>
  <c r="V147" i="7"/>
  <c r="Z146" i="7"/>
  <c r="AB146" i="7"/>
  <c r="V146" i="7"/>
  <c r="Z145" i="7"/>
  <c r="AB145" i="7"/>
  <c r="V145" i="7"/>
  <c r="Z144" i="7"/>
  <c r="AB144" i="7"/>
  <c r="V144" i="7"/>
  <c r="Z143" i="7"/>
  <c r="AB143" i="7"/>
  <c r="V143" i="7"/>
  <c r="Z142" i="7"/>
  <c r="AB142" i="7"/>
  <c r="V142" i="7"/>
  <c r="Z141" i="7"/>
  <c r="AB141" i="7"/>
  <c r="V141" i="7"/>
  <c r="U140" i="7"/>
  <c r="Z140" i="7"/>
  <c r="AB140" i="7"/>
  <c r="U139" i="7"/>
  <c r="V139" i="7"/>
  <c r="U138" i="7"/>
  <c r="V138" i="7"/>
  <c r="Z137" i="7"/>
  <c r="AB137" i="7"/>
  <c r="V137" i="7"/>
  <c r="Z136" i="7"/>
  <c r="AB136" i="7"/>
  <c r="V136" i="7"/>
  <c r="Z135" i="7"/>
  <c r="AB135" i="7"/>
  <c r="V135" i="7"/>
  <c r="Z134" i="7"/>
  <c r="AB134" i="7"/>
  <c r="V134" i="7"/>
  <c r="Z133" i="7"/>
  <c r="AB133" i="7"/>
  <c r="V133" i="7"/>
  <c r="AB132" i="7"/>
  <c r="V132" i="7"/>
  <c r="Z131" i="7"/>
  <c r="AB131" i="7"/>
  <c r="V131" i="7"/>
  <c r="Z130" i="7"/>
  <c r="AB130" i="7"/>
  <c r="V130" i="7"/>
  <c r="Z129" i="7"/>
  <c r="AB129" i="7"/>
  <c r="V129" i="7"/>
  <c r="Z128" i="7"/>
  <c r="AB128" i="7"/>
  <c r="V128" i="7"/>
  <c r="Z127" i="7"/>
  <c r="AB127" i="7"/>
  <c r="V127" i="7"/>
  <c r="Z126" i="7"/>
  <c r="AB126" i="7"/>
  <c r="V126" i="7"/>
  <c r="Z125" i="7"/>
  <c r="AB125" i="7"/>
  <c r="V125" i="7"/>
  <c r="Z124" i="7"/>
  <c r="AB124" i="7"/>
  <c r="V124" i="7"/>
  <c r="Z123" i="7"/>
  <c r="AB123" i="7"/>
  <c r="V123" i="7"/>
  <c r="Z122" i="7"/>
  <c r="AB122" i="7"/>
  <c r="V122" i="7"/>
  <c r="Z121" i="7"/>
  <c r="AB121" i="7"/>
  <c r="V121" i="7"/>
  <c r="Z120" i="7"/>
  <c r="AB120" i="7"/>
  <c r="V120" i="7"/>
  <c r="Z119" i="7"/>
  <c r="AB119" i="7"/>
  <c r="V119" i="7"/>
  <c r="Z118" i="7"/>
  <c r="AB118" i="7"/>
  <c r="V118" i="7"/>
  <c r="Z117" i="7"/>
  <c r="AB117" i="7"/>
  <c r="V117" i="7"/>
  <c r="Z116" i="7"/>
  <c r="AB116" i="7"/>
  <c r="V116" i="7"/>
  <c r="Z115" i="7"/>
  <c r="AB115" i="7"/>
  <c r="V115" i="7"/>
  <c r="Z114" i="7"/>
  <c r="AB114" i="7"/>
  <c r="V114" i="7"/>
  <c r="Z113" i="7"/>
  <c r="AB113" i="7"/>
  <c r="V113" i="7"/>
  <c r="Z112" i="7"/>
  <c r="AB112" i="7"/>
  <c r="V112" i="7"/>
  <c r="Z111" i="7"/>
  <c r="AB111" i="7"/>
  <c r="V111" i="7"/>
  <c r="Z110" i="7"/>
  <c r="AB110" i="7"/>
  <c r="V110" i="7"/>
  <c r="Z109" i="7"/>
  <c r="AB109" i="7"/>
  <c r="V109" i="7"/>
  <c r="Z108" i="7"/>
  <c r="AB108" i="7"/>
  <c r="V108" i="7"/>
  <c r="Z107" i="7"/>
  <c r="AB107" i="7"/>
  <c r="V107" i="7"/>
  <c r="Z106" i="7"/>
  <c r="AB106" i="7"/>
  <c r="V106" i="7"/>
  <c r="Z105" i="7"/>
  <c r="AB105" i="7"/>
  <c r="V105" i="7"/>
  <c r="Z104" i="7"/>
  <c r="AB104" i="7"/>
  <c r="V104" i="7"/>
  <c r="Z103" i="7"/>
  <c r="AB103" i="7"/>
  <c r="V103" i="7"/>
  <c r="Z102" i="7"/>
  <c r="AB102" i="7"/>
  <c r="V102" i="7"/>
  <c r="Z101" i="7"/>
  <c r="AB101" i="7"/>
  <c r="V101" i="7"/>
  <c r="Z100" i="7"/>
  <c r="AB100" i="7"/>
  <c r="V100" i="7"/>
  <c r="Z99" i="7"/>
  <c r="AB99" i="7"/>
  <c r="V99" i="7"/>
  <c r="Z98" i="7"/>
  <c r="AB98" i="7"/>
  <c r="V98" i="7"/>
  <c r="Z97" i="7"/>
  <c r="AB97" i="7"/>
  <c r="V97" i="7"/>
  <c r="Z96" i="7"/>
  <c r="AB96" i="7"/>
  <c r="V96" i="7"/>
  <c r="Z95" i="7"/>
  <c r="AB95" i="7"/>
  <c r="V95" i="7"/>
  <c r="Z94" i="7"/>
  <c r="AB94" i="7"/>
  <c r="V94" i="7"/>
  <c r="Z93" i="7"/>
  <c r="AB93" i="7"/>
  <c r="V93" i="7"/>
  <c r="Z92" i="7"/>
  <c r="AB92" i="7"/>
  <c r="Z91" i="7"/>
  <c r="AB91" i="7"/>
  <c r="V91" i="7"/>
  <c r="Z90" i="7"/>
  <c r="AB90" i="7"/>
  <c r="V90" i="7"/>
  <c r="Z89" i="7"/>
  <c r="AB89" i="7"/>
  <c r="V89" i="7"/>
  <c r="Z88" i="7"/>
  <c r="AB88" i="7"/>
  <c r="V88" i="7"/>
  <c r="Z87" i="7"/>
  <c r="AB87" i="7"/>
  <c r="V87" i="7"/>
  <c r="Z86" i="7"/>
  <c r="AB86" i="7"/>
  <c r="V86" i="7"/>
  <c r="Z85" i="7"/>
  <c r="AB85" i="7"/>
  <c r="V85" i="7"/>
  <c r="Z84" i="7"/>
  <c r="AB84" i="7"/>
  <c r="V84" i="7"/>
  <c r="Z83" i="7"/>
  <c r="AB83" i="7"/>
  <c r="V83" i="7"/>
  <c r="Z82" i="7"/>
  <c r="AB82" i="7"/>
  <c r="V82" i="7"/>
  <c r="Z81" i="7"/>
  <c r="AB81" i="7"/>
  <c r="V81" i="7"/>
  <c r="Z80" i="7"/>
  <c r="AB80" i="7"/>
  <c r="V80" i="7"/>
  <c r="Z79" i="7"/>
  <c r="AB79" i="7"/>
  <c r="V79" i="7"/>
  <c r="Z78" i="7"/>
  <c r="AB78" i="7"/>
  <c r="V78" i="7"/>
  <c r="Z77" i="7"/>
  <c r="AB77" i="7"/>
  <c r="V77" i="7"/>
  <c r="Z76" i="7"/>
  <c r="AB76" i="7"/>
  <c r="V76" i="7"/>
  <c r="Z75" i="7"/>
  <c r="AB75" i="7"/>
  <c r="V75" i="7"/>
  <c r="Z74" i="7"/>
  <c r="AB74" i="7"/>
  <c r="V74" i="7"/>
  <c r="Z73" i="7"/>
  <c r="AB73" i="7"/>
  <c r="V73" i="7"/>
  <c r="Z72" i="7"/>
  <c r="AB72" i="7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/>
  <c r="AB63" i="7"/>
  <c r="V63" i="7"/>
  <c r="AB62" i="7"/>
  <c r="U62" i="7"/>
  <c r="W62" i="7"/>
  <c r="AB61" i="7"/>
  <c r="U61" i="7"/>
  <c r="W61" i="7"/>
  <c r="AB60" i="7"/>
  <c r="U60" i="7"/>
  <c r="W60" i="7"/>
  <c r="AB59" i="7"/>
  <c r="W59" i="7"/>
  <c r="AB58" i="7"/>
  <c r="U58" i="7"/>
  <c r="W58" i="7"/>
  <c r="Z57" i="7"/>
  <c r="AB57" i="7"/>
  <c r="V57" i="7"/>
  <c r="Z56" i="7"/>
  <c r="AB56" i="7"/>
  <c r="V56" i="7"/>
  <c r="Z55" i="7"/>
  <c r="AB55" i="7"/>
  <c r="V55" i="7"/>
  <c r="Z54" i="7"/>
  <c r="AB54" i="7"/>
  <c r="V54" i="7"/>
  <c r="Z53" i="7"/>
  <c r="AB53" i="7"/>
  <c r="V53" i="7"/>
  <c r="Z52" i="7"/>
  <c r="AB52" i="7"/>
  <c r="V52" i="7"/>
  <c r="Z51" i="7"/>
  <c r="AB51" i="7"/>
  <c r="V51" i="7"/>
  <c r="Z50" i="7"/>
  <c r="AB50" i="7"/>
  <c r="V50" i="7"/>
  <c r="Z49" i="7"/>
  <c r="AB49" i="7"/>
  <c r="V49" i="7"/>
  <c r="Z48" i="7"/>
  <c r="AB48" i="7"/>
  <c r="V48" i="7"/>
  <c r="Z47" i="7"/>
  <c r="AB47" i="7"/>
  <c r="V47" i="7"/>
  <c r="Z46" i="7"/>
  <c r="AB46" i="7"/>
  <c r="V46" i="7"/>
  <c r="Z45" i="7"/>
  <c r="AB45" i="7"/>
  <c r="V45" i="7"/>
  <c r="Z44" i="7"/>
  <c r="AB44" i="7"/>
  <c r="V44" i="7"/>
  <c r="Z43" i="7"/>
  <c r="AB43" i="7"/>
  <c r="V43" i="7"/>
  <c r="Z42" i="7"/>
  <c r="AB42" i="7"/>
  <c r="V42" i="7"/>
  <c r="Z41" i="7"/>
  <c r="AB41" i="7"/>
  <c r="V41" i="7"/>
  <c r="Z40" i="7"/>
  <c r="AB40" i="7"/>
  <c r="V40" i="7"/>
  <c r="Z39" i="7"/>
  <c r="AB39" i="7"/>
  <c r="V39" i="7"/>
  <c r="Z38" i="7"/>
  <c r="AB38" i="7"/>
  <c r="V38" i="7"/>
  <c r="Z37" i="7"/>
  <c r="AB37" i="7"/>
  <c r="V37" i="7"/>
  <c r="Z36" i="7"/>
  <c r="AB36" i="7"/>
  <c r="V36" i="7"/>
  <c r="AB35" i="7"/>
  <c r="AB34" i="7"/>
  <c r="Z33" i="7"/>
  <c r="AB33" i="7"/>
  <c r="W33" i="7"/>
  <c r="N25" i="10"/>
  <c r="P25" i="10"/>
  <c r="Q25" i="10"/>
  <c r="R25" i="10"/>
  <c r="V33" i="7"/>
  <c r="AB32" i="7"/>
  <c r="V32" i="7"/>
  <c r="Z31" i="7"/>
  <c r="AB31" i="7"/>
  <c r="V31" i="7"/>
  <c r="Z30" i="7"/>
  <c r="AB30" i="7"/>
  <c r="V30" i="7"/>
  <c r="Z29" i="7"/>
  <c r="AB29" i="7"/>
  <c r="V29" i="7"/>
  <c r="Z28" i="7"/>
  <c r="AB28" i="7"/>
  <c r="V28" i="7"/>
  <c r="Z27" i="7"/>
  <c r="AB27" i="7"/>
  <c r="V27" i="7"/>
  <c r="Z26" i="7"/>
  <c r="AB26" i="7"/>
  <c r="V26" i="7"/>
  <c r="Z25" i="7"/>
  <c r="AB25" i="7"/>
  <c r="V25" i="7"/>
  <c r="Z24" i="7"/>
  <c r="AB24" i="7"/>
  <c r="V24" i="7"/>
  <c r="Z23" i="7"/>
  <c r="AB23" i="7"/>
  <c r="V23" i="7"/>
  <c r="Z22" i="7"/>
  <c r="AB22" i="7"/>
  <c r="V22" i="7"/>
  <c r="Z21" i="7"/>
  <c r="AB21" i="7"/>
  <c r="V21" i="7"/>
  <c r="Z20" i="7"/>
  <c r="AB20" i="7"/>
  <c r="V20" i="7"/>
  <c r="Z19" i="7"/>
  <c r="AB19" i="7"/>
  <c r="V19" i="7"/>
  <c r="Z18" i="7"/>
  <c r="AB18" i="7"/>
  <c r="V18" i="7"/>
  <c r="Z17" i="7"/>
  <c r="AB17" i="7"/>
  <c r="V17" i="7"/>
  <c r="Z16" i="7"/>
  <c r="AB16" i="7"/>
  <c r="V16" i="7"/>
  <c r="Z15" i="7"/>
  <c r="AB15" i="7"/>
  <c r="V15" i="7"/>
  <c r="Z14" i="7"/>
  <c r="AB14" i="7"/>
  <c r="V14" i="7"/>
  <c r="Z13" i="7"/>
  <c r="AB13" i="7"/>
  <c r="V13" i="7"/>
  <c r="Z12" i="7"/>
  <c r="AB12" i="7"/>
  <c r="V12" i="7"/>
  <c r="Z11" i="7"/>
  <c r="AB11" i="7"/>
  <c r="V11" i="7"/>
  <c r="Z10" i="7"/>
  <c r="AB10" i="7"/>
  <c r="V10" i="7"/>
  <c r="Z9" i="7"/>
  <c r="AB9" i="7"/>
  <c r="V9" i="7"/>
  <c r="Z8" i="7"/>
  <c r="AB8" i="7"/>
  <c r="V8" i="7"/>
  <c r="Z7" i="7"/>
  <c r="AB7" i="7"/>
  <c r="V7" i="7"/>
  <c r="Z6" i="7"/>
  <c r="AB6" i="7"/>
  <c r="V6" i="7"/>
  <c r="Z5" i="7"/>
  <c r="AB5" i="7"/>
  <c r="V5" i="7"/>
  <c r="Z4" i="7"/>
  <c r="AB4" i="7"/>
  <c r="V4" i="7"/>
  <c r="Z3" i="7"/>
  <c r="AB3" i="7"/>
  <c r="V3" i="7"/>
  <c r="Z2" i="7"/>
  <c r="AB2" i="7"/>
  <c r="V2" i="7"/>
  <c r="P17" i="10"/>
  <c r="L11" i="10"/>
  <c r="P11" i="10"/>
  <c r="Q11" i="10"/>
  <c r="R11" i="10"/>
  <c r="L92" i="10"/>
  <c r="I92" i="10"/>
  <c r="L93" i="10"/>
  <c r="I93" i="10"/>
  <c r="P51" i="10"/>
  <c r="Q51" i="10"/>
  <c r="R51" i="10"/>
  <c r="P15" i="10"/>
  <c r="Q15" i="10"/>
  <c r="R15" i="10"/>
  <c r="P23" i="10"/>
  <c r="P107" i="10"/>
  <c r="Q107" i="10"/>
  <c r="R107" i="10"/>
  <c r="P48" i="10"/>
  <c r="Q48" i="10"/>
  <c r="R48" i="10"/>
  <c r="P111" i="10"/>
  <c r="Q111" i="10"/>
  <c r="R111" i="10"/>
  <c r="P16" i="10"/>
  <c r="Q16" i="10"/>
  <c r="R16" i="10"/>
  <c r="P24" i="10"/>
  <c r="Q24" i="10"/>
  <c r="R24" i="10"/>
  <c r="P36" i="10"/>
  <c r="Q36" i="10"/>
  <c r="R36" i="10"/>
  <c r="P62" i="10"/>
  <c r="Q62" i="10"/>
  <c r="R62" i="10"/>
  <c r="P74" i="10"/>
  <c r="Q74" i="10"/>
  <c r="R74" i="10"/>
  <c r="P18" i="10"/>
  <c r="Q18" i="10"/>
  <c r="R18" i="10"/>
  <c r="P75" i="10"/>
  <c r="Q75" i="10"/>
  <c r="R75" i="10"/>
  <c r="P61" i="10"/>
  <c r="Q61" i="10"/>
  <c r="R61" i="10"/>
  <c r="P63" i="10"/>
  <c r="Q63" i="10"/>
  <c r="R63" i="10"/>
  <c r="P22" i="10"/>
  <c r="Q22" i="10"/>
  <c r="R22" i="10"/>
  <c r="Q104" i="10"/>
  <c r="R104" i="10"/>
  <c r="AB931" i="7"/>
  <c r="AB933" i="7"/>
  <c r="AB652" i="7"/>
  <c r="W64" i="7"/>
  <c r="N28" i="10"/>
  <c r="P28" i="10"/>
  <c r="Q28" i="10"/>
  <c r="R28" i="10"/>
  <c r="V254" i="7"/>
  <c r="Z640" i="7"/>
  <c r="AB640" i="7"/>
  <c r="AB658" i="7"/>
  <c r="AB758" i="7"/>
  <c r="AB843" i="7"/>
  <c r="AB845" i="7"/>
  <c r="AB848" i="7"/>
  <c r="AB857" i="7"/>
  <c r="N64" i="10"/>
  <c r="P64" i="10"/>
  <c r="Q64" i="10"/>
  <c r="R64" i="10"/>
  <c r="N54" i="10"/>
  <c r="P54" i="10"/>
  <c r="Q54" i="10"/>
  <c r="R54" i="10"/>
  <c r="Z257" i="7"/>
  <c r="AB257" i="7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/>
  <c r="Q56" i="10"/>
  <c r="R56" i="10"/>
  <c r="W471" i="7"/>
  <c r="W476" i="7"/>
  <c r="V484" i="7"/>
  <c r="AB837" i="7"/>
  <c r="AB838" i="7"/>
  <c r="AB891" i="7"/>
  <c r="AB928" i="7"/>
  <c r="V470" i="7"/>
  <c r="W470" i="7"/>
  <c r="Z833" i="7"/>
  <c r="Z641" i="7"/>
  <c r="AB641" i="7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/>
  <c r="V613" i="7"/>
  <c r="Z615" i="7"/>
  <c r="AB615" i="7"/>
  <c r="Z622" i="7"/>
  <c r="AB622" i="7"/>
  <c r="Z625" i="7"/>
  <c r="AB625" i="7"/>
  <c r="V629" i="7"/>
  <c r="Z629" i="7"/>
  <c r="AB629" i="7"/>
  <c r="Z632" i="7"/>
  <c r="AB632" i="7"/>
  <c r="V632" i="7"/>
  <c r="V644" i="7"/>
  <c r="AB660" i="7"/>
  <c r="AB671" i="7"/>
  <c r="AB858" i="7"/>
  <c r="AB917" i="7"/>
  <c r="V479" i="7"/>
  <c r="W479" i="7"/>
  <c r="Z634" i="7"/>
  <c r="AB634" i="7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/>
  <c r="V630" i="7"/>
  <c r="Z630" i="7"/>
  <c r="AB630" i="7"/>
  <c r="AB645" i="7"/>
  <c r="Y655" i="7"/>
  <c r="AB906" i="7"/>
  <c r="N53" i="10"/>
  <c r="P53" i="10"/>
  <c r="Q53" i="10"/>
  <c r="R53" i="10"/>
  <c r="V482" i="7"/>
  <c r="W482" i="7"/>
  <c r="V631" i="7"/>
  <c r="Z631" i="7"/>
  <c r="AB631" i="7"/>
  <c r="V638" i="7"/>
  <c r="Z638" i="7"/>
  <c r="AB638" i="7"/>
  <c r="Y900" i="7"/>
  <c r="Z900" i="7"/>
  <c r="N77" i="10"/>
  <c r="P77" i="10"/>
  <c r="Q77" i="10"/>
  <c r="R77" i="10"/>
  <c r="AB846" i="7"/>
  <c r="AB860" i="7"/>
  <c r="AB935" i="7"/>
  <c r="AB938" i="7"/>
  <c r="AB940" i="7"/>
  <c r="AB941" i="7"/>
  <c r="Z643" i="7"/>
  <c r="V643" i="7"/>
  <c r="AB675" i="7"/>
  <c r="AB676" i="7"/>
  <c r="N78" i="10"/>
  <c r="P78" i="10"/>
  <c r="Q78" i="10"/>
  <c r="R78" i="10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/>
  <c r="Q90" i="10"/>
  <c r="R90" i="10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/>
  <c r="R97" i="10"/>
  <c r="P30" i="10"/>
  <c r="Q30" i="10"/>
  <c r="R30" i="10"/>
  <c r="P50" i="10"/>
  <c r="Q50" i="10"/>
  <c r="R50" i="10"/>
  <c r="Q110" i="10"/>
  <c r="R110" i="10"/>
  <c r="P20" i="10"/>
  <c r="Q20" i="10"/>
  <c r="R20" i="10"/>
  <c r="P19" i="10"/>
  <c r="Q19" i="10"/>
  <c r="R19" i="10"/>
  <c r="Q49" i="10"/>
  <c r="R49" i="10"/>
  <c r="P96" i="10"/>
  <c r="Q96" i="10"/>
  <c r="R96" i="10"/>
  <c r="P12" i="10"/>
  <c r="Q12" i="10"/>
  <c r="R12" i="10"/>
  <c r="P46" i="10"/>
  <c r="Q46" i="10"/>
  <c r="R46" i="10"/>
  <c r="Q17" i="10"/>
  <c r="R17" i="10"/>
  <c r="P14" i="10"/>
  <c r="Q14" i="10"/>
  <c r="R14" i="10"/>
  <c r="P47" i="10"/>
  <c r="Q47" i="10"/>
  <c r="R47" i="10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/>
  <c r="R82" i="10"/>
  <c r="P8" i="10"/>
  <c r="Q8" i="10"/>
  <c r="R8" i="10"/>
  <c r="Q23" i="10"/>
  <c r="R23" i="10"/>
  <c r="L30" i="10"/>
  <c r="P13" i="10"/>
  <c r="Q13" i="10"/>
  <c r="R13" i="10"/>
  <c r="P21" i="10"/>
  <c r="Q21" i="10"/>
  <c r="R21" i="10"/>
  <c r="P95" i="10"/>
  <c r="Q95" i="10"/>
  <c r="R95" i="10"/>
  <c r="P98" i="10"/>
  <c r="Q98" i="10"/>
  <c r="R98" i="10"/>
  <c r="L3" i="10"/>
  <c r="L20" i="10"/>
  <c r="P33" i="10"/>
  <c r="Q33" i="10"/>
  <c r="R33" i="10"/>
  <c r="P71" i="10"/>
  <c r="Q71" i="10"/>
  <c r="R71" i="10"/>
  <c r="P4" i="10"/>
  <c r="Q4" i="10"/>
  <c r="R4" i="10"/>
  <c r="P29" i="10"/>
  <c r="Q29" i="10"/>
  <c r="R29" i="10"/>
  <c r="P88" i="10"/>
  <c r="Q88" i="10"/>
  <c r="R88" i="10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/>
  <c r="Q67" i="10"/>
  <c r="R67" i="10"/>
  <c r="Y650" i="7"/>
  <c r="W184" i="7"/>
  <c r="W305" i="7"/>
  <c r="Y305" i="7"/>
  <c r="V472" i="7"/>
  <c r="W472" i="7"/>
  <c r="V623" i="7"/>
  <c r="Z639" i="7"/>
  <c r="AB639" i="7"/>
  <c r="V639" i="7"/>
  <c r="AB650" i="7"/>
  <c r="Y762" i="7"/>
  <c r="Z139" i="7"/>
  <c r="AB139" i="7"/>
  <c r="W188" i="7"/>
  <c r="N57" i="10"/>
  <c r="P57" i="10"/>
  <c r="Q57" i="10"/>
  <c r="R57" i="10"/>
  <c r="W303" i="7"/>
  <c r="V614" i="7"/>
  <c r="Z614" i="7"/>
  <c r="AB614" i="7"/>
  <c r="Z620" i="7"/>
  <c r="AB620" i="7"/>
  <c r="N66" i="10"/>
  <c r="P66" i="10"/>
  <c r="Q66" i="10"/>
  <c r="R66" i="10"/>
  <c r="Y653" i="7"/>
  <c r="N58" i="10"/>
  <c r="P58" i="10"/>
  <c r="Q58" i="10"/>
  <c r="R58" i="10"/>
  <c r="Y310" i="7"/>
  <c r="V58" i="7"/>
  <c r="V60" i="7"/>
  <c r="V62" i="7"/>
  <c r="Z138" i="7"/>
  <c r="AB138" i="7"/>
  <c r="V185" i="7"/>
  <c r="W187" i="7"/>
  <c r="Z258" i="7"/>
  <c r="AB258" i="7"/>
  <c r="W306" i="7"/>
  <c r="Y306" i="7"/>
  <c r="Y308" i="7"/>
  <c r="W487" i="7"/>
  <c r="Z618" i="7"/>
  <c r="AB618" i="7"/>
  <c r="Z621" i="7"/>
  <c r="AB621" i="7"/>
  <c r="V633" i="7"/>
  <c r="Z633" i="7"/>
  <c r="AB633" i="7"/>
  <c r="AB654" i="7"/>
  <c r="W488" i="7"/>
  <c r="V488" i="7"/>
  <c r="W483" i="7"/>
  <c r="Z616" i="7"/>
  <c r="AB616" i="7"/>
  <c r="N76" i="10"/>
  <c r="P76" i="10"/>
  <c r="Q76" i="10"/>
  <c r="R76" i="10"/>
  <c r="Y772" i="7"/>
  <c r="N60" i="10"/>
  <c r="P60" i="10"/>
  <c r="Q60" i="10"/>
  <c r="R60" i="10"/>
  <c r="N65" i="10"/>
  <c r="P65" i="10"/>
  <c r="Q65" i="10"/>
  <c r="R65" i="10"/>
  <c r="Y646" i="7"/>
  <c r="Y767" i="7"/>
  <c r="AB913" i="7"/>
  <c r="N2" i="10"/>
  <c r="P2" i="10"/>
  <c r="Q2" i="10"/>
  <c r="R2" i="10"/>
  <c r="N69" i="10"/>
  <c r="P69" i="10"/>
  <c r="Q69" i="10"/>
  <c r="R69" i="10"/>
  <c r="Y668" i="7"/>
  <c r="N80" i="10"/>
  <c r="P80" i="10"/>
  <c r="Q80" i="10"/>
  <c r="R80" i="10"/>
  <c r="Y759" i="7"/>
  <c r="AB887" i="7"/>
  <c r="N101" i="10"/>
  <c r="P101" i="10"/>
  <c r="Q101" i="10"/>
  <c r="R101" i="10"/>
  <c r="Y903" i="7"/>
  <c r="N52" i="10"/>
  <c r="P52" i="10"/>
  <c r="Q52" i="10"/>
  <c r="R52" i="10"/>
  <c r="Z624" i="7"/>
  <c r="AB624" i="7"/>
  <c r="Z642" i="7"/>
  <c r="N83" i="10"/>
  <c r="Z832" i="7"/>
  <c r="AB667" i="7"/>
  <c r="AB844" i="7"/>
  <c r="AB851" i="7"/>
  <c r="AB890" i="7"/>
  <c r="N91" i="10"/>
  <c r="P91" i="10"/>
  <c r="Q91" i="10"/>
  <c r="R91" i="10"/>
  <c r="Y892" i="7"/>
  <c r="AB927" i="7"/>
  <c r="N6" i="10"/>
  <c r="P6" i="10"/>
  <c r="Q6" i="10"/>
  <c r="R6" i="10"/>
  <c r="N84" i="10"/>
  <c r="Z834" i="7"/>
  <c r="Y898" i="7"/>
  <c r="Z898" i="7"/>
  <c r="N100" i="10"/>
  <c r="P100" i="10"/>
  <c r="Q100" i="10"/>
  <c r="R100" i="10"/>
  <c r="Y907" i="7"/>
  <c r="AB943" i="7"/>
  <c r="P32" i="10"/>
  <c r="Q32" i="10"/>
  <c r="R32" i="10"/>
  <c r="L32" i="10"/>
  <c r="N81" i="10"/>
  <c r="P81" i="10"/>
  <c r="Q81" i="10"/>
  <c r="R81" i="10"/>
  <c r="AB868" i="7"/>
  <c r="AB886" i="7"/>
  <c r="AB907" i="7"/>
  <c r="AB937" i="7"/>
  <c r="N89" i="10"/>
  <c r="P89" i="10"/>
  <c r="Q89" i="10"/>
  <c r="R89" i="10"/>
  <c r="N94" i="10"/>
  <c r="P94" i="10"/>
  <c r="Q94" i="10"/>
  <c r="R94" i="10"/>
  <c r="Y902" i="7"/>
  <c r="N79" i="10"/>
  <c r="P79" i="10"/>
  <c r="Q79" i="10"/>
  <c r="R79" i="10"/>
  <c r="Y835" i="7"/>
  <c r="N92" i="10"/>
  <c r="P92" i="10"/>
  <c r="Q92" i="10"/>
  <c r="R92" i="10"/>
  <c r="Y838" i="7"/>
  <c r="AB879" i="7"/>
  <c r="AB925" i="7"/>
  <c r="N68" i="10"/>
  <c r="P68" i="10"/>
  <c r="Q68" i="10"/>
  <c r="R68" i="10"/>
  <c r="Y761" i="7"/>
  <c r="AB908" i="7"/>
  <c r="AB936" i="7"/>
  <c r="P42" i="10"/>
  <c r="Q42" i="10"/>
  <c r="R42" i="10"/>
  <c r="N86" i="10"/>
  <c r="P86" i="10"/>
  <c r="Q86" i="10"/>
  <c r="R86" i="10"/>
  <c r="L62" i="10"/>
  <c r="Y818" i="7"/>
  <c r="L29" i="10"/>
  <c r="P41" i="10"/>
  <c r="Q41" i="10"/>
  <c r="R41" i="10"/>
  <c r="P43" i="10"/>
  <c r="Q43" i="10"/>
  <c r="R43" i="10"/>
  <c r="N99" i="10"/>
  <c r="P99" i="10"/>
  <c r="Q99" i="10"/>
  <c r="R99" i="10"/>
  <c r="AB911" i="7"/>
  <c r="P35" i="10"/>
  <c r="Q35" i="10"/>
  <c r="R35" i="10"/>
  <c r="P93" i="10"/>
  <c r="Q93" i="10"/>
  <c r="R93" i="10"/>
  <c r="P84" i="10"/>
  <c r="Q84" i="10"/>
  <c r="R84" i="10"/>
  <c r="P83" i="10"/>
  <c r="Q83" i="10"/>
  <c r="R83" i="10"/>
  <c r="N40" i="10"/>
  <c r="P40" i="10"/>
  <c r="Q40" i="10"/>
  <c r="R40" i="10"/>
  <c r="N5" i="10"/>
  <c r="P5" i="10"/>
  <c r="Q5" i="10"/>
  <c r="R5" i="10"/>
  <c r="N59" i="10"/>
  <c r="P59" i="10"/>
  <c r="Q59" i="10"/>
  <c r="R59" i="10"/>
  <c r="Y303" i="7"/>
  <c r="U967" i="7"/>
  <c r="Z967" i="7"/>
  <c r="U966" i="7"/>
  <c r="Z966" i="7"/>
  <c r="N106" i="10"/>
  <c r="P106" i="10"/>
  <c r="Q106" i="10"/>
  <c r="R106" i="10"/>
  <c r="U969" i="7"/>
  <c r="V969" i="7"/>
  <c r="U970" i="7"/>
  <c r="V970" i="7"/>
  <c r="U971" i="7"/>
  <c r="V971" i="7"/>
  <c r="N108" i="10"/>
  <c r="P108" i="10"/>
  <c r="Q108" i="10"/>
  <c r="R108" i="10"/>
  <c r="U968" i="7"/>
  <c r="V968" i="7"/>
  <c r="U965" i="7"/>
  <c r="V965" i="7"/>
  <c r="N105" i="10"/>
  <c r="P105" i="10"/>
  <c r="Q105" i="10"/>
  <c r="R105" i="10"/>
  <c r="U972" i="7"/>
  <c r="V972" i="7"/>
  <c r="N109" i="10"/>
  <c r="P109" i="10"/>
  <c r="Q109" i="10"/>
  <c r="R109" i="10"/>
  <c r="Z970" i="7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Windows User</author>
  </authors>
  <commentList>
    <comment ref="G1" authorId="0" shapeId="0" xr:uid="{00000000-0006-0000-02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 xr:uid="{00000000-0006-0000-02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 xr:uid="{00000000-0006-0000-0200-000009000000}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 xr:uid="{00000000-0006-0000-0200-00000A000000}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 xr:uid="{00000000-0006-0000-0200-00000C000000}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 xr:uid="{00000000-0006-0000-0200-00000D000000}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 xr:uid="{00000000-0006-0000-0200-00000E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 xr:uid="{00000000-0006-0000-0200-000011000000}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<sst xmlns="http://schemas.openxmlformats.org/spreadsheetml/2006/main" count="16812" uniqueCount="773">
  <si>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</si>
  <si>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</si>
  <si>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</si>
  <si>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</si>
  <si>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</si>
  <si>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</si>
  <si>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</si>
  <si>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</si>
  <si>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</si>
  <si>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</si>
  <si>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</si>
  <si>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</si>
  <si>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</si>
  <si>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</si>
  <si>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</si>
  <si>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</si>
  <si>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</si>
  <si>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</si>
  <si>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</si>
  <si>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</si>
  <si>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</si>
  <si>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</si>
  <si>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</si>
  <si>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</si>
  <si>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</si>
  <si>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</si>
  <si>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</si>
  <si>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</si>
  <si>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</si>
  <si>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</si>
  <si>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</si>
  <si>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</si>
  <si>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</si>
  <si>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</si>
  <si>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</si>
  <si>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</si>
  <si>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</si>
  <si>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</si>
  <si>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</si>
  <si>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</si>
  <si>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</si>
  <si>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</si>
  <si>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</si>
  <si>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</si>
  <si>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</si>
  <si>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</si>
  <si>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</si>
  <si>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</si>
  <si>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</si>
  <si>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</si>
  <si>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</si>
  <si>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</si>
  <si>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</si>
  <si>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</si>
  <si>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</si>
  <si>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</si>
  <si>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</si>
  <si>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</si>
  <si>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</si>
  <si>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</si>
  <si>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</si>
  <si>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</si>
  <si>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</si>
  <si>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</si>
  <si>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</si>
  <si>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</si>
  <si>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</si>
  <si>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</si>
  <si>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</si>
  <si>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</si>
  <si>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</si>
  <si>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</si>
  <si>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</si>
  <si>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</si>
  <si>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</si>
  <si>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</si>
  <si>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</si>
  <si>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</si>
  <si>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</si>
  <si>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</si>
  <si>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</si>
  <si>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</si>
  <si>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</si>
  <si>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</si>
  <si>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</si>
  <si>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</si>
  <si>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</si>
  <si>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</si>
  <si>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</si>
  <si>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</si>
  <si>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</si>
  <si>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</si>
  <si>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</si>
  <si>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</si>
  <si>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</si>
  <si>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</si>
  <si>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</si>
  <si>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</si>
  <si>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</si>
  <si>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</si>
  <si>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</si>
  <si>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</si>
  <si>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</si>
  <si>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</si>
  <si>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</si>
  <si>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</si>
  <si>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</si>
  <si>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</si>
  <si>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</si>
  <si>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</si>
  <si>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</si>
  <si>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</si>
  <si>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</si>
  <si>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</si>
  <si>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</si>
  <si>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</si>
  <si>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</si>
  <si>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</si>
  <si>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</si>
  <si>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</si>
  <si>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</si>
  <si>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</si>
  <si>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</si>
  <si>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</si>
  <si>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</si>
  <si>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</si>
  <si>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</si>
  <si>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</si>
  <si>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</si>
  <si>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</si>
  <si>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</si>
  <si>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</si>
  <si>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</si>
  <si>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</si>
  <si>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</si>
  <si>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</si>
  <si>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</si>
  <si>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</si>
  <si>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</si>
  <si>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</si>
  <si>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</si>
  <si>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</si>
  <si>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</si>
  <si>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</si>
  <si>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</si>
  <si>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</si>
  <si>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</si>
  <si>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</si>
  <si>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</si>
  <si>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</si>
  <si>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</si>
  <si>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</si>
  <si>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</si>
  <si>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</si>
  <si>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</si>
  <si>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</si>
  <si>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</si>
  <si>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</si>
  <si>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</si>
  <si>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</si>
  <si>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</si>
  <si>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</si>
  <si>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</si>
  <si>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</si>
  <si>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</si>
  <si>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</si>
  <si>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</si>
  <si>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</si>
  <si>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</si>
  <si>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</si>
  <si>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</si>
  <si>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</si>
  <si>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</si>
  <si>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</si>
  <si>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</si>
  <si>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</si>
  <si>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</si>
  <si>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</si>
  <si>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</si>
  <si>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</si>
  <si>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</si>
  <si>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</si>
  <si>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</si>
  <si>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</si>
  <si>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</si>
  <si>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</si>
  <si>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</si>
  <si>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</si>
  <si>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</si>
  <si>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</si>
  <si>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</si>
  <si>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</si>
  <si>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</si>
  <si>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</si>
  <si>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</si>
  <si>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</si>
  <si>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</si>
  <si>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</si>
  <si>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</si>
  <si>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</si>
  <si>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</si>
  <si>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</si>
  <si>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</si>
  <si>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</si>
  <si>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</si>
  <si>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</si>
  <si>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</si>
  <si>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</si>
  <si>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</si>
  <si>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</si>
  <si>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</si>
  <si>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</si>
  <si>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</si>
  <si>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</si>
  <si>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</si>
  <si>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</si>
  <si>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</si>
  <si>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</si>
  <si>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</si>
  <si>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</si>
  <si>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</si>
  <si>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</si>
  <si>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</si>
  <si>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</si>
  <si>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</si>
  <si>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</si>
  <si>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</si>
  <si>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</si>
  <si>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</si>
  <si>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</si>
  <si>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</si>
  <si>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</si>
  <si>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</si>
  <si>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</si>
  <si>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</si>
  <si>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</si>
  <si>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</si>
  <si>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</si>
  <si>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</si>
  <si>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</si>
  <si>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</si>
  <si>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</si>
  <si>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</si>
  <si>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</si>
  <si>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</si>
  <si>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</si>
  <si>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</si>
  <si>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</si>
  <si>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</si>
  <si>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</si>
  <si>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</si>
  <si>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</si>
  <si>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</si>
  <si>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</si>
  <si>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</si>
  <si>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</si>
  <si>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</si>
  <si>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</si>
  <si>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</si>
  <si>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</si>
  <si>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</si>
  <si>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</si>
  <si>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</si>
  <si>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</si>
  <si>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</si>
  <si>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</si>
  <si>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</si>
  <si>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</si>
  <si>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</si>
  <si>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</si>
  <si>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</si>
  <si>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</si>
  <si>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</si>
  <si>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</si>
  <si>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</si>
  <si>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</si>
  <si>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</si>
  <si>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</si>
  <si>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</si>
  <si>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</si>
  <si>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</si>
  <si>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</si>
  <si>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</si>
  <si>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</si>
  <si>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</si>
  <si>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</si>
  <si>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</si>
  <si>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</si>
  <si>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</si>
  <si>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</si>
  <si>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</si>
  <si>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</si>
  <si>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</si>
  <si>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</si>
  <si>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</si>
  <si>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</si>
  <si>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</si>
  <si>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</si>
  <si>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</si>
  <si>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</si>
  <si>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</si>
  <si>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</si>
  <si>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</si>
  <si>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</si>
  <si>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</si>
  <si>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</si>
  <si>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</si>
  <si>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</si>
  <si>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</si>
  <si>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</si>
  <si>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</si>
  <si>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</si>
  <si>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</si>
  <si>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</si>
  <si>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</si>
  <si>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</si>
  <si>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</si>
  <si>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</si>
  <si>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</si>
  <si>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</si>
  <si>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</si>
  <si>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</si>
  <si>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</si>
  <si>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</si>
  <si>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</si>
  <si>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</si>
  <si>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</si>
  <si>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</si>
  <si>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</si>
  <si>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</si>
  <si>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</si>
  <si>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</si>
  <si>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</si>
  <si>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</si>
  <si>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</si>
  <si>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</si>
  <si>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</si>
  <si>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</si>
  <si>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</si>
  <si>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</si>
  <si>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</si>
  <si>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</si>
  <si>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</si>
  <si>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</si>
  <si>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</si>
  <si>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</si>
  <si>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</si>
  <si>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</si>
  <si>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</si>
  <si>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</si>
  <si>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</si>
  <si>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</si>
  <si>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</si>
  <si>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</si>
  <si>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</si>
  <si>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</si>
  <si>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</si>
  <si>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</si>
  <si>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</si>
  <si>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</si>
  <si>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</si>
  <si>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</si>
  <si>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</si>
  <si>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</si>
  <si>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</si>
  <si>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</si>
  <si>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</si>
  <si>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</si>
  <si>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</si>
  <si>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</si>
  <si>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</si>
  <si>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</si>
  <si>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</si>
  <si>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</si>
  <si>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</si>
  <si>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</si>
  <si>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</si>
  <si>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</si>
  <si>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</si>
  <si>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</si>
  <si>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</si>
  <si>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</si>
  <si>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</si>
  <si>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</si>
  <si>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</si>
  <si>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</si>
  <si>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</si>
  <si>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</si>
  <si>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</si>
  <si>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</si>
  <si>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</si>
  <si>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</si>
  <si>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</si>
  <si>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</si>
  <si>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</si>
  <si>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</si>
  <si>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</si>
  <si>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</si>
  <si>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</si>
  <si>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</si>
  <si>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</si>
  <si>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</si>
  <si>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</si>
  <si>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</si>
  <si>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</si>
  <si>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</si>
  <si>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</si>
  <si>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</si>
  <si>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</si>
  <si>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</si>
  <si>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</si>
  <si>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</si>
  <si>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</si>
  <si>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</si>
  <si>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</si>
  <si>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</si>
  <si>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</si>
  <si>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</si>
  <si>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</si>
  <si>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</si>
  <si>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</si>
  <si>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</si>
  <si>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</si>
  <si>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</si>
  <si>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</si>
  <si>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</si>
  <si>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</si>
  <si>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</si>
  <si>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</si>
  <si>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</si>
  <si>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</si>
  <si>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</si>
  <si>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</si>
  <si>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</si>
  <si>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</si>
  <si>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</si>
  <si>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</si>
  <si>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</si>
  <si>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</si>
  <si>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</si>
  <si>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</si>
  <si>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</si>
  <si>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</si>
  <si>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</si>
  <si>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</si>
  <si>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</si>
  <si>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</si>
  <si>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</si>
  <si>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</si>
  <si>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</si>
  <si>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</si>
  <si>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</si>
  <si>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</si>
  <si>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</si>
  <si>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</si>
  <si>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</si>
  <si>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</si>
  <si>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</si>
  <si>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</si>
  <si>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</si>
  <si>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</si>
  <si>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</si>
  <si>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</si>
  <si>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</si>
  <si>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</si>
  <si>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</si>
  <si>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</si>
  <si>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</si>
  <si>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</si>
  <si>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</si>
  <si>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</si>
  <si>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</si>
  <si>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</si>
  <si>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</si>
  <si>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</si>
  <si>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</si>
  <si>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</si>
  <si>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</si>
  <si>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</si>
  <si>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</si>
  <si>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</si>
  <si>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</si>
  <si>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</si>
  <si>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</si>
  <si>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</si>
  <si>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</si>
  <si>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</si>
  <si>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</si>
  <si>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</si>
  <si>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</si>
  <si>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</si>
  <si>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</si>
  <si>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</si>
  <si>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</si>
  <si>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</si>
  <si>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</si>
  <si>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</si>
  <si>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</si>
  <si>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</si>
  <si>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</si>
  <si>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</si>
  <si>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</si>
  <si>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</si>
  <si>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</si>
  <si>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</si>
  <si>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</si>
  <si>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</si>
  <si>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</si>
  <si>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</si>
  <si>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</si>
  <si>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</si>
  <si>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</si>
  <si>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</si>
  <si>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</si>
  <si>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</si>
  <si>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</si>
  <si>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</si>
  <si>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</si>
  <si>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</si>
  <si>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</si>
  <si>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</si>
  <si>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</si>
  <si>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</si>
  <si>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</si>
  <si>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</si>
  <si>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</si>
  <si>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</si>
  <si>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</si>
  <si>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</si>
  <si>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</si>
  <si>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</si>
  <si>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</si>
  <si>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</si>
  <si>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</si>
  <si>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</si>
  <si>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</si>
  <si>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</si>
  <si>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</si>
  <si>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</si>
  <si>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</si>
  <si>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</si>
  <si>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</si>
  <si>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</si>
  <si>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</si>
  <si>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</si>
  <si>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</si>
  <si>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</si>
  <si>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</si>
  <si>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</si>
  <si>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</si>
  <si>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</si>
  <si>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</si>
  <si>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</si>
  <si>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</si>
  <si>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</si>
  <si>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</si>
  <si>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</si>
  <si>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</si>
  <si>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</si>
  <si>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</si>
  <si>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</si>
  <si>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</si>
  <si>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</si>
  <si>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</si>
  <si>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</si>
  <si>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</si>
  <si>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</si>
  <si>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</si>
  <si>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</si>
  <si>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</si>
  <si>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</si>
  <si>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</si>
  <si>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</si>
  <si>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</si>
  <si>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</si>
  <si>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</si>
  <si>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</si>
  <si>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</si>
  <si>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</si>
  <si>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</si>
  <si>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</si>
  <si>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</si>
  <si>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</si>
  <si>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</si>
  <si>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</si>
  <si>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</si>
  <si>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</si>
  <si>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</si>
  <si>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</si>
  <si>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</si>
  <si>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</si>
  <si>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</si>
  <si>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</si>
  <si>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</si>
  <si>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</si>
  <si>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</si>
  <si>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</si>
  <si>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</si>
  <si>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</si>
  <si>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</si>
  <si>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</si>
  <si>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</si>
  <si>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</si>
  <si>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</si>
  <si>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</si>
  <si>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</si>
  <si>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</si>
  <si>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</si>
  <si>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</si>
  <si>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</si>
  <si>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</si>
  <si>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</si>
  <si>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</si>
  <si>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</si>
  <si>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</si>
  <si>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</si>
  <si>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</si>
  <si>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</si>
  <si>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</si>
  <si>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</si>
  <si>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</si>
  <si>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</si>
  <si>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</si>
  <si>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</si>
  <si>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</si>
  <si>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</si>
  <si>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</si>
  <si>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</si>
  <si>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</si>
  <si>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</si>
  <si>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</si>
  <si>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</si>
  <si>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</si>
  <si>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</si>
  <si>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</si>
  <si>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</si>
  <si>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</si>
  <si>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</si>
  <si>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</si>
  <si>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</si>
  <si>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</si>
  <si>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</si>
  <si>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</si>
  <si>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</si>
  <si>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</si>
  <si>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</si>
  <si>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</si>
  <si>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</si>
  <si>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</si>
  <si>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</si>
  <si>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</si>
  <si>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</si>
  <si>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</si>
  <si>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</si>
  <si>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</si>
  <si>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</si>
  <si>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</si>
  <si>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</si>
  <si>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</si>
  <si>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</si>
  <si>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</si>
  <si>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</si>
  <si>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</si>
  <si>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</si>
  <si>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</si>
  <si>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</si>
  <si>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</si>
  <si>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</si>
  <si>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</si>
  <si>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</si>
  <si>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</si>
  <si>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</si>
  <si>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</si>
  <si>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</si>
  <si>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</si>
  <si>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</si>
  <si>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</si>
  <si>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</si>
  <si>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</si>
  <si>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</si>
  <si>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</si>
  <si>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</si>
  <si>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</si>
  <si>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</si>
  <si>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</si>
  <si>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</si>
  <si>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</si>
  <si>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</si>
  <si>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</si>
  <si>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</si>
  <si>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</si>
  <si>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</si>
  <si>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</si>
  <si>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</si>
  <si>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</si>
  <si>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</si>
  <si>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</si>
  <si>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</si>
  <si>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</si>
  <si>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</si>
  <si>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</si>
  <si>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</si>
  <si>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</si>
  <si>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</si>
  <si>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</si>
  <si>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</si>
  <si>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</si>
  <si>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</si>
  <si>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</si>
  <si>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</si>
  <si>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</si>
  <si>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</si>
  <si>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</si>
  <si>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</si>
  <si>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</si>
  <si>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</si>
  <si>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</si>
  <si>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</si>
  <si>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</si>
  <si>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</si>
  <si>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</si>
  <si>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</si>
  <si>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</si>
  <si>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</si>
  <si>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</si>
  <si>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</si>
  <si>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</si>
  <si>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</si>
  <si>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</si>
  <si>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</si>
  <si>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</si>
  <si>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</si>
  <si>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</si>
  <si>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</si>
  <si>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</si>
  <si>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</si>
  <si>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</si>
  <si>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</si>
  <si>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</si>
  <si>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</si>
  <si>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</si>
  <si>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</si>
  <si>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</si>
  <si>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</si>
  <si>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</si>
  <si>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</si>
  <si>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</si>
  <si>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</si>
  <si>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</si>
  <si>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</si>
  <si>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</si>
  <si>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</si>
  <si>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</si>
  <si>
    <t>账户余额退出</t>
    <phoneticPr fontId="13" type="noConversion"/>
  </si>
  <si>
    <t>深圳一比分体育科技有限公司</t>
    <phoneticPr fontId="13" type="noConversion"/>
  </si>
  <si>
    <t>三六零有限科技公司</t>
  </si>
  <si>
    <t>北京多彩互动广告有限公司-三六零有限科技公司</t>
  </si>
  <si>
    <t>北京多彩</t>
    <phoneticPr fontId="13" type="noConversion"/>
  </si>
  <si>
    <t>北京多彩互动广告有限公司-福州三六零网络小额贷款有限公司</t>
  </si>
  <si>
    <t>北京多彩</t>
    <phoneticPr fontId="13" type="noConversion"/>
  </si>
  <si>
    <t>18年金源余额</t>
  </si>
  <si>
    <t>返货</t>
    <phoneticPr fontId="13" type="noConversion"/>
  </si>
  <si>
    <t>上海派友网络科技有限公司</t>
  </si>
  <si>
    <t>杭州奇葩信息技术有限公司</t>
  </si>
  <si>
    <t>CPD</t>
    <phoneticPr fontId="13" type="noConversion"/>
  </si>
  <si>
    <t>其他</t>
    <phoneticPr fontId="13" type="noConversion"/>
  </si>
  <si>
    <t>乐视控股（北京）有限公司</t>
  </si>
  <si>
    <t>无</t>
    <phoneticPr fontId="13" type="noConversion"/>
  </si>
  <si>
    <t>北京多彩互动广告有限公司-OPPO-电商金融-金源科技</t>
  </si>
  <si>
    <t>北京齐欣互动科技有限公司</t>
  </si>
  <si>
    <t>胡雅雯（客服）</t>
  </si>
  <si>
    <t>北京多彩-OPPO-电商金融-金源科技</t>
  </si>
  <si>
    <t>广州乐点信息科技有限公司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</si>
</sst>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</cellStyleXfs>
  <cellXfs count="414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10" fontId="22" fillId="0" borderId="0" xfId="2" applyNumberFormat="1" applyFont="1" applyFill="1" applyAlignment="1">
      <alignment horizontal="center" vertical="center"/>
    </xf>
    <xf numFmtId="176" fontId="19" fillId="0" borderId="1" xfId="8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center" vertical="center"/>
    </xf>
    <xf numFmtId="43" fontId="6" fillId="0" borderId="1" xfId="1" applyFont="1" applyFill="1" applyBorder="1" applyAlignment="1" applyProtection="1">
      <alignment horizontal="center" vertical="center"/>
    </xf>
    <xf numFmtId="43" fontId="20" fillId="0" borderId="1" xfId="10" applyFont="1" applyFill="1" applyBorder="1" applyAlignment="1" applyProtection="1">
      <alignment horizontal="center" vertical="center"/>
    </xf>
    <xf numFmtId="43" fontId="20" fillId="0" borderId="2" xfId="1" applyFont="1" applyFill="1" applyBorder="1" applyAlignment="1" applyProtection="1">
      <alignment horizontal="center" vertical="center"/>
    </xf>
  </cellXfs>
  <cellStyles count="12">
    <cellStyle name="百分比" xfId="2" builtinId="5"/>
    <cellStyle name="百分比 2" xfId="3" xr:uid="{00000000-0005-0000-0000-000001000000}"/>
    <cellStyle name="百分比 2 2" xfId="5" xr:uid="{00000000-0005-0000-0000-000002000000}"/>
    <cellStyle name="百分比 3" xfId="6" xr:uid="{00000000-0005-0000-0000-000003000000}"/>
    <cellStyle name="常规" xfId="0" builtinId="0"/>
    <cellStyle name="常规 2" xfId="7" xr:uid="{00000000-0005-0000-0000-000005000000}"/>
    <cellStyle name="常规 4" xfId="9" xr:uid="{00000000-0005-0000-0000-000006000000}"/>
    <cellStyle name="千位分隔" xfId="1" builtinId="3"/>
    <cellStyle name="千位分隔 2" xfId="8" xr:uid="{00000000-0005-0000-0000-000008000000}"/>
    <cellStyle name="千位分隔 2 2 2" xfId="11" xr:uid="{00000000-0005-0000-0000-000009000000}"/>
    <cellStyle name="千位分隔 3" xfId="10" xr:uid="{00000000-0005-0000-0000-00000A000000}"/>
    <cellStyle name="千位分隔 3 2" xfId="4" xr:uid="{00000000-0005-0000-0000-00000B000000}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:\DXJ\&#29579;&#33452;-&#28040;&#32791;&#34920;&#20132;&#25509;\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651.639652777798" createdVersion="5" refreshedVersion="5" minRefreshableVersion="3" recordCount="538" xr:uid="{00000000-000A-0000-FFFF-FFFF02000000}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B10" sqref="B10"/>
    </sheetView>
  </sheetViews>
  <sheetFormatPr defaultColWidth="9" defaultRowHeight="14" x14ac:dyDescent="0.25"/>
  <cols>
    <col min="1" max="1" width="13.36328125" customWidth="1"/>
    <col min="2" max="2" width="52"/>
    <col min="3" max="3" width="11.36328125"/>
    <col min="4" max="5" width="15.6328125"/>
    <col min="6" max="6" width="21.6328125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2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K1119"/>
  <sheetViews>
    <sheetView showGridLines="0" tabSelected="1" topLeftCell="E1" workbookViewId="0">
      <pane ySplit="1" topLeftCell="A1111" activePane="bottomLeft" state="frozen"/>
      <selection pane="bottomLeft" activeCell="H31" sqref="H31:H1119"/>
    </sheetView>
  </sheetViews>
  <sheetFormatPr defaultColWidth="9" defaultRowHeight="14.5" outlineLevelCol="1" x14ac:dyDescent="0.25"/>
  <cols>
    <col min="1" max="1" width="11.36328125" style="359" customWidth="1"/>
    <col min="2" max="2" width="7.36328125" style="287" customWidth="1" outlineLevel="1" collapsed="1"/>
    <col min="3" max="3" width="7.90625" style="287" customWidth="1" outlineLevel="1"/>
    <col min="4" max="4" width="7" style="287" customWidth="1" outlineLevel="1"/>
    <col min="5" max="5" width="8.08984375" style="287" customWidth="1" outlineLevel="1"/>
    <col min="6" max="6" width="16.36328125" style="284" customWidth="1" outlineLevel="1" collapsed="1"/>
    <col min="7" max="7" width="13.6328125" style="287" customWidth="1"/>
    <col min="8" max="8" width="22.08984375" style="374" customWidth="1"/>
    <col min="9" max="9" width="24.08984375" style="383" customWidth="1"/>
    <col min="10" max="10" width="7.90625" style="383" customWidth="1"/>
    <col min="11" max="11" width="7.26953125" style="287" customWidth="1"/>
    <col min="12" max="12" width="14.08984375" style="287" customWidth="1" outlineLevel="1"/>
    <col min="13" max="13" width="7.6328125" style="287" hidden="1" customWidth="1" outlineLevel="1"/>
    <col min="14" max="14" width="7.36328125" style="299" customWidth="1"/>
    <col min="15" max="15" width="7.08984375" style="299" customWidth="1"/>
    <col min="16" max="16" width="10.36328125" style="287" customWidth="1"/>
    <col min="17" max="17" width="7.7265625" style="64" hidden="1" customWidth="1" outlineLevel="1"/>
    <col min="18" max="18" width="6.36328125" style="287" customWidth="1" collapsed="1"/>
    <col min="19" max="19" width="14.453125" style="287" customWidth="1" outlineLevel="1"/>
    <col min="20" max="20" width="14.08984375" style="287" customWidth="1" outlineLevel="1"/>
    <col min="21" max="21" width="14.6328125" style="287" bestFit="1" customWidth="1"/>
    <col min="22" max="22" width="20.08984375" style="287" bestFit="1" customWidth="1" outlineLevel="1"/>
    <col min="23" max="23" width="16.453125" style="330" bestFit="1" customWidth="1"/>
    <col min="24" max="24" width="13" style="330" hidden="1" customWidth="1"/>
    <col min="25" max="25" width="15.453125" style="330" hidden="1" customWidth="1" outlineLevel="1"/>
    <col min="26" max="26" width="14.453125" style="330" hidden="1" customWidth="1"/>
    <col min="27" max="27" width="13.6328125" style="337" hidden="1" customWidth="1" outlineLevel="1"/>
    <col min="28" max="28" width="14.08984375" style="330" hidden="1" customWidth="1" outlineLevel="1"/>
    <col min="29" max="29" width="13" style="330" hidden="1" customWidth="1" outlineLevel="1"/>
    <col min="30" max="30" width="9.26953125" style="287" hidden="1" customWidth="1" outlineLevel="1"/>
    <col min="31" max="31" width="7.7265625" style="287" hidden="1" customWidth="1" outlineLevel="1"/>
    <col min="32" max="32" width="11.36328125" style="287" hidden="1" customWidth="1" outlineLevel="1"/>
    <col min="33" max="33" width="11.36328125" style="287" customWidth="1" outlineLevel="1"/>
    <col min="34" max="34" width="7.6328125" style="287" hidden="1" customWidth="1" outlineLevel="1"/>
    <col min="35" max="35" width="8.90625" style="287" hidden="1" customWidth="1" outlineLevel="1"/>
    <col min="36" max="36" width="7.6328125" style="287" hidden="1" customWidth="1" outlineLevel="1"/>
    <col min="37" max="37" width="5.453125" style="64" hidden="1" customWidth="1"/>
    <col min="38" max="16384" width="9" style="64"/>
  </cols>
  <sheetData>
    <row r="1" spans="1:37" ht="43.5" x14ac:dyDescent="0.2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t="16.5" customHeight="1" x14ac:dyDescent="0.2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210" t="s">
        <v>352</v>
      </c>
      <c r="G2" s="210" t="s">
        <v>353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413">
        <f>U2*(1+AG2)/(1+P2+AG2)</f>
        <v>1318296.5266423358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231">
        <v>0.28999999999999998</v>
      </c>
      <c r="AH2" s="185"/>
      <c r="AI2" s="185"/>
      <c r="AJ2" s="185"/>
      <c r="AK2" s="192"/>
    </row>
    <row r="3" spans="1:37" s="193" customFormat="1" ht="16.5" customHeight="1" x14ac:dyDescent="0.2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t="16.5" customHeight="1" x14ac:dyDescent="0.2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t="16.5" customHeight="1" x14ac:dyDescent="0.2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f>U5*(1+AG5)/(1+AG5+P5)</f>
        <v>492639.20581818186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238" t="s">
        <v>417</v>
      </c>
      <c r="AG5" s="231">
        <v>7.0000000000000007E-2</v>
      </c>
      <c r="AH5" s="194"/>
      <c r="AI5" s="194"/>
      <c r="AJ5" s="194"/>
      <c r="AK5" s="192"/>
    </row>
    <row r="6" spans="1:37" s="193" customFormat="1" ht="16.5" customHeight="1" x14ac:dyDescent="0.2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t="16.5" customHeight="1" x14ac:dyDescent="0.2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317917.3900000006</v>
      </c>
      <c r="T7" s="121">
        <v>1206372.55</v>
      </c>
      <c r="U7" s="121">
        <v>1378590.02</v>
      </c>
      <c r="V7" s="121">
        <f t="shared" si="0"/>
        <v>145699.92000000062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t="16.5" customHeight="1" x14ac:dyDescent="0.2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766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t="16.5" customHeight="1" x14ac:dyDescent="0.2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-0.15</v>
      </c>
      <c r="Q9" s="197"/>
      <c r="R9" s="197"/>
      <c r="S9" s="121">
        <v>249.37999999988824</v>
      </c>
      <c r="T9" s="121">
        <v>0</v>
      </c>
      <c r="U9" s="121">
        <v>238.1</v>
      </c>
      <c r="V9" s="121">
        <f t="shared" si="0"/>
        <v>11.279999999888247</v>
      </c>
      <c r="W9" s="319">
        <f>U9*(1+AG9)/(1+AG9+P9)</f>
        <v>270.27567567567564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226">
        <v>0.26</v>
      </c>
      <c r="AH9" s="194"/>
      <c r="AI9" s="194"/>
      <c r="AJ9" s="194"/>
      <c r="AK9" s="192"/>
    </row>
    <row r="10" spans="1:37" s="193" customFormat="1" ht="16.5" customHeight="1" x14ac:dyDescent="0.2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t="16.5" customHeight="1" x14ac:dyDescent="0.2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t="16.5" customHeight="1" x14ac:dyDescent="0.2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231">
        <v>0</v>
      </c>
      <c r="AH12" s="194"/>
      <c r="AI12" s="194"/>
      <c r="AJ12" s="194"/>
      <c r="AK12" s="192"/>
    </row>
    <row r="13" spans="1:37" s="193" customFormat="1" ht="16.5" customHeight="1" x14ac:dyDescent="0.2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754</v>
      </c>
      <c r="M13" s="194"/>
      <c r="N13" s="290" t="s">
        <v>52</v>
      </c>
      <c r="O13" s="301" t="s">
        <v>53</v>
      </c>
      <c r="P13" s="196">
        <v>0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f>U13/(1+P13)</f>
        <v>10226.129999999999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t="16.5" customHeight="1" x14ac:dyDescent="0.2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t="16.5" customHeight="1" x14ac:dyDescent="0.2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t="16.5" customHeight="1" x14ac:dyDescent="0.2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t="16.5" customHeight="1" x14ac:dyDescent="0.2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t="16.5" customHeight="1" x14ac:dyDescent="0.2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t="16.5" customHeight="1" x14ac:dyDescent="0.2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t="16.5" customHeight="1" x14ac:dyDescent="0.2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t="16.5" customHeight="1" x14ac:dyDescent="0.2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t="16.5" customHeight="1" x14ac:dyDescent="0.2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t="16.5" customHeight="1" x14ac:dyDescent="0.2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t="16.5" customHeight="1" x14ac:dyDescent="0.2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t="16.5" customHeight="1" x14ac:dyDescent="0.2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t="16.5" customHeight="1" x14ac:dyDescent="0.2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t="16.5" customHeight="1" x14ac:dyDescent="0.2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t="16.5" customHeight="1" x14ac:dyDescent="0.2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t="16.5" customHeight="1" x14ac:dyDescent="0.2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t="16.5" customHeight="1" x14ac:dyDescent="0.2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t="16.5" customHeight="1" x14ac:dyDescent="0.2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t="16.5" customHeight="1" x14ac:dyDescent="0.2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t="16.5" customHeight="1" x14ac:dyDescent="0.2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t="16.5" customHeight="1" x14ac:dyDescent="0.2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t="16.5" customHeight="1" x14ac:dyDescent="0.2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t="16.5" customHeight="1" x14ac:dyDescent="0.2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f>U36*(1+AG36)/(1+P36+AG36)</f>
        <v>29492.912189781022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231">
        <v>0.28999999999999998</v>
      </c>
      <c r="AH36" s="194"/>
      <c r="AI36" s="194"/>
      <c r="AJ36" s="194"/>
      <c r="AK36" s="192"/>
    </row>
    <row r="37" spans="1:37" s="193" customFormat="1" ht="16.5" customHeight="1" x14ac:dyDescent="0.2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t="16.5" customHeight="1" x14ac:dyDescent="0.2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t="16.5" customHeight="1" x14ac:dyDescent="0.2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411">
        <f>U39*(1+AG39)/(1+P39+AG39)</f>
        <v>175493.58899999998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226">
        <v>7.0000000000000007E-2</v>
      </c>
      <c r="AH39" s="194"/>
      <c r="AI39" s="194"/>
      <c r="AJ39" s="194"/>
      <c r="AK39" s="192"/>
    </row>
    <row r="40" spans="1:37" s="193" customFormat="1" ht="16.5" customHeight="1" x14ac:dyDescent="0.2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t="16.5" customHeight="1" x14ac:dyDescent="0.2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t="16.5" customHeight="1" x14ac:dyDescent="0.2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t="16.5" customHeight="1" x14ac:dyDescent="0.2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t="16.5" customHeight="1" x14ac:dyDescent="0.2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t="16.5" customHeight="1" x14ac:dyDescent="0.2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t="16.5" customHeight="1" x14ac:dyDescent="0.2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t="16.5" customHeight="1" x14ac:dyDescent="0.2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t="16.5" customHeight="1" x14ac:dyDescent="0.2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t="16.5" customHeight="1" x14ac:dyDescent="0.2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t="16.5" customHeight="1" x14ac:dyDescent="0.2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t="16.5" customHeight="1" x14ac:dyDescent="0.2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t="16.5" customHeight="1" x14ac:dyDescent="0.2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t="16.5" customHeight="1" x14ac:dyDescent="0.2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t="16.5" customHeight="1" x14ac:dyDescent="0.2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t="16.5" customHeight="1" x14ac:dyDescent="0.2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5" t="s">
        <v>57</v>
      </c>
      <c r="P55" s="208">
        <v>0</v>
      </c>
      <c r="Q55" s="197"/>
      <c r="R55" s="197"/>
      <c r="S55" s="121">
        <v>16734.02</v>
      </c>
      <c r="T55" s="121">
        <v>50000</v>
      </c>
      <c r="U55" s="121">
        <v>6113.59</v>
      </c>
      <c r="V55" s="121">
        <f t="shared" si="3"/>
        <v>60620.430000000008</v>
      </c>
      <c r="W55" s="121">
        <f>U55/(1+P55)</f>
        <v>6113.59</v>
      </c>
      <c r="X55" s="121"/>
      <c r="Y55" s="121"/>
      <c r="Z55" s="121">
        <f t="shared" si="4"/>
        <v>6113.59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t="16.5" customHeight="1" x14ac:dyDescent="0.2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323790</v>
      </c>
      <c r="T56" s="121">
        <v>-323790</v>
      </c>
      <c r="U56" s="121">
        <v>0</v>
      </c>
      <c r="V56" s="121">
        <f t="shared" si="3"/>
        <v>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t="16.5" customHeight="1" x14ac:dyDescent="0.2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t="16.5" customHeight="1" x14ac:dyDescent="0.2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t="16.5" customHeight="1" x14ac:dyDescent="0.2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752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f>256760</f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t="16.5" customHeight="1" x14ac:dyDescent="0.2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t="16.5" customHeight="1" x14ac:dyDescent="0.2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t="16.5" customHeight="1" x14ac:dyDescent="0.2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758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409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t="16.5" customHeight="1" x14ac:dyDescent="0.2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201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t="16.5" customHeight="1" x14ac:dyDescent="0.2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202</v>
      </c>
      <c r="F64" s="201" t="s">
        <v>203</v>
      </c>
      <c r="G64" s="201" t="s">
        <v>204</v>
      </c>
      <c r="H64" s="194" t="s">
        <v>48</v>
      </c>
      <c r="I64" s="194" t="s">
        <v>49</v>
      </c>
      <c r="J64" s="289" t="s">
        <v>50</v>
      </c>
      <c r="K64" s="201"/>
      <c r="L64" s="201" t="s">
        <v>203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t="16.5" customHeight="1" x14ac:dyDescent="0.2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205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t="16.5" customHeight="1" x14ac:dyDescent="0.2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205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t="16.5" customHeight="1" x14ac:dyDescent="0.2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205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t="16.5" customHeight="1" x14ac:dyDescent="0.2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205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t="16.5" customHeight="1" x14ac:dyDescent="0.2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205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t="16.5" customHeight="1" x14ac:dyDescent="0.2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205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t="16.5" customHeight="1" x14ac:dyDescent="0.2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206</v>
      </c>
      <c r="F71" s="194" t="s">
        <v>207</v>
      </c>
      <c r="G71" s="194" t="s">
        <v>208</v>
      </c>
      <c r="H71" s="364" t="s">
        <v>207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t="16.5" customHeight="1" x14ac:dyDescent="0.2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209</v>
      </c>
      <c r="O72" s="301" t="s">
        <v>53</v>
      </c>
      <c r="P72" s="196">
        <v>7.0000000000000007E-2</v>
      </c>
      <c r="Q72" s="197"/>
      <c r="R72" s="197"/>
      <c r="S72" s="121">
        <v>0</v>
      </c>
      <c r="T72" s="121">
        <v>420895.52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t="16.5" customHeight="1" x14ac:dyDescent="0.2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209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t="16.5" customHeight="1" x14ac:dyDescent="0.25">
      <c r="A74" s="352">
        <v>43556</v>
      </c>
      <c r="B74" s="194" t="s">
        <v>42</v>
      </c>
      <c r="C74" s="195" t="s">
        <v>210</v>
      </c>
      <c r="D74" s="195" t="s">
        <v>211</v>
      </c>
      <c r="E74" s="194" t="s">
        <v>212</v>
      </c>
      <c r="F74" s="194" t="s">
        <v>213</v>
      </c>
      <c r="G74" s="194" t="s">
        <v>214</v>
      </c>
      <c r="H74" s="194" t="s">
        <v>48</v>
      </c>
      <c r="I74" s="194" t="s">
        <v>49</v>
      </c>
      <c r="J74" s="289" t="s">
        <v>50</v>
      </c>
      <c r="K74" s="194"/>
      <c r="L74" s="194" t="s">
        <v>213</v>
      </c>
      <c r="M74" s="194"/>
      <c r="N74" s="290" t="s">
        <v>209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t="16.5" customHeight="1" x14ac:dyDescent="0.2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215</v>
      </c>
      <c r="G75" s="194" t="s">
        <v>216</v>
      </c>
      <c r="H75" s="194" t="s">
        <v>48</v>
      </c>
      <c r="I75" s="194" t="s">
        <v>49</v>
      </c>
      <c r="J75" s="289" t="s">
        <v>50</v>
      </c>
      <c r="K75" s="194"/>
      <c r="L75" s="194" t="s">
        <v>217</v>
      </c>
      <c r="M75" s="194"/>
      <c r="N75" s="290" t="s">
        <v>209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t="16.5" customHeight="1" x14ac:dyDescent="0.25">
      <c r="A76" s="352">
        <v>43556</v>
      </c>
      <c r="B76" s="194" t="s">
        <v>42</v>
      </c>
      <c r="C76" s="195" t="s">
        <v>210</v>
      </c>
      <c r="D76" s="195" t="s">
        <v>211</v>
      </c>
      <c r="E76" s="194" t="s">
        <v>212</v>
      </c>
      <c r="F76" s="194" t="s">
        <v>218</v>
      </c>
      <c r="G76" s="194" t="s">
        <v>219</v>
      </c>
      <c r="H76" s="194" t="s">
        <v>48</v>
      </c>
      <c r="I76" s="194" t="s">
        <v>49</v>
      </c>
      <c r="J76" s="289" t="s">
        <v>50</v>
      </c>
      <c r="K76" s="194"/>
      <c r="L76" s="194" t="s">
        <v>220</v>
      </c>
      <c r="M76" s="194"/>
      <c r="N76" s="290" t="s">
        <v>209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t="16.5" customHeight="1" x14ac:dyDescent="0.25">
      <c r="A77" s="352">
        <v>43556</v>
      </c>
      <c r="B77" s="194" t="s">
        <v>42</v>
      </c>
      <c r="C77" s="195" t="s">
        <v>210</v>
      </c>
      <c r="D77" s="195" t="s">
        <v>221</v>
      </c>
      <c r="E77" s="194" t="s">
        <v>212</v>
      </c>
      <c r="F77" s="194" t="s">
        <v>222</v>
      </c>
      <c r="G77" s="194" t="s">
        <v>223</v>
      </c>
      <c r="H77" s="194" t="s">
        <v>48</v>
      </c>
      <c r="I77" s="194" t="s">
        <v>49</v>
      </c>
      <c r="J77" s="289" t="s">
        <v>50</v>
      </c>
      <c r="K77" s="194"/>
      <c r="L77" s="194" t="s">
        <v>220</v>
      </c>
      <c r="M77" s="194"/>
      <c r="N77" s="290" t="s">
        <v>209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t="16.5" customHeight="1" x14ac:dyDescent="0.25">
      <c r="A78" s="352">
        <v>43556</v>
      </c>
      <c r="B78" s="194" t="s">
        <v>42</v>
      </c>
      <c r="C78" s="195" t="s">
        <v>210</v>
      </c>
      <c r="D78" s="195" t="s">
        <v>211</v>
      </c>
      <c r="E78" s="194" t="s">
        <v>212</v>
      </c>
      <c r="F78" s="194" t="s">
        <v>224</v>
      </c>
      <c r="G78" s="194" t="s">
        <v>225</v>
      </c>
      <c r="H78" s="194" t="s">
        <v>48</v>
      </c>
      <c r="I78" s="194" t="s">
        <v>49</v>
      </c>
      <c r="J78" s="289" t="s">
        <v>50</v>
      </c>
      <c r="K78" s="194"/>
      <c r="L78" s="194" t="s">
        <v>220</v>
      </c>
      <c r="M78" s="194"/>
      <c r="N78" s="290" t="s">
        <v>209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t="16.5" customHeight="1" x14ac:dyDescent="0.25">
      <c r="A79" s="352">
        <v>43556</v>
      </c>
      <c r="B79" s="194" t="s">
        <v>42</v>
      </c>
      <c r="C79" s="195" t="s">
        <v>210</v>
      </c>
      <c r="D79" s="195" t="s">
        <v>211</v>
      </c>
      <c r="E79" s="194" t="s">
        <v>212</v>
      </c>
      <c r="F79" s="194" t="s">
        <v>226</v>
      </c>
      <c r="G79" s="194" t="s">
        <v>227</v>
      </c>
      <c r="H79" s="194" t="s">
        <v>48</v>
      </c>
      <c r="I79" s="194" t="s">
        <v>49</v>
      </c>
      <c r="J79" s="289" t="s">
        <v>50</v>
      </c>
      <c r="K79" s="194"/>
      <c r="L79" s="194" t="s">
        <v>220</v>
      </c>
      <c r="M79" s="194"/>
      <c r="N79" s="290" t="s">
        <v>209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-36272.54</v>
      </c>
      <c r="U79" s="121">
        <v>2986.95</v>
      </c>
      <c r="V79" s="121">
        <f t="shared" si="6"/>
        <v>14157.309295774696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t="16.5" customHeight="1" x14ac:dyDescent="0.25">
      <c r="A80" s="352">
        <v>43556</v>
      </c>
      <c r="B80" s="194" t="s">
        <v>42</v>
      </c>
      <c r="C80" s="195" t="s">
        <v>210</v>
      </c>
      <c r="D80" s="195" t="s">
        <v>221</v>
      </c>
      <c r="E80" s="194" t="s">
        <v>212</v>
      </c>
      <c r="F80" s="194" t="s">
        <v>228</v>
      </c>
      <c r="G80" s="194" t="s">
        <v>229</v>
      </c>
      <c r="H80" s="194" t="s">
        <v>48</v>
      </c>
      <c r="I80" s="194" t="s">
        <v>49</v>
      </c>
      <c r="J80" s="289" t="s">
        <v>50</v>
      </c>
      <c r="K80" s="194"/>
      <c r="L80" s="194" t="s">
        <v>220</v>
      </c>
      <c r="M80" s="194"/>
      <c r="N80" s="290" t="s">
        <v>209</v>
      </c>
      <c r="O80" s="301" t="s">
        <v>53</v>
      </c>
      <c r="P80" s="196">
        <v>0.08</v>
      </c>
      <c r="Q80" s="197"/>
      <c r="R80" s="197" t="s">
        <v>753</v>
      </c>
      <c r="S80" s="121">
        <v>189075.06</v>
      </c>
      <c r="T80" s="121">
        <v>-169385.08</v>
      </c>
      <c r="U80" s="121">
        <v>43.99</v>
      </c>
      <c r="V80" s="121">
        <f t="shared" si="6"/>
        <v>19645.990000000009</v>
      </c>
      <c r="W80" s="121">
        <v>18639.849999999999</v>
      </c>
      <c r="X80" s="121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t="16.5" customHeight="1" x14ac:dyDescent="0.25">
      <c r="A81" s="352">
        <v>43556</v>
      </c>
      <c r="B81" s="194" t="s">
        <v>42</v>
      </c>
      <c r="C81" s="195" t="s">
        <v>210</v>
      </c>
      <c r="D81" s="195" t="s">
        <v>211</v>
      </c>
      <c r="E81" s="194" t="s">
        <v>212</v>
      </c>
      <c r="F81" s="194" t="s">
        <v>230</v>
      </c>
      <c r="G81" s="194" t="s">
        <v>231</v>
      </c>
      <c r="H81" s="194" t="s">
        <v>48</v>
      </c>
      <c r="I81" s="194" t="s">
        <v>49</v>
      </c>
      <c r="J81" s="289" t="s">
        <v>50</v>
      </c>
      <c r="K81" s="194"/>
      <c r="L81" s="194" t="s">
        <v>220</v>
      </c>
      <c r="M81" s="194"/>
      <c r="N81" s="290" t="s">
        <v>209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121">
        <v>3.4961379310344798</v>
      </c>
      <c r="X81" s="121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t="16.5" customHeight="1" x14ac:dyDescent="0.25">
      <c r="A82" s="352">
        <v>43556</v>
      </c>
      <c r="B82" s="194" t="s">
        <v>42</v>
      </c>
      <c r="C82" s="195" t="s">
        <v>210</v>
      </c>
      <c r="D82" s="195" t="s">
        <v>211</v>
      </c>
      <c r="E82" s="194" t="s">
        <v>212</v>
      </c>
      <c r="F82" s="194" t="s">
        <v>232</v>
      </c>
      <c r="G82" s="194" t="s">
        <v>233</v>
      </c>
      <c r="H82" s="194" t="s">
        <v>48</v>
      </c>
      <c r="I82" s="194" t="s">
        <v>49</v>
      </c>
      <c r="J82" s="289" t="s">
        <v>50</v>
      </c>
      <c r="K82" s="194"/>
      <c r="L82" s="194" t="s">
        <v>220</v>
      </c>
      <c r="M82" s="194"/>
      <c r="N82" s="290" t="s">
        <v>209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121">
        <v>2974.33</v>
      </c>
      <c r="X82" s="121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t="16.5" customHeight="1" x14ac:dyDescent="0.25">
      <c r="A83" s="352">
        <v>43556</v>
      </c>
      <c r="B83" s="194" t="s">
        <v>42</v>
      </c>
      <c r="C83" s="195" t="s">
        <v>210</v>
      </c>
      <c r="D83" s="195" t="s">
        <v>211</v>
      </c>
      <c r="E83" s="194" t="s">
        <v>212</v>
      </c>
      <c r="F83" s="194" t="s">
        <v>234</v>
      </c>
      <c r="G83" s="194" t="s">
        <v>235</v>
      </c>
      <c r="H83" s="194" t="s">
        <v>48</v>
      </c>
      <c r="I83" s="194" t="s">
        <v>49</v>
      </c>
      <c r="J83" s="289" t="s">
        <v>50</v>
      </c>
      <c r="K83" s="194"/>
      <c r="L83" s="194" t="s">
        <v>220</v>
      </c>
      <c r="M83" s="194"/>
      <c r="N83" s="290" t="s">
        <v>209</v>
      </c>
      <c r="O83" s="301" t="s">
        <v>53</v>
      </c>
      <c r="P83" s="196">
        <v>0.23</v>
      </c>
      <c r="Q83" s="197"/>
      <c r="R83" s="197"/>
      <c r="S83" s="121">
        <v>36497.58</v>
      </c>
      <c r="T83" s="121">
        <v>-36497.360000000001</v>
      </c>
      <c r="U83" s="121">
        <v>0</v>
      </c>
      <c r="V83" s="121">
        <f t="shared" si="6"/>
        <v>0.22000000000116415</v>
      </c>
      <c r="W83" s="121">
        <f>U83*1.42/(1+42%+P83)</f>
        <v>0</v>
      </c>
      <c r="X83" s="121"/>
      <c r="Y83" s="121"/>
      <c r="Z83" s="121">
        <f t="shared" si="7"/>
        <v>0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t="16.5" customHeight="1" x14ac:dyDescent="0.25">
      <c r="A84" s="352">
        <v>43556</v>
      </c>
      <c r="B84" s="194" t="s">
        <v>42</v>
      </c>
      <c r="C84" s="195" t="s">
        <v>210</v>
      </c>
      <c r="D84" s="195" t="s">
        <v>211</v>
      </c>
      <c r="E84" s="194" t="s">
        <v>212</v>
      </c>
      <c r="F84" s="194" t="s">
        <v>234</v>
      </c>
      <c r="G84" s="194" t="s">
        <v>235</v>
      </c>
      <c r="H84" s="194" t="s">
        <v>48</v>
      </c>
      <c r="I84" s="194" t="s">
        <v>49</v>
      </c>
      <c r="J84" s="289" t="s">
        <v>50</v>
      </c>
      <c r="K84" s="194"/>
      <c r="L84" s="194" t="s">
        <v>220</v>
      </c>
      <c r="M84" s="194"/>
      <c r="N84" s="290" t="s">
        <v>209</v>
      </c>
      <c r="O84" s="301" t="s">
        <v>53</v>
      </c>
      <c r="P84" s="196">
        <v>0.13</v>
      </c>
      <c r="Q84" s="197"/>
      <c r="R84" s="197"/>
      <c r="S84" s="121">
        <v>36111.229999999996</v>
      </c>
      <c r="T84" s="121">
        <v>-32746.48</v>
      </c>
      <c r="U84" s="121">
        <v>3344.02</v>
      </c>
      <c r="V84" s="121">
        <f t="shared" si="6"/>
        <v>20.72999999999638</v>
      </c>
      <c r="W84" s="121">
        <f>U84*1.42/(1+42%+P84)</f>
        <v>3063.5538064516131</v>
      </c>
      <c r="X84" s="121"/>
      <c r="Y84" s="121"/>
      <c r="Z84" s="121">
        <f t="shared" si="7"/>
        <v>3344.02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t="16.5" customHeight="1" x14ac:dyDescent="0.2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209</v>
      </c>
      <c r="O85" s="301" t="s">
        <v>53</v>
      </c>
      <c r="P85" s="196">
        <v>7.0000000000000007E-2</v>
      </c>
      <c r="Q85" s="197"/>
      <c r="R85" s="197" t="s">
        <v>760</v>
      </c>
      <c r="S85" s="121">
        <v>40254.980000000003</v>
      </c>
      <c r="T85" s="121">
        <v>0</v>
      </c>
      <c r="U85" s="121">
        <v>0</v>
      </c>
      <c r="V85" s="121">
        <f t="shared" si="6"/>
        <v>40254.980000000003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t="16.5" customHeight="1" x14ac:dyDescent="0.25">
      <c r="A86" s="352">
        <v>43556</v>
      </c>
      <c r="B86" s="194" t="s">
        <v>42</v>
      </c>
      <c r="C86" s="194" t="s">
        <v>210</v>
      </c>
      <c r="D86" s="194" t="s">
        <v>211</v>
      </c>
      <c r="E86" s="194" t="s">
        <v>212</v>
      </c>
      <c r="F86" s="194" t="s">
        <v>236</v>
      </c>
      <c r="G86" s="194" t="s">
        <v>237</v>
      </c>
      <c r="H86" s="194" t="s">
        <v>48</v>
      </c>
      <c r="I86" s="194" t="s">
        <v>49</v>
      </c>
      <c r="J86" s="289" t="s">
        <v>50</v>
      </c>
      <c r="K86" s="194"/>
      <c r="L86" s="194" t="s">
        <v>220</v>
      </c>
      <c r="M86" s="194"/>
      <c r="N86" s="290" t="s">
        <v>209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t="16.5" customHeight="1" x14ac:dyDescent="0.25">
      <c r="A87" s="352">
        <v>43556</v>
      </c>
      <c r="B87" s="194" t="s">
        <v>42</v>
      </c>
      <c r="C87" s="194" t="s">
        <v>210</v>
      </c>
      <c r="D87" s="194" t="s">
        <v>211</v>
      </c>
      <c r="E87" s="194" t="s">
        <v>212</v>
      </c>
      <c r="F87" s="194" t="s">
        <v>238</v>
      </c>
      <c r="G87" s="194" t="s">
        <v>239</v>
      </c>
      <c r="H87" s="194" t="s">
        <v>48</v>
      </c>
      <c r="I87" s="194" t="s">
        <v>49</v>
      </c>
      <c r="J87" s="289" t="s">
        <v>50</v>
      </c>
      <c r="K87" s="194"/>
      <c r="L87" s="194" t="s">
        <v>220</v>
      </c>
      <c r="M87" s="194"/>
      <c r="N87" s="290" t="s">
        <v>209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x14ac:dyDescent="0.25">
      <c r="A88" s="352">
        <v>43556</v>
      </c>
      <c r="B88" s="194" t="s">
        <v>42</v>
      </c>
      <c r="C88" s="194" t="s">
        <v>210</v>
      </c>
      <c r="D88" s="194" t="s">
        <v>211</v>
      </c>
      <c r="E88" s="194" t="s">
        <v>212</v>
      </c>
      <c r="F88" s="194" t="s">
        <v>240</v>
      </c>
      <c r="G88" s="194" t="s">
        <v>241</v>
      </c>
      <c r="H88" s="194" t="s">
        <v>48</v>
      </c>
      <c r="I88" s="194" t="s">
        <v>49</v>
      </c>
      <c r="J88" s="289" t="s">
        <v>50</v>
      </c>
      <c r="K88" s="194"/>
      <c r="L88" s="194" t="s">
        <v>220</v>
      </c>
      <c r="M88" s="194"/>
      <c r="N88" s="290" t="s">
        <v>209</v>
      </c>
      <c r="O88" s="301" t="s">
        <v>53</v>
      </c>
      <c r="P88" s="196">
        <v>0.23</v>
      </c>
      <c r="Q88" s="197"/>
      <c r="R88" s="197"/>
      <c r="S88" s="121">
        <v>172.66352112698951</v>
      </c>
      <c r="T88" s="121">
        <v>0</v>
      </c>
      <c r="U88" s="121">
        <v>0</v>
      </c>
      <c r="V88" s="121">
        <f t="shared" si="6"/>
        <v>172.66352112698951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t="16.5" customHeight="1" x14ac:dyDescent="0.2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242</v>
      </c>
      <c r="F89" s="194" t="s">
        <v>243</v>
      </c>
      <c r="G89" s="194" t="s">
        <v>244</v>
      </c>
      <c r="H89" s="194" t="s">
        <v>48</v>
      </c>
      <c r="I89" s="194" t="s">
        <v>49</v>
      </c>
      <c r="J89" s="289" t="s">
        <v>50</v>
      </c>
      <c r="K89" s="194"/>
      <c r="L89" s="194" t="s">
        <v>245</v>
      </c>
      <c r="M89" s="194"/>
      <c r="N89" s="290" t="s">
        <v>209</v>
      </c>
      <c r="O89" s="301" t="s">
        <v>767</v>
      </c>
      <c r="P89" s="196">
        <v>0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t="16.5" customHeight="1" x14ac:dyDescent="0.25">
      <c r="A90" s="352">
        <v>43556</v>
      </c>
      <c r="B90" s="194" t="s">
        <v>42</v>
      </c>
      <c r="C90" s="195" t="s">
        <v>210</v>
      </c>
      <c r="D90" s="195" t="s">
        <v>211</v>
      </c>
      <c r="E90" s="194" t="s">
        <v>212</v>
      </c>
      <c r="F90" s="194" t="s">
        <v>246</v>
      </c>
      <c r="G90" s="194" t="s">
        <v>247</v>
      </c>
      <c r="H90" s="194" t="s">
        <v>48</v>
      </c>
      <c r="I90" s="194" t="s">
        <v>49</v>
      </c>
      <c r="J90" s="289" t="s">
        <v>50</v>
      </c>
      <c r="K90" s="194"/>
      <c r="L90" s="194" t="s">
        <v>220</v>
      </c>
      <c r="M90" s="194"/>
      <c r="N90" s="290" t="s">
        <v>209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t="16.5" customHeight="1" x14ac:dyDescent="0.25">
      <c r="A91" s="352">
        <v>43556</v>
      </c>
      <c r="B91" s="194" t="s">
        <v>42</v>
      </c>
      <c r="C91" s="195" t="s">
        <v>210</v>
      </c>
      <c r="D91" s="195" t="s">
        <v>221</v>
      </c>
      <c r="E91" s="194" t="s">
        <v>248</v>
      </c>
      <c r="F91" s="194" t="s">
        <v>249</v>
      </c>
      <c r="G91" s="194" t="s">
        <v>250</v>
      </c>
      <c r="H91" s="194" t="s">
        <v>48</v>
      </c>
      <c r="I91" s="194" t="s">
        <v>49</v>
      </c>
      <c r="J91" s="289" t="s">
        <v>50</v>
      </c>
      <c r="K91" s="194"/>
      <c r="L91" s="194" t="s">
        <v>220</v>
      </c>
      <c r="M91" s="194"/>
      <c r="N91" s="290" t="s">
        <v>209</v>
      </c>
      <c r="O91" s="301" t="s">
        <v>53</v>
      </c>
      <c r="P91" s="196">
        <v>0.23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231">
        <v>0.42</v>
      </c>
      <c r="AH91" s="194"/>
      <c r="AI91" s="194"/>
      <c r="AJ91" s="194"/>
      <c r="AK91" s="192"/>
    </row>
    <row r="92" spans="1:37" s="193" customFormat="1" ht="16.5" customHeight="1" x14ac:dyDescent="0.25">
      <c r="A92" s="352">
        <v>43556</v>
      </c>
      <c r="B92" s="194" t="s">
        <v>42</v>
      </c>
      <c r="C92" s="195" t="s">
        <v>210</v>
      </c>
      <c r="D92" s="195" t="s">
        <v>211</v>
      </c>
      <c r="E92" s="194" t="s">
        <v>212</v>
      </c>
      <c r="F92" s="194" t="s">
        <v>251</v>
      </c>
      <c r="G92" s="194" t="s">
        <v>252</v>
      </c>
      <c r="H92" s="194" t="s">
        <v>48</v>
      </c>
      <c r="I92" s="194" t="s">
        <v>49</v>
      </c>
      <c r="J92" s="289" t="s">
        <v>50</v>
      </c>
      <c r="K92" s="194"/>
      <c r="L92" s="194" t="s">
        <v>220</v>
      </c>
      <c r="M92" s="194"/>
      <c r="N92" s="290" t="s">
        <v>209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v>0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t="16.5" customHeight="1" x14ac:dyDescent="0.25">
      <c r="A93" s="352">
        <v>43556</v>
      </c>
      <c r="B93" s="194" t="s">
        <v>42</v>
      </c>
      <c r="C93" s="195" t="s">
        <v>210</v>
      </c>
      <c r="D93" s="195" t="s">
        <v>221</v>
      </c>
      <c r="E93" s="194" t="s">
        <v>212</v>
      </c>
      <c r="F93" s="194" t="s">
        <v>253</v>
      </c>
      <c r="G93" s="194" t="s">
        <v>254</v>
      </c>
      <c r="H93" s="194" t="s">
        <v>48</v>
      </c>
      <c r="I93" s="194" t="s">
        <v>49</v>
      </c>
      <c r="J93" s="289" t="s">
        <v>50</v>
      </c>
      <c r="K93" s="194"/>
      <c r="L93" s="194" t="s">
        <v>220</v>
      </c>
      <c r="M93" s="194"/>
      <c r="N93" s="290" t="s">
        <v>209</v>
      </c>
      <c r="O93" s="301" t="s">
        <v>53</v>
      </c>
      <c r="P93" s="196">
        <v>0.22</v>
      </c>
      <c r="Q93" s="197"/>
      <c r="R93" s="197"/>
      <c r="S93" s="121">
        <v>354.84000000002561</v>
      </c>
      <c r="T93" s="121"/>
      <c r="U93" s="121"/>
      <c r="V93" s="121">
        <f t="shared" si="6"/>
        <v>354.84000000002561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t="16.5" customHeight="1" x14ac:dyDescent="0.25">
      <c r="A94" s="352">
        <v>43556</v>
      </c>
      <c r="B94" s="194" t="s">
        <v>42</v>
      </c>
      <c r="C94" s="194" t="s">
        <v>210</v>
      </c>
      <c r="D94" s="194" t="s">
        <v>221</v>
      </c>
      <c r="E94" s="194" t="s">
        <v>212</v>
      </c>
      <c r="F94" s="194" t="s">
        <v>228</v>
      </c>
      <c r="G94" s="194" t="s">
        <v>229</v>
      </c>
      <c r="H94" s="194" t="s">
        <v>48</v>
      </c>
      <c r="I94" s="194" t="s">
        <v>49</v>
      </c>
      <c r="J94" s="289" t="s">
        <v>50</v>
      </c>
      <c r="K94" s="194"/>
      <c r="L94" s="194" t="s">
        <v>220</v>
      </c>
      <c r="M94" s="194"/>
      <c r="N94" s="290" t="s">
        <v>209</v>
      </c>
      <c r="O94" s="301" t="s">
        <v>53</v>
      </c>
      <c r="P94" s="196">
        <v>0.03</v>
      </c>
      <c r="Q94" s="197"/>
      <c r="R94" s="197"/>
      <c r="S94" s="121">
        <v>30421.8</v>
      </c>
      <c r="T94" s="121">
        <v>-30421.8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t="16.5" customHeight="1" x14ac:dyDescent="0.25">
      <c r="A95" s="352">
        <v>43556</v>
      </c>
      <c r="B95" s="194" t="s">
        <v>42</v>
      </c>
      <c r="C95" s="194" t="s">
        <v>210</v>
      </c>
      <c r="D95" s="194" t="s">
        <v>211</v>
      </c>
      <c r="E95" s="194" t="s">
        <v>212</v>
      </c>
      <c r="F95" s="194" t="s">
        <v>220</v>
      </c>
      <c r="G95" s="194" t="s">
        <v>255</v>
      </c>
      <c r="H95" s="194" t="s">
        <v>48</v>
      </c>
      <c r="I95" s="194" t="s">
        <v>49</v>
      </c>
      <c r="J95" s="289" t="s">
        <v>50</v>
      </c>
      <c r="K95" s="194"/>
      <c r="L95" s="194" t="s">
        <v>220</v>
      </c>
      <c r="M95" s="194"/>
      <c r="N95" s="290" t="s">
        <v>209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t="16.5" customHeight="1" x14ac:dyDescent="0.25">
      <c r="A96" s="352">
        <v>43556</v>
      </c>
      <c r="B96" s="194" t="s">
        <v>42</v>
      </c>
      <c r="C96" s="194" t="s">
        <v>210</v>
      </c>
      <c r="D96" s="194" t="s">
        <v>211</v>
      </c>
      <c r="E96" s="194" t="s">
        <v>212</v>
      </c>
      <c r="F96" s="194" t="s">
        <v>256</v>
      </c>
      <c r="G96" s="194" t="s">
        <v>257</v>
      </c>
      <c r="H96" s="194" t="s">
        <v>48</v>
      </c>
      <c r="I96" s="194" t="s">
        <v>49</v>
      </c>
      <c r="J96" s="289" t="s">
        <v>50</v>
      </c>
      <c r="K96" s="194"/>
      <c r="L96" s="194" t="s">
        <v>220</v>
      </c>
      <c r="M96" s="194"/>
      <c r="N96" s="290" t="s">
        <v>209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t="16.5" customHeight="1" x14ac:dyDescent="0.25">
      <c r="A97" s="352">
        <v>43556</v>
      </c>
      <c r="B97" s="194" t="s">
        <v>42</v>
      </c>
      <c r="C97" s="194" t="s">
        <v>210</v>
      </c>
      <c r="D97" s="194" t="s">
        <v>221</v>
      </c>
      <c r="E97" s="194" t="s">
        <v>212</v>
      </c>
      <c r="F97" s="194" t="s">
        <v>258</v>
      </c>
      <c r="G97" s="194" t="s">
        <v>259</v>
      </c>
      <c r="H97" s="194" t="s">
        <v>48</v>
      </c>
      <c r="I97" s="194" t="s">
        <v>49</v>
      </c>
      <c r="J97" s="289" t="s">
        <v>50</v>
      </c>
      <c r="K97" s="194"/>
      <c r="L97" s="194" t="s">
        <v>220</v>
      </c>
      <c r="M97" s="194"/>
      <c r="N97" s="290" t="s">
        <v>209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t="16.5" customHeight="1" x14ac:dyDescent="0.25">
      <c r="A98" s="352">
        <v>43556</v>
      </c>
      <c r="B98" s="194" t="s">
        <v>42</v>
      </c>
      <c r="C98" s="194" t="s">
        <v>210</v>
      </c>
      <c r="D98" s="194" t="s">
        <v>221</v>
      </c>
      <c r="E98" s="194" t="s">
        <v>212</v>
      </c>
      <c r="F98" s="194" t="s">
        <v>260</v>
      </c>
      <c r="G98" s="194" t="s">
        <v>261</v>
      </c>
      <c r="H98" s="194" t="s">
        <v>48</v>
      </c>
      <c r="I98" s="194" t="s">
        <v>49</v>
      </c>
      <c r="J98" s="289" t="s">
        <v>50</v>
      </c>
      <c r="K98" s="194"/>
      <c r="L98" s="194" t="s">
        <v>220</v>
      </c>
      <c r="M98" s="194"/>
      <c r="N98" s="290" t="s">
        <v>209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t="16.5" customHeight="1" x14ac:dyDescent="0.25">
      <c r="A99" s="352">
        <v>43556</v>
      </c>
      <c r="B99" s="194" t="s">
        <v>42</v>
      </c>
      <c r="C99" s="194" t="s">
        <v>210</v>
      </c>
      <c r="D99" s="194" t="s">
        <v>211</v>
      </c>
      <c r="E99" s="194" t="s">
        <v>212</v>
      </c>
      <c r="F99" s="194" t="s">
        <v>262</v>
      </c>
      <c r="G99" s="194" t="s">
        <v>263</v>
      </c>
      <c r="H99" s="194" t="s">
        <v>48</v>
      </c>
      <c r="I99" s="194" t="s">
        <v>49</v>
      </c>
      <c r="J99" s="289" t="s">
        <v>50</v>
      </c>
      <c r="K99" s="194"/>
      <c r="L99" s="194" t="s">
        <v>220</v>
      </c>
      <c r="M99" s="194"/>
      <c r="N99" s="290" t="s">
        <v>209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t="16.5" customHeight="1" x14ac:dyDescent="0.25">
      <c r="A100" s="352">
        <v>43556</v>
      </c>
      <c r="B100" s="194" t="s">
        <v>42</v>
      </c>
      <c r="C100" s="194" t="s">
        <v>210</v>
      </c>
      <c r="D100" s="194" t="s">
        <v>211</v>
      </c>
      <c r="E100" s="194" t="s">
        <v>212</v>
      </c>
      <c r="F100" s="194" t="s">
        <v>264</v>
      </c>
      <c r="G100" s="194" t="s">
        <v>265</v>
      </c>
      <c r="H100" s="194" t="s">
        <v>48</v>
      </c>
      <c r="I100" s="194" t="s">
        <v>49</v>
      </c>
      <c r="J100" s="289" t="s">
        <v>50</v>
      </c>
      <c r="K100" s="194"/>
      <c r="L100" s="194" t="s">
        <v>220</v>
      </c>
      <c r="M100" s="194"/>
      <c r="N100" s="290" t="s">
        <v>209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t="16.5" customHeight="1" x14ac:dyDescent="0.25">
      <c r="A101" s="352">
        <v>43556</v>
      </c>
      <c r="B101" s="194" t="s">
        <v>42</v>
      </c>
      <c r="C101" s="194" t="s">
        <v>210</v>
      </c>
      <c r="D101" s="194" t="s">
        <v>221</v>
      </c>
      <c r="E101" s="194" t="s">
        <v>212</v>
      </c>
      <c r="F101" s="194" t="s">
        <v>266</v>
      </c>
      <c r="G101" s="194" t="s">
        <v>267</v>
      </c>
      <c r="H101" s="194" t="s">
        <v>48</v>
      </c>
      <c r="I101" s="194" t="s">
        <v>49</v>
      </c>
      <c r="J101" s="289" t="s">
        <v>50</v>
      </c>
      <c r="K101" s="194"/>
      <c r="L101" s="194" t="s">
        <v>220</v>
      </c>
      <c r="M101" s="194"/>
      <c r="N101" s="290" t="s">
        <v>209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t="16.5" customHeight="1" x14ac:dyDescent="0.25">
      <c r="A102" s="352">
        <v>43556</v>
      </c>
      <c r="B102" s="194" t="s">
        <v>42</v>
      </c>
      <c r="C102" s="194" t="s">
        <v>210</v>
      </c>
      <c r="D102" s="194" t="s">
        <v>221</v>
      </c>
      <c r="E102" s="194" t="s">
        <v>212</v>
      </c>
      <c r="F102" s="194" t="s">
        <v>268</v>
      </c>
      <c r="G102" s="194" t="s">
        <v>269</v>
      </c>
      <c r="H102" s="194" t="s">
        <v>48</v>
      </c>
      <c r="I102" s="194" t="s">
        <v>49</v>
      </c>
      <c r="J102" s="289" t="s">
        <v>50</v>
      </c>
      <c r="K102" s="194"/>
      <c r="L102" s="194" t="s">
        <v>220</v>
      </c>
      <c r="M102" s="194"/>
      <c r="N102" s="290" t="s">
        <v>209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t="16.5" customHeight="1" x14ac:dyDescent="0.25">
      <c r="A103" s="352">
        <v>43556</v>
      </c>
      <c r="B103" s="194" t="s">
        <v>42</v>
      </c>
      <c r="C103" s="194" t="s">
        <v>210</v>
      </c>
      <c r="D103" s="194" t="s">
        <v>221</v>
      </c>
      <c r="E103" s="194" t="s">
        <v>212</v>
      </c>
      <c r="F103" s="194" t="s">
        <v>270</v>
      </c>
      <c r="G103" s="194" t="s">
        <v>271</v>
      </c>
      <c r="H103" s="194" t="s">
        <v>48</v>
      </c>
      <c r="I103" s="194" t="s">
        <v>49</v>
      </c>
      <c r="J103" s="289" t="s">
        <v>50</v>
      </c>
      <c r="K103" s="194"/>
      <c r="L103" s="194" t="s">
        <v>220</v>
      </c>
      <c r="M103" s="194"/>
      <c r="N103" s="290" t="s">
        <v>209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t="16.5" customHeight="1" x14ac:dyDescent="0.25">
      <c r="A104" s="352">
        <v>43556</v>
      </c>
      <c r="B104" s="194" t="s">
        <v>42</v>
      </c>
      <c r="C104" s="194" t="s">
        <v>210</v>
      </c>
      <c r="D104" s="194" t="s">
        <v>211</v>
      </c>
      <c r="E104" s="194" t="s">
        <v>212</v>
      </c>
      <c r="F104" s="194" t="s">
        <v>272</v>
      </c>
      <c r="G104" s="194" t="s">
        <v>273</v>
      </c>
      <c r="H104" s="194" t="s">
        <v>48</v>
      </c>
      <c r="I104" s="194" t="s">
        <v>49</v>
      </c>
      <c r="J104" s="289" t="s">
        <v>50</v>
      </c>
      <c r="K104" s="194"/>
      <c r="L104" s="194" t="s">
        <v>220</v>
      </c>
      <c r="M104" s="194"/>
      <c r="N104" s="290" t="s">
        <v>209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t="16.5" customHeight="1" x14ac:dyDescent="0.25">
      <c r="A105" s="352">
        <v>43556</v>
      </c>
      <c r="B105" s="194" t="s">
        <v>42</v>
      </c>
      <c r="C105" s="194" t="s">
        <v>210</v>
      </c>
      <c r="D105" s="194" t="s">
        <v>211</v>
      </c>
      <c r="E105" s="194" t="s">
        <v>212</v>
      </c>
      <c r="F105" s="194" t="s">
        <v>272</v>
      </c>
      <c r="G105" s="194" t="s">
        <v>273</v>
      </c>
      <c r="H105" s="194" t="s">
        <v>48</v>
      </c>
      <c r="I105" s="194" t="s">
        <v>49</v>
      </c>
      <c r="J105" s="289" t="s">
        <v>50</v>
      </c>
      <c r="K105" s="194"/>
      <c r="L105" s="194" t="s">
        <v>220</v>
      </c>
      <c r="M105" s="194"/>
      <c r="N105" s="290" t="s">
        <v>209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t="16.5" customHeight="1" x14ac:dyDescent="0.25">
      <c r="A106" s="352">
        <v>43556</v>
      </c>
      <c r="B106" s="194" t="s">
        <v>42</v>
      </c>
      <c r="C106" s="194" t="s">
        <v>210</v>
      </c>
      <c r="D106" s="194" t="s">
        <v>221</v>
      </c>
      <c r="E106" s="194" t="s">
        <v>212</v>
      </c>
      <c r="F106" s="194" t="s">
        <v>274</v>
      </c>
      <c r="G106" s="194" t="s">
        <v>275</v>
      </c>
      <c r="H106" s="194" t="s">
        <v>48</v>
      </c>
      <c r="I106" s="194" t="s">
        <v>49</v>
      </c>
      <c r="J106" s="289" t="s">
        <v>50</v>
      </c>
      <c r="K106" s="194"/>
      <c r="L106" s="194" t="s">
        <v>220</v>
      </c>
      <c r="M106" s="194"/>
      <c r="N106" s="290" t="s">
        <v>209</v>
      </c>
      <c r="O106" s="301" t="s">
        <v>53</v>
      </c>
      <c r="P106" s="196">
        <v>0.21</v>
      </c>
      <c r="Q106" s="197"/>
      <c r="R106" s="197"/>
      <c r="S106" s="121">
        <v>4603.5961971830984</v>
      </c>
      <c r="T106" s="121">
        <v>-4601.6899999999996</v>
      </c>
      <c r="U106" s="121"/>
      <c r="V106" s="121">
        <f t="shared" si="6"/>
        <v>1.9061971830988114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t="16.5" customHeight="1" x14ac:dyDescent="0.25">
      <c r="A107" s="352">
        <v>43556</v>
      </c>
      <c r="B107" s="194" t="s">
        <v>42</v>
      </c>
      <c r="C107" s="194" t="s">
        <v>210</v>
      </c>
      <c r="D107" s="194" t="s">
        <v>221</v>
      </c>
      <c r="E107" s="194" t="s">
        <v>212</v>
      </c>
      <c r="F107" s="194" t="s">
        <v>276</v>
      </c>
      <c r="G107" s="194" t="s">
        <v>277</v>
      </c>
      <c r="H107" s="194" t="s">
        <v>48</v>
      </c>
      <c r="I107" s="194" t="s">
        <v>49</v>
      </c>
      <c r="J107" s="289" t="s">
        <v>50</v>
      </c>
      <c r="K107" s="194"/>
      <c r="L107" s="194" t="s">
        <v>220</v>
      </c>
      <c r="M107" s="194"/>
      <c r="N107" s="290" t="s">
        <v>209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t="16.5" customHeight="1" x14ac:dyDescent="0.2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212</v>
      </c>
      <c r="F108" s="194" t="s">
        <v>278</v>
      </c>
      <c r="G108" s="194" t="s">
        <v>279</v>
      </c>
      <c r="H108" s="194" t="s">
        <v>48</v>
      </c>
      <c r="I108" s="194" t="s">
        <v>49</v>
      </c>
      <c r="J108" s="289" t="s">
        <v>50</v>
      </c>
      <c r="K108" s="194"/>
      <c r="L108" s="194" t="s">
        <v>220</v>
      </c>
      <c r="M108" s="194"/>
      <c r="N108" s="290" t="s">
        <v>209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t="16.5" customHeight="1" x14ac:dyDescent="0.25">
      <c r="A109" s="352">
        <v>43556</v>
      </c>
      <c r="B109" s="194" t="s">
        <v>42</v>
      </c>
      <c r="C109" s="194" t="s">
        <v>210</v>
      </c>
      <c r="D109" s="194" t="s">
        <v>211</v>
      </c>
      <c r="E109" s="194" t="s">
        <v>212</v>
      </c>
      <c r="F109" s="194" t="s">
        <v>280</v>
      </c>
      <c r="G109" s="194" t="s">
        <v>281</v>
      </c>
      <c r="H109" s="194" t="s">
        <v>48</v>
      </c>
      <c r="I109" s="194" t="s">
        <v>49</v>
      </c>
      <c r="J109" s="289" t="s">
        <v>50</v>
      </c>
      <c r="K109" s="194"/>
      <c r="L109" s="194" t="s">
        <v>220</v>
      </c>
      <c r="M109" s="194"/>
      <c r="N109" s="290" t="s">
        <v>209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t="16.5" customHeight="1" x14ac:dyDescent="0.25">
      <c r="A110" s="352">
        <v>43556</v>
      </c>
      <c r="B110" s="194" t="s">
        <v>42</v>
      </c>
      <c r="C110" s="194" t="s">
        <v>210</v>
      </c>
      <c r="D110" s="194" t="s">
        <v>221</v>
      </c>
      <c r="E110" s="194" t="s">
        <v>212</v>
      </c>
      <c r="F110" s="194" t="s">
        <v>282</v>
      </c>
      <c r="G110" s="194" t="s">
        <v>283</v>
      </c>
      <c r="H110" s="194" t="s">
        <v>48</v>
      </c>
      <c r="I110" s="194" t="s">
        <v>49</v>
      </c>
      <c r="J110" s="289" t="s">
        <v>50</v>
      </c>
      <c r="K110" s="194"/>
      <c r="L110" s="194" t="s">
        <v>220</v>
      </c>
      <c r="M110" s="194"/>
      <c r="N110" s="290" t="s">
        <v>209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t="16.5" customHeight="1" x14ac:dyDescent="0.25">
      <c r="A111" s="352">
        <v>43556</v>
      </c>
      <c r="B111" s="194" t="s">
        <v>42</v>
      </c>
      <c r="C111" s="194" t="s">
        <v>210</v>
      </c>
      <c r="D111" s="194" t="s">
        <v>221</v>
      </c>
      <c r="E111" s="194" t="s">
        <v>212</v>
      </c>
      <c r="F111" s="194" t="s">
        <v>284</v>
      </c>
      <c r="G111" s="194" t="s">
        <v>285</v>
      </c>
      <c r="H111" s="194" t="s">
        <v>48</v>
      </c>
      <c r="I111" s="194" t="s">
        <v>49</v>
      </c>
      <c r="J111" s="289" t="s">
        <v>50</v>
      </c>
      <c r="K111" s="194"/>
      <c r="L111" s="194" t="s">
        <v>220</v>
      </c>
      <c r="M111" s="194"/>
      <c r="N111" s="290" t="s">
        <v>209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t="16.5" customHeight="1" x14ac:dyDescent="0.25">
      <c r="A112" s="352">
        <v>43556</v>
      </c>
      <c r="B112" s="194" t="s">
        <v>42</v>
      </c>
      <c r="C112" s="194" t="s">
        <v>210</v>
      </c>
      <c r="D112" s="194" t="s">
        <v>211</v>
      </c>
      <c r="E112" s="194" t="s">
        <v>212</v>
      </c>
      <c r="F112" s="194" t="s">
        <v>286</v>
      </c>
      <c r="G112" s="194" t="s">
        <v>287</v>
      </c>
      <c r="H112" s="194" t="s">
        <v>48</v>
      </c>
      <c r="I112" s="194" t="s">
        <v>49</v>
      </c>
      <c r="J112" s="289" t="s">
        <v>50</v>
      </c>
      <c r="K112" s="194"/>
      <c r="L112" s="194" t="s">
        <v>220</v>
      </c>
      <c r="M112" s="194"/>
      <c r="N112" s="290" t="s">
        <v>209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t="16.5" customHeight="1" x14ac:dyDescent="0.25">
      <c r="A113" s="352">
        <v>43556</v>
      </c>
      <c r="B113" s="194" t="s">
        <v>42</v>
      </c>
      <c r="C113" s="194" t="s">
        <v>210</v>
      </c>
      <c r="D113" s="194" t="s">
        <v>221</v>
      </c>
      <c r="E113" s="194" t="s">
        <v>212</v>
      </c>
      <c r="F113" s="194" t="s">
        <v>288</v>
      </c>
      <c r="G113" s="194" t="s">
        <v>289</v>
      </c>
      <c r="H113" s="194" t="s">
        <v>48</v>
      </c>
      <c r="I113" s="194" t="s">
        <v>49</v>
      </c>
      <c r="J113" s="289" t="s">
        <v>50</v>
      </c>
      <c r="K113" s="194"/>
      <c r="L113" s="194" t="s">
        <v>220</v>
      </c>
      <c r="M113" s="194"/>
      <c r="N113" s="290" t="s">
        <v>209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t="16.5" customHeight="1" x14ac:dyDescent="0.25">
      <c r="A114" s="352">
        <v>43556</v>
      </c>
      <c r="B114" s="194" t="s">
        <v>42</v>
      </c>
      <c r="C114" s="194" t="s">
        <v>59</v>
      </c>
      <c r="D114" s="194" t="s">
        <v>290</v>
      </c>
      <c r="E114" s="194" t="s">
        <v>156</v>
      </c>
      <c r="F114" s="194" t="s">
        <v>268</v>
      </c>
      <c r="G114" s="194" t="s">
        <v>291</v>
      </c>
      <c r="H114" s="194" t="s">
        <v>48</v>
      </c>
      <c r="I114" s="194" t="s">
        <v>49</v>
      </c>
      <c r="J114" s="289" t="s">
        <v>50</v>
      </c>
      <c r="K114" s="194"/>
      <c r="L114" s="194" t="s">
        <v>220</v>
      </c>
      <c r="M114" s="194"/>
      <c r="N114" s="290" t="s">
        <v>209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226">
        <v>0.42</v>
      </c>
      <c r="AH114" s="194"/>
      <c r="AI114" s="194"/>
      <c r="AJ114" s="194"/>
      <c r="AK114" s="192"/>
    </row>
    <row r="115" spans="1:37" s="193" customFormat="1" ht="16.5" customHeight="1" x14ac:dyDescent="0.25">
      <c r="A115" s="352">
        <v>43556</v>
      </c>
      <c r="B115" s="194" t="s">
        <v>42</v>
      </c>
      <c r="C115" s="194" t="s">
        <v>210</v>
      </c>
      <c r="D115" s="194" t="s">
        <v>221</v>
      </c>
      <c r="E115" s="194" t="s">
        <v>212</v>
      </c>
      <c r="F115" s="194" t="s">
        <v>292</v>
      </c>
      <c r="G115" s="194" t="s">
        <v>293</v>
      </c>
      <c r="H115" s="194" t="s">
        <v>48</v>
      </c>
      <c r="I115" s="194" t="s">
        <v>49</v>
      </c>
      <c r="J115" s="289" t="s">
        <v>50</v>
      </c>
      <c r="K115" s="194"/>
      <c r="L115" s="194" t="s">
        <v>220</v>
      </c>
      <c r="M115" s="194"/>
      <c r="N115" s="290" t="s">
        <v>209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t="16.5" customHeight="1" x14ac:dyDescent="0.25">
      <c r="A116" s="352">
        <v>43556</v>
      </c>
      <c r="B116" s="194" t="s">
        <v>42</v>
      </c>
      <c r="C116" s="194" t="s">
        <v>210</v>
      </c>
      <c r="D116" s="194" t="s">
        <v>211</v>
      </c>
      <c r="E116" s="194" t="s">
        <v>212</v>
      </c>
      <c r="F116" s="194" t="s">
        <v>294</v>
      </c>
      <c r="G116" s="194" t="s">
        <v>295</v>
      </c>
      <c r="H116" s="194" t="s">
        <v>48</v>
      </c>
      <c r="I116" s="194" t="s">
        <v>49</v>
      </c>
      <c r="J116" s="289" t="s">
        <v>50</v>
      </c>
      <c r="K116" s="194"/>
      <c r="L116" s="194" t="s">
        <v>220</v>
      </c>
      <c r="M116" s="194"/>
      <c r="N116" s="290" t="s">
        <v>209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t="16.5" customHeight="1" x14ac:dyDescent="0.25">
      <c r="A117" s="352">
        <v>43556</v>
      </c>
      <c r="B117" s="194" t="s">
        <v>42</v>
      </c>
      <c r="C117" s="194" t="s">
        <v>210</v>
      </c>
      <c r="D117" s="194" t="s">
        <v>221</v>
      </c>
      <c r="E117" s="194" t="s">
        <v>212</v>
      </c>
      <c r="F117" s="194" t="s">
        <v>296</v>
      </c>
      <c r="G117" s="194" t="s">
        <v>297</v>
      </c>
      <c r="H117" s="194" t="s">
        <v>48</v>
      </c>
      <c r="I117" s="194" t="s">
        <v>49</v>
      </c>
      <c r="J117" s="289" t="s">
        <v>50</v>
      </c>
      <c r="K117" s="194"/>
      <c r="L117" s="194" t="s">
        <v>220</v>
      </c>
      <c r="M117" s="194"/>
      <c r="N117" s="290" t="s">
        <v>209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t="16.5" customHeight="1" x14ac:dyDescent="0.25">
      <c r="A118" s="352">
        <v>43556</v>
      </c>
      <c r="B118" s="194" t="s">
        <v>42</v>
      </c>
      <c r="C118" s="194" t="s">
        <v>210</v>
      </c>
      <c r="D118" s="194" t="s">
        <v>211</v>
      </c>
      <c r="E118" s="194" t="s">
        <v>212</v>
      </c>
      <c r="F118" s="194" t="s">
        <v>298</v>
      </c>
      <c r="G118" s="194" t="s">
        <v>299</v>
      </c>
      <c r="H118" s="194" t="s">
        <v>48</v>
      </c>
      <c r="I118" s="194" t="s">
        <v>49</v>
      </c>
      <c r="J118" s="289" t="s">
        <v>50</v>
      </c>
      <c r="K118" s="194"/>
      <c r="L118" s="194" t="s">
        <v>220</v>
      </c>
      <c r="M118" s="194"/>
      <c r="N118" s="290" t="s">
        <v>209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t="16.5" customHeight="1" x14ac:dyDescent="0.25">
      <c r="A119" s="352">
        <v>43556</v>
      </c>
      <c r="B119" s="194" t="s">
        <v>42</v>
      </c>
      <c r="C119" s="194" t="s">
        <v>210</v>
      </c>
      <c r="D119" s="194" t="s">
        <v>221</v>
      </c>
      <c r="E119" s="194" t="s">
        <v>212</v>
      </c>
      <c r="F119" s="194" t="s">
        <v>300</v>
      </c>
      <c r="G119" s="194" t="s">
        <v>301</v>
      </c>
      <c r="H119" s="194" t="s">
        <v>48</v>
      </c>
      <c r="I119" s="194" t="s">
        <v>49</v>
      </c>
      <c r="J119" s="289" t="s">
        <v>50</v>
      </c>
      <c r="K119" s="194"/>
      <c r="L119" s="194" t="s">
        <v>220</v>
      </c>
      <c r="M119" s="194"/>
      <c r="N119" s="290" t="s">
        <v>209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t="16.5" customHeight="1" x14ac:dyDescent="0.25">
      <c r="A120" s="352">
        <v>43556</v>
      </c>
      <c r="B120" s="194" t="s">
        <v>42</v>
      </c>
      <c r="C120" s="194" t="s">
        <v>210</v>
      </c>
      <c r="D120" s="194" t="s">
        <v>211</v>
      </c>
      <c r="E120" s="194" t="s">
        <v>212</v>
      </c>
      <c r="F120" s="194" t="s">
        <v>230</v>
      </c>
      <c r="G120" s="194" t="s">
        <v>231</v>
      </c>
      <c r="H120" s="194" t="s">
        <v>48</v>
      </c>
      <c r="I120" s="194" t="s">
        <v>49</v>
      </c>
      <c r="J120" s="289" t="s">
        <v>50</v>
      </c>
      <c r="K120" s="194"/>
      <c r="L120" s="194" t="s">
        <v>220</v>
      </c>
      <c r="M120" s="194"/>
      <c r="N120" s="290" t="s">
        <v>209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t="16.5" customHeight="1" x14ac:dyDescent="0.25">
      <c r="A121" s="352">
        <v>43556</v>
      </c>
      <c r="B121" s="194" t="s">
        <v>42</v>
      </c>
      <c r="C121" s="194" t="s">
        <v>210</v>
      </c>
      <c r="D121" s="194" t="s">
        <v>211</v>
      </c>
      <c r="E121" s="194" t="s">
        <v>212</v>
      </c>
      <c r="F121" s="194" t="s">
        <v>232</v>
      </c>
      <c r="G121" s="194" t="s">
        <v>233</v>
      </c>
      <c r="H121" s="194" t="s">
        <v>48</v>
      </c>
      <c r="I121" s="194" t="s">
        <v>49</v>
      </c>
      <c r="J121" s="289" t="s">
        <v>50</v>
      </c>
      <c r="K121" s="194"/>
      <c r="L121" s="194" t="s">
        <v>220</v>
      </c>
      <c r="M121" s="194"/>
      <c r="N121" s="290" t="s">
        <v>209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t="16.5" customHeight="1" x14ac:dyDescent="0.25">
      <c r="A122" s="352">
        <v>43556</v>
      </c>
      <c r="B122" s="194" t="s">
        <v>42</v>
      </c>
      <c r="C122" s="194" t="s">
        <v>210</v>
      </c>
      <c r="D122" s="194" t="s">
        <v>211</v>
      </c>
      <c r="E122" s="194" t="s">
        <v>212</v>
      </c>
      <c r="F122" s="194" t="s">
        <v>302</v>
      </c>
      <c r="G122" s="194" t="s">
        <v>303</v>
      </c>
      <c r="H122" s="194" t="s">
        <v>48</v>
      </c>
      <c r="I122" s="194" t="s">
        <v>49</v>
      </c>
      <c r="J122" s="289" t="s">
        <v>50</v>
      </c>
      <c r="K122" s="194"/>
      <c r="L122" s="194" t="s">
        <v>220</v>
      </c>
      <c r="M122" s="194"/>
      <c r="N122" s="290" t="s">
        <v>209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t="16.5" customHeight="1" x14ac:dyDescent="0.25">
      <c r="A123" s="352">
        <v>43556</v>
      </c>
      <c r="B123" s="194" t="s">
        <v>42</v>
      </c>
      <c r="C123" s="194" t="s">
        <v>210</v>
      </c>
      <c r="D123" s="194" t="s">
        <v>221</v>
      </c>
      <c r="E123" s="194" t="s">
        <v>212</v>
      </c>
      <c r="F123" s="194" t="s">
        <v>304</v>
      </c>
      <c r="G123" s="194" t="s">
        <v>305</v>
      </c>
      <c r="H123" s="194" t="s">
        <v>48</v>
      </c>
      <c r="I123" s="194" t="s">
        <v>49</v>
      </c>
      <c r="J123" s="289" t="s">
        <v>50</v>
      </c>
      <c r="K123" s="194"/>
      <c r="L123" s="194" t="s">
        <v>220</v>
      </c>
      <c r="M123" s="194"/>
      <c r="N123" s="290" t="s">
        <v>209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t="16.5" customHeight="1" x14ac:dyDescent="0.25">
      <c r="A124" s="352">
        <v>43556</v>
      </c>
      <c r="B124" s="194" t="s">
        <v>42</v>
      </c>
      <c r="C124" s="194" t="s">
        <v>210</v>
      </c>
      <c r="D124" s="194" t="s">
        <v>211</v>
      </c>
      <c r="E124" s="194" t="s">
        <v>212</v>
      </c>
      <c r="F124" s="194" t="s">
        <v>306</v>
      </c>
      <c r="G124" s="194" t="s">
        <v>307</v>
      </c>
      <c r="H124" s="194" t="s">
        <v>48</v>
      </c>
      <c r="I124" s="194" t="s">
        <v>49</v>
      </c>
      <c r="J124" s="289" t="s">
        <v>50</v>
      </c>
      <c r="K124" s="194"/>
      <c r="L124" s="194" t="s">
        <v>220</v>
      </c>
      <c r="M124" s="194"/>
      <c r="N124" s="290" t="s">
        <v>209</v>
      </c>
      <c r="O124" s="301" t="s">
        <v>53</v>
      </c>
      <c r="P124" s="196">
        <v>0.23</v>
      </c>
      <c r="Q124" s="197"/>
      <c r="R124" s="197"/>
      <c r="S124" s="121">
        <v>88.72</v>
      </c>
      <c r="T124" s="121"/>
      <c r="U124" s="121"/>
      <c r="V124" s="121">
        <f t="shared" si="6"/>
        <v>88.72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t="16.5" customHeight="1" x14ac:dyDescent="0.25">
      <c r="A125" s="352">
        <v>43556</v>
      </c>
      <c r="B125" s="194" t="s">
        <v>42</v>
      </c>
      <c r="C125" s="194" t="s">
        <v>210</v>
      </c>
      <c r="D125" s="194" t="s">
        <v>211</v>
      </c>
      <c r="E125" s="194" t="s">
        <v>212</v>
      </c>
      <c r="F125" s="194" t="s">
        <v>213</v>
      </c>
      <c r="G125" s="194" t="s">
        <v>214</v>
      </c>
      <c r="H125" s="194" t="s">
        <v>48</v>
      </c>
      <c r="I125" s="194" t="s">
        <v>49</v>
      </c>
      <c r="J125" s="289" t="s">
        <v>50</v>
      </c>
      <c r="K125" s="194"/>
      <c r="L125" s="194" t="s">
        <v>220</v>
      </c>
      <c r="M125" s="194"/>
      <c r="N125" s="290" t="s">
        <v>209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t="16.5" customHeight="1" x14ac:dyDescent="0.25">
      <c r="A126" s="352">
        <v>43556</v>
      </c>
      <c r="B126" s="194" t="s">
        <v>42</v>
      </c>
      <c r="C126" s="194" t="s">
        <v>210</v>
      </c>
      <c r="D126" s="194" t="s">
        <v>221</v>
      </c>
      <c r="E126" s="194" t="s">
        <v>212</v>
      </c>
      <c r="F126" s="194" t="s">
        <v>308</v>
      </c>
      <c r="G126" s="194" t="s">
        <v>309</v>
      </c>
      <c r="H126" s="194" t="s">
        <v>48</v>
      </c>
      <c r="I126" s="194" t="s">
        <v>49</v>
      </c>
      <c r="J126" s="289" t="s">
        <v>50</v>
      </c>
      <c r="K126" s="194"/>
      <c r="L126" s="194" t="s">
        <v>220</v>
      </c>
      <c r="M126" s="194"/>
      <c r="N126" s="290" t="s">
        <v>209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t="16.5" customHeight="1" x14ac:dyDescent="0.25">
      <c r="A127" s="352">
        <v>43556</v>
      </c>
      <c r="B127" s="194" t="s">
        <v>42</v>
      </c>
      <c r="C127" s="194" t="s">
        <v>210</v>
      </c>
      <c r="D127" s="194" t="s">
        <v>211</v>
      </c>
      <c r="E127" s="194" t="s">
        <v>212</v>
      </c>
      <c r="F127" s="194" t="s">
        <v>310</v>
      </c>
      <c r="G127" s="194" t="s">
        <v>311</v>
      </c>
      <c r="H127" s="194" t="s">
        <v>48</v>
      </c>
      <c r="I127" s="194" t="s">
        <v>49</v>
      </c>
      <c r="J127" s="289" t="s">
        <v>50</v>
      </c>
      <c r="K127" s="194"/>
      <c r="L127" s="194" t="s">
        <v>220</v>
      </c>
      <c r="M127" s="194"/>
      <c r="N127" s="290" t="s">
        <v>209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t="16.5" customHeight="1" x14ac:dyDescent="0.25">
      <c r="A128" s="352">
        <v>43556</v>
      </c>
      <c r="B128" s="194" t="s">
        <v>42</v>
      </c>
      <c r="C128" s="194" t="s">
        <v>210</v>
      </c>
      <c r="D128" s="194" t="s">
        <v>211</v>
      </c>
      <c r="E128" s="194" t="s">
        <v>212</v>
      </c>
      <c r="F128" s="194" t="s">
        <v>312</v>
      </c>
      <c r="G128" s="194" t="s">
        <v>313</v>
      </c>
      <c r="H128" s="194" t="s">
        <v>48</v>
      </c>
      <c r="I128" s="194" t="s">
        <v>49</v>
      </c>
      <c r="J128" s="289" t="s">
        <v>50</v>
      </c>
      <c r="K128" s="194"/>
      <c r="L128" s="194" t="s">
        <v>220</v>
      </c>
      <c r="M128" s="194"/>
      <c r="N128" s="290" t="s">
        <v>209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t="16.5" customHeight="1" x14ac:dyDescent="0.25">
      <c r="A129" s="352">
        <v>43556</v>
      </c>
      <c r="B129" s="194" t="s">
        <v>42</v>
      </c>
      <c r="C129" s="195" t="s">
        <v>210</v>
      </c>
      <c r="D129" s="195" t="s">
        <v>221</v>
      </c>
      <c r="E129" s="194" t="s">
        <v>212</v>
      </c>
      <c r="F129" s="194" t="s">
        <v>314</v>
      </c>
      <c r="G129" s="194" t="s">
        <v>315</v>
      </c>
      <c r="H129" s="194" t="s">
        <v>48</v>
      </c>
      <c r="I129" s="194" t="s">
        <v>49</v>
      </c>
      <c r="J129" s="289" t="s">
        <v>50</v>
      </c>
      <c r="K129" s="194"/>
      <c r="L129" s="194" t="s">
        <v>220</v>
      </c>
      <c r="M129" s="194"/>
      <c r="N129" s="290" t="s">
        <v>209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t="16.5" customHeight="1" x14ac:dyDescent="0.25">
      <c r="A130" s="352">
        <v>43556</v>
      </c>
      <c r="B130" s="194" t="s">
        <v>42</v>
      </c>
      <c r="C130" s="195" t="s">
        <v>210</v>
      </c>
      <c r="D130" s="195" t="s">
        <v>221</v>
      </c>
      <c r="E130" s="194" t="s">
        <v>212</v>
      </c>
      <c r="F130" s="194" t="s">
        <v>316</v>
      </c>
      <c r="G130" s="194" t="s">
        <v>317</v>
      </c>
      <c r="H130" s="194" t="s">
        <v>48</v>
      </c>
      <c r="I130" s="194" t="s">
        <v>49</v>
      </c>
      <c r="J130" s="289" t="s">
        <v>50</v>
      </c>
      <c r="K130" s="194"/>
      <c r="L130" s="194" t="s">
        <v>220</v>
      </c>
      <c r="M130" s="194"/>
      <c r="N130" s="290" t="s">
        <v>209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t="16.5" customHeight="1" x14ac:dyDescent="0.25">
      <c r="A131" s="352">
        <v>43556</v>
      </c>
      <c r="B131" s="194" t="s">
        <v>42</v>
      </c>
      <c r="C131" s="195" t="s">
        <v>210</v>
      </c>
      <c r="D131" s="195" t="s">
        <v>211</v>
      </c>
      <c r="E131" s="194" t="s">
        <v>212</v>
      </c>
      <c r="F131" s="194" t="s">
        <v>318</v>
      </c>
      <c r="G131" s="194" t="s">
        <v>319</v>
      </c>
      <c r="H131" s="194" t="s">
        <v>48</v>
      </c>
      <c r="I131" s="194" t="s">
        <v>49</v>
      </c>
      <c r="J131" s="289" t="s">
        <v>50</v>
      </c>
      <c r="K131" s="194"/>
      <c r="L131" s="194" t="s">
        <v>220</v>
      </c>
      <c r="M131" s="194"/>
      <c r="N131" s="290" t="s">
        <v>209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t="16.5" customHeight="1" x14ac:dyDescent="0.2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209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t="16.5" customHeight="1" x14ac:dyDescent="0.2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320</v>
      </c>
      <c r="G133" s="194" t="s">
        <v>320</v>
      </c>
      <c r="H133" s="289" t="s">
        <v>320</v>
      </c>
      <c r="I133" s="194" t="s">
        <v>49</v>
      </c>
      <c r="J133" s="224" t="s">
        <v>63</v>
      </c>
      <c r="K133" s="194"/>
      <c r="L133" s="194" t="s">
        <v>321</v>
      </c>
      <c r="M133" s="194"/>
      <c r="N133" s="290" t="s">
        <v>209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t="16.5" customHeight="1" x14ac:dyDescent="0.25">
      <c r="A134" s="352">
        <v>43556</v>
      </c>
      <c r="B134" s="194" t="s">
        <v>42</v>
      </c>
      <c r="C134" s="194" t="s">
        <v>210</v>
      </c>
      <c r="D134" s="194" t="s">
        <v>221</v>
      </c>
      <c r="E134" s="194" t="s">
        <v>212</v>
      </c>
      <c r="F134" s="194" t="s">
        <v>322</v>
      </c>
      <c r="G134" s="194" t="s">
        <v>323</v>
      </c>
      <c r="H134" s="194" t="s">
        <v>48</v>
      </c>
      <c r="I134" s="194" t="s">
        <v>49</v>
      </c>
      <c r="J134" s="289" t="s">
        <v>50</v>
      </c>
      <c r="K134" s="194"/>
      <c r="L134" s="194" t="s">
        <v>220</v>
      </c>
      <c r="M134" s="194"/>
      <c r="N134" s="290" t="s">
        <v>209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t="16.5" customHeight="1" x14ac:dyDescent="0.25">
      <c r="A135" s="352">
        <v>43556</v>
      </c>
      <c r="B135" s="194" t="s">
        <v>42</v>
      </c>
      <c r="C135" s="194" t="s">
        <v>210</v>
      </c>
      <c r="D135" s="194" t="s">
        <v>221</v>
      </c>
      <c r="E135" s="194" t="s">
        <v>212</v>
      </c>
      <c r="F135" s="194" t="s">
        <v>322</v>
      </c>
      <c r="G135" s="194" t="s">
        <v>323</v>
      </c>
      <c r="H135" s="194" t="s">
        <v>48</v>
      </c>
      <c r="I135" s="194" t="s">
        <v>49</v>
      </c>
      <c r="J135" s="289" t="s">
        <v>50</v>
      </c>
      <c r="K135" s="194"/>
      <c r="L135" s="194" t="s">
        <v>220</v>
      </c>
      <c r="M135" s="194"/>
      <c r="N135" s="290" t="s">
        <v>209</v>
      </c>
      <c r="O135" s="301" t="s">
        <v>53</v>
      </c>
      <c r="P135" s="196">
        <v>0.23</v>
      </c>
      <c r="Q135" s="197"/>
      <c r="R135" s="197"/>
      <c r="S135" s="121">
        <v>786996.17000000039</v>
      </c>
      <c r="T135" s="121">
        <v>0</v>
      </c>
      <c r="U135" s="121">
        <v>0</v>
      </c>
      <c r="V135" s="121">
        <f t="shared" si="6"/>
        <v>786996.17000000039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t="16.5" customHeight="1" x14ac:dyDescent="0.25">
      <c r="A136" s="352">
        <v>43556</v>
      </c>
      <c r="B136" s="194" t="s">
        <v>42</v>
      </c>
      <c r="C136" s="194" t="s">
        <v>210</v>
      </c>
      <c r="D136" s="194" t="s">
        <v>221</v>
      </c>
      <c r="E136" s="194" t="s">
        <v>212</v>
      </c>
      <c r="F136" s="194" t="s">
        <v>322</v>
      </c>
      <c r="G136" s="194" t="s">
        <v>323</v>
      </c>
      <c r="H136" s="194" t="s">
        <v>48</v>
      </c>
      <c r="I136" s="194" t="s">
        <v>49</v>
      </c>
      <c r="J136" s="289" t="s">
        <v>50</v>
      </c>
      <c r="K136" s="194"/>
      <c r="L136" s="194" t="s">
        <v>220</v>
      </c>
      <c r="M136" s="194"/>
      <c r="N136" s="290" t="s">
        <v>209</v>
      </c>
      <c r="O136" s="301" t="s">
        <v>53</v>
      </c>
      <c r="P136" s="196">
        <v>0.13</v>
      </c>
      <c r="Q136" s="197"/>
      <c r="R136" s="197"/>
      <c r="S136" s="121">
        <v>2378578.33</v>
      </c>
      <c r="T136" s="121">
        <v>-2408862.39</v>
      </c>
      <c r="U136" s="121">
        <v>0</v>
      </c>
      <c r="V136" s="121">
        <f t="shared" ref="V136:V162" si="10">S136+T136-U136</f>
        <v>-30284.060000000056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t="16.5" customHeight="1" x14ac:dyDescent="0.25">
      <c r="A137" s="352">
        <v>43556</v>
      </c>
      <c r="B137" s="194" t="s">
        <v>42</v>
      </c>
      <c r="C137" s="194" t="s">
        <v>210</v>
      </c>
      <c r="D137" s="194" t="s">
        <v>221</v>
      </c>
      <c r="E137" s="194" t="s">
        <v>212</v>
      </c>
      <c r="F137" s="194" t="s">
        <v>322</v>
      </c>
      <c r="G137" s="194" t="s">
        <v>323</v>
      </c>
      <c r="H137" s="194" t="s">
        <v>48</v>
      </c>
      <c r="I137" s="194" t="s">
        <v>49</v>
      </c>
      <c r="J137" s="289" t="s">
        <v>50</v>
      </c>
      <c r="K137" s="194"/>
      <c r="L137" s="194" t="s">
        <v>220</v>
      </c>
      <c r="M137" s="194"/>
      <c r="N137" s="290" t="s">
        <v>209</v>
      </c>
      <c r="O137" s="301" t="s">
        <v>53</v>
      </c>
      <c r="P137" s="196">
        <v>0.22</v>
      </c>
      <c r="Q137" s="197"/>
      <c r="R137" s="197"/>
      <c r="S137" s="121">
        <v>600165.18999999994</v>
      </c>
      <c r="T137" s="121">
        <v>0</v>
      </c>
      <c r="U137" s="121">
        <v>0</v>
      </c>
      <c r="V137" s="121">
        <f t="shared" si="10"/>
        <v>600165.18999999994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t="16.5" customHeight="1" x14ac:dyDescent="0.2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324</v>
      </c>
      <c r="G138" s="195" t="s">
        <v>324</v>
      </c>
      <c r="H138" s="289" t="s">
        <v>324</v>
      </c>
      <c r="I138" s="376" t="s">
        <v>325</v>
      </c>
      <c r="J138" s="92" t="s">
        <v>326</v>
      </c>
      <c r="K138" s="194"/>
      <c r="L138" s="206" t="s">
        <v>327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t="16.5" customHeight="1" x14ac:dyDescent="0.25">
      <c r="A139" s="355">
        <v>43556</v>
      </c>
      <c r="B139" s="195" t="s">
        <v>6</v>
      </c>
      <c r="C139" s="195" t="s">
        <v>174</v>
      </c>
      <c r="D139" s="195" t="s">
        <v>328</v>
      </c>
      <c r="E139" s="194" t="s">
        <v>329</v>
      </c>
      <c r="F139" s="194" t="s">
        <v>330</v>
      </c>
      <c r="G139" s="195" t="s">
        <v>330</v>
      </c>
      <c r="H139" s="289" t="s">
        <v>330</v>
      </c>
      <c r="I139" s="376" t="s">
        <v>331</v>
      </c>
      <c r="J139" s="289" t="s">
        <v>332</v>
      </c>
      <c r="K139" s="194"/>
      <c r="L139" s="206" t="s">
        <v>330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t="16.5" customHeight="1" x14ac:dyDescent="0.25">
      <c r="A140" s="352">
        <v>43556</v>
      </c>
      <c r="B140" s="195" t="s">
        <v>6</v>
      </c>
      <c r="C140" s="195" t="s">
        <v>174</v>
      </c>
      <c r="D140" s="195" t="s">
        <v>328</v>
      </c>
      <c r="E140" s="194" t="s">
        <v>329</v>
      </c>
      <c r="F140" s="194" t="s">
        <v>330</v>
      </c>
      <c r="G140" s="195" t="s">
        <v>330</v>
      </c>
      <c r="H140" s="289" t="s">
        <v>330</v>
      </c>
      <c r="I140" s="376" t="s">
        <v>333</v>
      </c>
      <c r="J140" s="92" t="s">
        <v>334</v>
      </c>
      <c r="K140" s="194"/>
      <c r="L140" s="206" t="s">
        <v>330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t="16.5" customHeight="1" x14ac:dyDescent="0.2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238" t="s">
        <v>587</v>
      </c>
      <c r="G141" s="238" t="s">
        <v>588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413">
        <f>U141*(1+AG141)/(1+P141+AG141)</f>
        <v>1626582.8452554743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231">
        <v>0.28999999999999998</v>
      </c>
      <c r="AH141" s="194"/>
      <c r="AI141" s="194"/>
      <c r="AJ141" s="194"/>
      <c r="AK141" s="192"/>
    </row>
    <row r="142" spans="1:37" s="193" customFormat="1" ht="16.5" customHeight="1" x14ac:dyDescent="0.2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t="16.5" customHeight="1" x14ac:dyDescent="0.2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f>U143*(1+AG143)/(1+AG143+P143)</f>
        <v>758677.25509090908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238" t="s">
        <v>417</v>
      </c>
      <c r="AG143" s="231">
        <v>7.0000000000000007E-2</v>
      </c>
      <c r="AH143" s="194"/>
      <c r="AI143" s="194"/>
      <c r="AJ143" s="194"/>
      <c r="AK143" s="192"/>
    </row>
    <row r="144" spans="1:37" s="193" customFormat="1" ht="16.5" customHeight="1" x14ac:dyDescent="0.2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t="16.5" customHeight="1" x14ac:dyDescent="0.2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145699.91999999876</v>
      </c>
      <c r="T145" s="121">
        <v>-104901.75</v>
      </c>
      <c r="U145" s="121">
        <v>40798.17</v>
      </c>
      <c r="V145" s="121">
        <f t="shared" si="10"/>
        <v>-1.2369127944111824E-9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t="16.5" customHeight="1" x14ac:dyDescent="0.2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t="16.5" customHeight="1" x14ac:dyDescent="0.2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231">
        <v>0</v>
      </c>
      <c r="AH147" s="194"/>
      <c r="AI147" s="194"/>
      <c r="AJ147" s="194"/>
      <c r="AK147" s="192"/>
    </row>
    <row r="148" spans="1:37" s="193" customFormat="1" ht="16.5" customHeight="1" x14ac:dyDescent="0.2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f>U148/(1+P148)</f>
        <v>5191.5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t="16.5" customHeight="1" x14ac:dyDescent="0.2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t="16.5" customHeight="1" x14ac:dyDescent="0.2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t="16.5" customHeight="1" x14ac:dyDescent="0.2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t="16.5" customHeight="1" x14ac:dyDescent="0.2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t="16.5" customHeight="1" x14ac:dyDescent="0.2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t="16.5" customHeight="1" x14ac:dyDescent="0.2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t="16.5" customHeight="1" x14ac:dyDescent="0.2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613</v>
      </c>
      <c r="G155" s="194" t="s">
        <v>613</v>
      </c>
      <c r="H155" s="289" t="s">
        <v>613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-0.15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f>U155*(1+AG155)/(1+P155+AG155)</f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226">
        <v>0.26</v>
      </c>
      <c r="AH155" s="194"/>
      <c r="AI155" s="194"/>
      <c r="AJ155" s="194"/>
      <c r="AK155" s="192"/>
    </row>
    <row r="156" spans="1:37" s="193" customFormat="1" ht="16.5" customHeight="1" x14ac:dyDescent="0.2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t="16.5" customHeight="1" x14ac:dyDescent="0.2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t="16.5" customHeight="1" x14ac:dyDescent="0.2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t="16.5" customHeight="1" x14ac:dyDescent="0.2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t="16.5" customHeight="1" x14ac:dyDescent="0.2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t="16.5" customHeight="1" x14ac:dyDescent="0.2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t="16.5" customHeight="1" x14ac:dyDescent="0.2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t="16.5" customHeight="1" x14ac:dyDescent="0.2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215</v>
      </c>
      <c r="G163" s="194" t="s">
        <v>335</v>
      </c>
      <c r="H163" s="194" t="s">
        <v>48</v>
      </c>
      <c r="I163" s="194" t="s">
        <v>49</v>
      </c>
      <c r="J163" s="289" t="s">
        <v>50</v>
      </c>
      <c r="K163" s="194"/>
      <c r="L163" s="194" t="s">
        <v>336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t="16.5" customHeight="1" x14ac:dyDescent="0.2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215</v>
      </c>
      <c r="G164" s="194" t="s">
        <v>335</v>
      </c>
      <c r="H164" s="194" t="s">
        <v>48</v>
      </c>
      <c r="I164" s="194" t="s">
        <v>49</v>
      </c>
      <c r="J164" s="289" t="s">
        <v>50</v>
      </c>
      <c r="K164" s="194"/>
      <c r="L164" s="194" t="s">
        <v>337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t="16.5" customHeight="1" x14ac:dyDescent="0.2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1">
        <f>U165*(1+AG165)/(1+P165+AG165)</f>
        <v>41989.895474452547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231">
        <v>0.28999999999999998</v>
      </c>
      <c r="AH165" s="194"/>
      <c r="AI165" s="194"/>
      <c r="AJ165" s="194"/>
      <c r="AK165" s="192"/>
    </row>
    <row r="166" spans="1:37" s="193" customFormat="1" ht="16.5" customHeight="1" x14ac:dyDescent="0.2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t="16.5" customHeight="1" x14ac:dyDescent="0.2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t="16.5" customHeight="1" x14ac:dyDescent="0.2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t="16.5" customHeight="1" x14ac:dyDescent="0.2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411">
        <f>U169*(1+AG169)/(1+P169+AG169)</f>
        <v>152826.36854545455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226">
        <v>7.0000000000000007E-2</v>
      </c>
      <c r="AH169" s="194"/>
      <c r="AI169" s="194"/>
      <c r="AJ169" s="194"/>
      <c r="AK169" s="192"/>
    </row>
    <row r="170" spans="1:37" s="193" customFormat="1" ht="16.5" customHeight="1" x14ac:dyDescent="0.2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t="16.5" customHeight="1" x14ac:dyDescent="0.2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t="16.5" customHeight="1" x14ac:dyDescent="0.2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t="16.5" customHeight="1" x14ac:dyDescent="0.2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t="16.5" customHeight="1" x14ac:dyDescent="0.2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t="16.5" customHeight="1" x14ac:dyDescent="0.2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t="16.5" customHeight="1" x14ac:dyDescent="0.2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t="16.5" customHeight="1" x14ac:dyDescent="0.2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t="16.5" customHeight="1" x14ac:dyDescent="0.2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t="16.5" customHeight="1" x14ac:dyDescent="0.2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t="16.5" customHeight="1" x14ac:dyDescent="0.2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5" t="s">
        <v>57</v>
      </c>
      <c r="P180" s="208">
        <v>0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f>U180/(1+P180)</f>
        <v>13607.74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t="16.5" customHeight="1" x14ac:dyDescent="0.2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0</v>
      </c>
      <c r="T181" s="121">
        <v>0</v>
      </c>
      <c r="U181" s="121">
        <v>0</v>
      </c>
      <c r="V181" s="121">
        <f t="shared" si="11"/>
        <v>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t="16.5" customHeight="1" x14ac:dyDescent="0.2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t="16.5" customHeight="1" x14ac:dyDescent="0.2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t="16.5" customHeight="1" x14ac:dyDescent="0.2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t="16.5" customHeight="1" x14ac:dyDescent="0.2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758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409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t="16.5" customHeight="1" x14ac:dyDescent="0.2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t="16.5" customHeight="1" x14ac:dyDescent="0.2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202</v>
      </c>
      <c r="F187" s="201" t="s">
        <v>203</v>
      </c>
      <c r="G187" s="201" t="s">
        <v>204</v>
      </c>
      <c r="H187" s="194" t="s">
        <v>48</v>
      </c>
      <c r="I187" s="194" t="s">
        <v>49</v>
      </c>
      <c r="J187" s="289" t="s">
        <v>50</v>
      </c>
      <c r="K187" s="201"/>
      <c r="L187" s="201" t="s">
        <v>203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t="16.5" customHeight="1" x14ac:dyDescent="0.2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338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t="16.5" customHeight="1" x14ac:dyDescent="0.2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205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t="16.5" customHeight="1" x14ac:dyDescent="0.2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205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t="16.5" customHeight="1" x14ac:dyDescent="0.2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205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t="16.5" customHeight="1" x14ac:dyDescent="0.2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205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t="16.5" customHeight="1" x14ac:dyDescent="0.2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205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t="16.5" customHeight="1" x14ac:dyDescent="0.2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205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t="16.5" customHeight="1" x14ac:dyDescent="0.2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t="16.5" customHeight="1" x14ac:dyDescent="0.2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209</v>
      </c>
      <c r="O196" s="301" t="s">
        <v>53</v>
      </c>
      <c r="P196" s="196">
        <v>7.0000000000000007E-2</v>
      </c>
      <c r="Q196" s="197"/>
      <c r="R196" s="197" t="s">
        <v>760</v>
      </c>
      <c r="S196" s="121">
        <v>40254.980000000003</v>
      </c>
      <c r="T196" s="121">
        <v>0</v>
      </c>
      <c r="U196" s="121">
        <v>32659.65</v>
      </c>
      <c r="V196" s="121">
        <f t="shared" ref="V196:V259" si="16">S196+T196-U196</f>
        <v>7595.3300000000017</v>
      </c>
      <c r="W196" s="121">
        <v>0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t="16.5" customHeight="1" x14ac:dyDescent="0.2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209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t="16.5" customHeight="1" x14ac:dyDescent="0.2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215</v>
      </c>
      <c r="G198" s="194" t="s">
        <v>216</v>
      </c>
      <c r="H198" s="194" t="s">
        <v>48</v>
      </c>
      <c r="I198" s="194" t="s">
        <v>49</v>
      </c>
      <c r="J198" s="289" t="s">
        <v>50</v>
      </c>
      <c r="K198" s="194"/>
      <c r="L198" s="194" t="s">
        <v>217</v>
      </c>
      <c r="M198" s="194"/>
      <c r="N198" s="290" t="s">
        <v>209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t="16.5" customHeight="1" x14ac:dyDescent="0.2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209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0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t="16.5" customHeight="1" x14ac:dyDescent="0.25">
      <c r="A200" s="352">
        <v>43586</v>
      </c>
      <c r="B200" s="194" t="s">
        <v>42</v>
      </c>
      <c r="C200" s="194" t="s">
        <v>210</v>
      </c>
      <c r="D200" s="194" t="s">
        <v>211</v>
      </c>
      <c r="E200" s="194" t="s">
        <v>212</v>
      </c>
      <c r="F200" s="194" t="s">
        <v>236</v>
      </c>
      <c r="G200" s="194" t="s">
        <v>237</v>
      </c>
      <c r="H200" s="194" t="s">
        <v>48</v>
      </c>
      <c r="I200" s="194" t="s">
        <v>49</v>
      </c>
      <c r="J200" s="289" t="s">
        <v>50</v>
      </c>
      <c r="K200" s="194"/>
      <c r="L200" s="194" t="s">
        <v>220</v>
      </c>
      <c r="M200" s="194"/>
      <c r="N200" s="290" t="s">
        <v>209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339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t="16.5" customHeight="1" x14ac:dyDescent="0.25">
      <c r="A201" s="352">
        <v>43586</v>
      </c>
      <c r="B201" s="194" t="s">
        <v>42</v>
      </c>
      <c r="C201" s="194" t="s">
        <v>210</v>
      </c>
      <c r="D201" s="194" t="s">
        <v>211</v>
      </c>
      <c r="E201" s="194" t="s">
        <v>212</v>
      </c>
      <c r="F201" s="194" t="s">
        <v>238</v>
      </c>
      <c r="G201" s="194" t="s">
        <v>239</v>
      </c>
      <c r="H201" s="194" t="s">
        <v>48</v>
      </c>
      <c r="I201" s="194" t="s">
        <v>49</v>
      </c>
      <c r="J201" s="289" t="s">
        <v>50</v>
      </c>
      <c r="K201" s="194"/>
      <c r="L201" s="194" t="s">
        <v>220</v>
      </c>
      <c r="M201" s="194"/>
      <c r="N201" s="290" t="s">
        <v>209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t="16.5" customHeight="1" x14ac:dyDescent="0.2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242</v>
      </c>
      <c r="F202" s="194" t="s">
        <v>243</v>
      </c>
      <c r="G202" s="194" t="s">
        <v>244</v>
      </c>
      <c r="H202" s="194" t="s">
        <v>48</v>
      </c>
      <c r="I202" s="194" t="s">
        <v>49</v>
      </c>
      <c r="J202" s="289" t="s">
        <v>50</v>
      </c>
      <c r="K202" s="194"/>
      <c r="L202" s="194" t="s">
        <v>245</v>
      </c>
      <c r="M202" s="194"/>
      <c r="N202" s="290" t="s">
        <v>209</v>
      </c>
      <c r="O202" s="301" t="s">
        <v>767</v>
      </c>
      <c r="P202" s="196">
        <v>0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t="16.5" customHeight="1" x14ac:dyDescent="0.25">
      <c r="A203" s="352">
        <v>43586</v>
      </c>
      <c r="B203" s="194" t="s">
        <v>42</v>
      </c>
      <c r="C203" s="195" t="s">
        <v>210</v>
      </c>
      <c r="D203" s="195" t="s">
        <v>211</v>
      </c>
      <c r="E203" s="194" t="s">
        <v>212</v>
      </c>
      <c r="F203" s="194" t="s">
        <v>246</v>
      </c>
      <c r="G203" s="194" t="s">
        <v>247</v>
      </c>
      <c r="H203" s="194" t="s">
        <v>48</v>
      </c>
      <c r="I203" s="194" t="s">
        <v>49</v>
      </c>
      <c r="J203" s="289" t="s">
        <v>50</v>
      </c>
      <c r="K203" s="194"/>
      <c r="L203" s="194" t="s">
        <v>220</v>
      </c>
      <c r="M203" s="194"/>
      <c r="N203" s="290" t="s">
        <v>209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t="16.5" customHeight="1" x14ac:dyDescent="0.25">
      <c r="A204" s="352">
        <v>43586</v>
      </c>
      <c r="B204" s="194" t="s">
        <v>42</v>
      </c>
      <c r="C204" s="195" t="s">
        <v>210</v>
      </c>
      <c r="D204" s="195" t="s">
        <v>221</v>
      </c>
      <c r="E204" s="194" t="s">
        <v>212</v>
      </c>
      <c r="F204" s="194" t="s">
        <v>253</v>
      </c>
      <c r="G204" s="194" t="s">
        <v>254</v>
      </c>
      <c r="H204" s="194" t="s">
        <v>48</v>
      </c>
      <c r="I204" s="194" t="s">
        <v>49</v>
      </c>
      <c r="J204" s="289" t="s">
        <v>50</v>
      </c>
      <c r="K204" s="194"/>
      <c r="L204" s="194" t="s">
        <v>220</v>
      </c>
      <c r="M204" s="194"/>
      <c r="N204" s="290" t="s">
        <v>209</v>
      </c>
      <c r="O204" s="301" t="s">
        <v>53</v>
      </c>
      <c r="P204" s="196">
        <v>0.22</v>
      </c>
      <c r="Q204" s="197"/>
      <c r="R204" s="197"/>
      <c r="S204" s="121">
        <v>354.84000000002561</v>
      </c>
      <c r="T204" s="121"/>
      <c r="U204" s="121"/>
      <c r="V204" s="121">
        <f t="shared" si="16"/>
        <v>354.84000000002561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x14ac:dyDescent="0.25">
      <c r="A205" s="352">
        <v>43586</v>
      </c>
      <c r="B205" s="194" t="s">
        <v>42</v>
      </c>
      <c r="C205" s="194" t="s">
        <v>210</v>
      </c>
      <c r="D205" s="194" t="s">
        <v>211</v>
      </c>
      <c r="E205" s="194" t="s">
        <v>212</v>
      </c>
      <c r="F205" s="194" t="s">
        <v>240</v>
      </c>
      <c r="G205" s="194" t="s">
        <v>241</v>
      </c>
      <c r="H205" s="194" t="s">
        <v>48</v>
      </c>
      <c r="I205" s="194" t="s">
        <v>49</v>
      </c>
      <c r="J205" s="289" t="s">
        <v>50</v>
      </c>
      <c r="K205" s="194"/>
      <c r="L205" s="194" t="s">
        <v>220</v>
      </c>
      <c r="M205" s="194"/>
      <c r="N205" s="290" t="s">
        <v>209</v>
      </c>
      <c r="O205" s="301" t="s">
        <v>53</v>
      </c>
      <c r="P205" s="196">
        <v>0.23</v>
      </c>
      <c r="Q205" s="197"/>
      <c r="R205" s="197"/>
      <c r="S205" s="121">
        <v>172.66352112698951</v>
      </c>
      <c r="T205" s="121">
        <v>0</v>
      </c>
      <c r="U205" s="121">
        <v>0</v>
      </c>
      <c r="V205" s="121">
        <f t="shared" si="16"/>
        <v>172.66352112698951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t="16.5" customHeight="1" x14ac:dyDescent="0.25">
      <c r="A206" s="352">
        <v>43586</v>
      </c>
      <c r="B206" s="194" t="s">
        <v>42</v>
      </c>
      <c r="C206" s="194" t="s">
        <v>210</v>
      </c>
      <c r="D206" s="194" t="s">
        <v>211</v>
      </c>
      <c r="E206" s="194" t="s">
        <v>212</v>
      </c>
      <c r="F206" s="194" t="s">
        <v>230</v>
      </c>
      <c r="G206" s="194" t="s">
        <v>231</v>
      </c>
      <c r="H206" s="194" t="s">
        <v>48</v>
      </c>
      <c r="I206" s="194" t="s">
        <v>49</v>
      </c>
      <c r="J206" s="289" t="s">
        <v>50</v>
      </c>
      <c r="K206" s="194"/>
      <c r="L206" s="194" t="s">
        <v>220</v>
      </c>
      <c r="M206" s="194"/>
      <c r="N206" s="290" t="s">
        <v>209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t="16.5" customHeight="1" x14ac:dyDescent="0.25">
      <c r="A207" s="352">
        <v>43586</v>
      </c>
      <c r="B207" s="194" t="s">
        <v>42</v>
      </c>
      <c r="C207" s="194" t="s">
        <v>59</v>
      </c>
      <c r="D207" s="194" t="s">
        <v>290</v>
      </c>
      <c r="E207" s="194" t="s">
        <v>156</v>
      </c>
      <c r="F207" s="194" t="s">
        <v>268</v>
      </c>
      <c r="G207" s="194" t="s">
        <v>291</v>
      </c>
      <c r="H207" s="194" t="s">
        <v>48</v>
      </c>
      <c r="I207" s="194" t="s">
        <v>49</v>
      </c>
      <c r="J207" s="289" t="s">
        <v>50</v>
      </c>
      <c r="K207" s="194"/>
      <c r="L207" s="194" t="s">
        <v>220</v>
      </c>
      <c r="M207" s="194"/>
      <c r="N207" s="290" t="s">
        <v>209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226">
        <v>0.42</v>
      </c>
      <c r="AH207" s="194"/>
      <c r="AI207" s="194"/>
      <c r="AJ207" s="194"/>
      <c r="AK207" s="192"/>
    </row>
    <row r="208" spans="1:37" s="193" customFormat="1" ht="16.5" customHeight="1" x14ac:dyDescent="0.25">
      <c r="A208" s="352">
        <v>43586</v>
      </c>
      <c r="B208" s="194" t="s">
        <v>42</v>
      </c>
      <c r="C208" s="194" t="s">
        <v>210</v>
      </c>
      <c r="D208" s="194" t="s">
        <v>211</v>
      </c>
      <c r="E208" s="194" t="s">
        <v>212</v>
      </c>
      <c r="F208" s="194" t="s">
        <v>262</v>
      </c>
      <c r="G208" s="194" t="s">
        <v>263</v>
      </c>
      <c r="H208" s="194" t="s">
        <v>48</v>
      </c>
      <c r="I208" s="194" t="s">
        <v>49</v>
      </c>
      <c r="J208" s="289" t="s">
        <v>50</v>
      </c>
      <c r="K208" s="194"/>
      <c r="L208" s="194" t="s">
        <v>220</v>
      </c>
      <c r="M208" s="194"/>
      <c r="N208" s="290" t="s">
        <v>209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t="16.5" customHeight="1" x14ac:dyDescent="0.25">
      <c r="A209" s="352">
        <v>43586</v>
      </c>
      <c r="B209" s="194" t="s">
        <v>42</v>
      </c>
      <c r="C209" s="195" t="s">
        <v>210</v>
      </c>
      <c r="D209" s="195" t="s">
        <v>221</v>
      </c>
      <c r="E209" s="194" t="s">
        <v>212</v>
      </c>
      <c r="F209" s="194" t="s">
        <v>228</v>
      </c>
      <c r="G209" s="194" t="s">
        <v>229</v>
      </c>
      <c r="H209" s="194" t="s">
        <v>48</v>
      </c>
      <c r="I209" s="194" t="s">
        <v>49</v>
      </c>
      <c r="J209" s="289" t="s">
        <v>50</v>
      </c>
      <c r="K209" s="194"/>
      <c r="L209" s="194" t="s">
        <v>220</v>
      </c>
      <c r="M209" s="194"/>
      <c r="N209" s="290" t="s">
        <v>209</v>
      </c>
      <c r="O209" s="301" t="s">
        <v>53</v>
      </c>
      <c r="P209" s="196">
        <v>0.08</v>
      </c>
      <c r="Q209" s="197"/>
      <c r="R209" s="197"/>
      <c r="S209" s="121">
        <v>0</v>
      </c>
      <c r="T209" s="121">
        <v>0</v>
      </c>
      <c r="U209" s="121">
        <v>0</v>
      </c>
      <c r="V209" s="121">
        <f t="shared" si="16"/>
        <v>0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t="16.5" customHeight="1" x14ac:dyDescent="0.25">
      <c r="A210" s="352">
        <v>43586</v>
      </c>
      <c r="B210" s="194" t="s">
        <v>42</v>
      </c>
      <c r="C210" s="195" t="s">
        <v>210</v>
      </c>
      <c r="D210" s="195" t="s">
        <v>221</v>
      </c>
      <c r="E210" s="194" t="s">
        <v>248</v>
      </c>
      <c r="F210" s="194" t="s">
        <v>249</v>
      </c>
      <c r="G210" s="194" t="s">
        <v>250</v>
      </c>
      <c r="H210" s="194" t="s">
        <v>48</v>
      </c>
      <c r="I210" s="194" t="s">
        <v>49</v>
      </c>
      <c r="J210" s="289" t="s">
        <v>50</v>
      </c>
      <c r="K210" s="194"/>
      <c r="L210" s="194" t="s">
        <v>220</v>
      </c>
      <c r="M210" s="194"/>
      <c r="N210" s="290" t="s">
        <v>209</v>
      </c>
      <c r="O210" s="301" t="s">
        <v>53</v>
      </c>
      <c r="P210" s="196">
        <v>0.23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231">
        <v>0.42</v>
      </c>
      <c r="AH210" s="194"/>
      <c r="AI210" s="194"/>
      <c r="AJ210" s="194"/>
      <c r="AK210" s="192"/>
    </row>
    <row r="211" spans="1:37" s="193" customFormat="1" ht="16.5" customHeight="1" x14ac:dyDescent="0.25">
      <c r="A211" s="352">
        <v>43586</v>
      </c>
      <c r="B211" s="194" t="s">
        <v>42</v>
      </c>
      <c r="C211" s="194" t="s">
        <v>210</v>
      </c>
      <c r="D211" s="194" t="s">
        <v>221</v>
      </c>
      <c r="E211" s="194" t="s">
        <v>212</v>
      </c>
      <c r="F211" s="194" t="s">
        <v>282</v>
      </c>
      <c r="G211" s="194" t="s">
        <v>283</v>
      </c>
      <c r="H211" s="194" t="s">
        <v>48</v>
      </c>
      <c r="I211" s="194" t="s">
        <v>49</v>
      </c>
      <c r="J211" s="289" t="s">
        <v>50</v>
      </c>
      <c r="K211" s="194"/>
      <c r="L211" s="194" t="s">
        <v>220</v>
      </c>
      <c r="M211" s="194"/>
      <c r="N211" s="290" t="s">
        <v>209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t="16.5" customHeight="1" x14ac:dyDescent="0.25">
      <c r="A212" s="352">
        <v>43586</v>
      </c>
      <c r="B212" s="194" t="s">
        <v>42</v>
      </c>
      <c r="C212" s="194" t="s">
        <v>210</v>
      </c>
      <c r="D212" s="194" t="s">
        <v>211</v>
      </c>
      <c r="E212" s="194" t="s">
        <v>212</v>
      </c>
      <c r="F212" s="194" t="s">
        <v>264</v>
      </c>
      <c r="G212" s="194" t="s">
        <v>265</v>
      </c>
      <c r="H212" s="194" t="s">
        <v>48</v>
      </c>
      <c r="I212" s="194" t="s">
        <v>49</v>
      </c>
      <c r="J212" s="289" t="s">
        <v>50</v>
      </c>
      <c r="K212" s="194"/>
      <c r="L212" s="194" t="s">
        <v>220</v>
      </c>
      <c r="M212" s="194"/>
      <c r="N212" s="290" t="s">
        <v>209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t="16.5" customHeight="1" x14ac:dyDescent="0.25">
      <c r="A213" s="352">
        <v>43586</v>
      </c>
      <c r="B213" s="194" t="s">
        <v>42</v>
      </c>
      <c r="C213" s="194" t="s">
        <v>210</v>
      </c>
      <c r="D213" s="194" t="s">
        <v>221</v>
      </c>
      <c r="E213" s="194" t="s">
        <v>212</v>
      </c>
      <c r="F213" s="194" t="s">
        <v>284</v>
      </c>
      <c r="G213" s="194" t="s">
        <v>285</v>
      </c>
      <c r="H213" s="194" t="s">
        <v>48</v>
      </c>
      <c r="I213" s="194" t="s">
        <v>49</v>
      </c>
      <c r="J213" s="289" t="s">
        <v>50</v>
      </c>
      <c r="K213" s="194"/>
      <c r="L213" s="194" t="s">
        <v>220</v>
      </c>
      <c r="M213" s="194"/>
      <c r="N213" s="290" t="s">
        <v>209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t="16.5" customHeight="1" x14ac:dyDescent="0.25">
      <c r="A214" s="352">
        <v>43586</v>
      </c>
      <c r="B214" s="194" t="s">
        <v>42</v>
      </c>
      <c r="C214" s="194" t="s">
        <v>210</v>
      </c>
      <c r="D214" s="194" t="s">
        <v>221</v>
      </c>
      <c r="E214" s="194" t="s">
        <v>212</v>
      </c>
      <c r="F214" s="194" t="s">
        <v>300</v>
      </c>
      <c r="G214" s="194" t="s">
        <v>301</v>
      </c>
      <c r="H214" s="194" t="s">
        <v>48</v>
      </c>
      <c r="I214" s="194" t="s">
        <v>49</v>
      </c>
      <c r="J214" s="289" t="s">
        <v>50</v>
      </c>
      <c r="K214" s="194"/>
      <c r="L214" s="194" t="s">
        <v>220</v>
      </c>
      <c r="M214" s="194"/>
      <c r="N214" s="290" t="s">
        <v>209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t="16.5" customHeight="1" x14ac:dyDescent="0.25">
      <c r="A215" s="352">
        <v>43586</v>
      </c>
      <c r="B215" s="194" t="s">
        <v>42</v>
      </c>
      <c r="C215" s="194" t="s">
        <v>210</v>
      </c>
      <c r="D215" s="194" t="s">
        <v>211</v>
      </c>
      <c r="E215" s="194" t="s">
        <v>212</v>
      </c>
      <c r="F215" s="194" t="s">
        <v>286</v>
      </c>
      <c r="G215" s="194" t="s">
        <v>287</v>
      </c>
      <c r="H215" s="194" t="s">
        <v>48</v>
      </c>
      <c r="I215" s="194" t="s">
        <v>49</v>
      </c>
      <c r="J215" s="289" t="s">
        <v>50</v>
      </c>
      <c r="K215" s="194"/>
      <c r="L215" s="194" t="s">
        <v>220</v>
      </c>
      <c r="M215" s="194"/>
      <c r="N215" s="290" t="s">
        <v>209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t="16.5" customHeight="1" x14ac:dyDescent="0.2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212</v>
      </c>
      <c r="F216" s="194" t="s">
        <v>278</v>
      </c>
      <c r="G216" s="194" t="s">
        <v>279</v>
      </c>
      <c r="H216" s="194" t="s">
        <v>48</v>
      </c>
      <c r="I216" s="194" t="s">
        <v>49</v>
      </c>
      <c r="J216" s="289" t="s">
        <v>50</v>
      </c>
      <c r="K216" s="194"/>
      <c r="L216" s="194" t="s">
        <v>220</v>
      </c>
      <c r="M216" s="194"/>
      <c r="N216" s="290" t="s">
        <v>209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t="16.5" customHeight="1" x14ac:dyDescent="0.25">
      <c r="A217" s="352">
        <v>43586</v>
      </c>
      <c r="B217" s="194" t="s">
        <v>42</v>
      </c>
      <c r="C217" s="194" t="s">
        <v>210</v>
      </c>
      <c r="D217" s="194" t="s">
        <v>221</v>
      </c>
      <c r="E217" s="194" t="s">
        <v>212</v>
      </c>
      <c r="F217" s="194" t="s">
        <v>288</v>
      </c>
      <c r="G217" s="194" t="s">
        <v>289</v>
      </c>
      <c r="H217" s="194" t="s">
        <v>48</v>
      </c>
      <c r="I217" s="194" t="s">
        <v>49</v>
      </c>
      <c r="J217" s="289" t="s">
        <v>50</v>
      </c>
      <c r="K217" s="194"/>
      <c r="L217" s="194" t="s">
        <v>220</v>
      </c>
      <c r="M217" s="194"/>
      <c r="N217" s="290" t="s">
        <v>209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t="16.5" customHeight="1" x14ac:dyDescent="0.25">
      <c r="A218" s="352">
        <v>43586</v>
      </c>
      <c r="B218" s="194" t="s">
        <v>42</v>
      </c>
      <c r="C218" s="194" t="s">
        <v>210</v>
      </c>
      <c r="D218" s="194" t="s">
        <v>211</v>
      </c>
      <c r="E218" s="194" t="s">
        <v>212</v>
      </c>
      <c r="F218" s="194" t="s">
        <v>256</v>
      </c>
      <c r="G218" s="194" t="s">
        <v>257</v>
      </c>
      <c r="H218" s="194" t="s">
        <v>48</v>
      </c>
      <c r="I218" s="194" t="s">
        <v>49</v>
      </c>
      <c r="J218" s="289" t="s">
        <v>50</v>
      </c>
      <c r="K218" s="194"/>
      <c r="L218" s="194" t="s">
        <v>220</v>
      </c>
      <c r="M218" s="194"/>
      <c r="N218" s="290" t="s">
        <v>209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t="16.5" customHeight="1" x14ac:dyDescent="0.25">
      <c r="A219" s="352">
        <v>43586</v>
      </c>
      <c r="B219" s="194" t="s">
        <v>42</v>
      </c>
      <c r="C219" s="194" t="s">
        <v>210</v>
      </c>
      <c r="D219" s="194" t="s">
        <v>211</v>
      </c>
      <c r="E219" s="194" t="s">
        <v>212</v>
      </c>
      <c r="F219" s="194" t="s">
        <v>298</v>
      </c>
      <c r="G219" s="194" t="s">
        <v>299</v>
      </c>
      <c r="H219" s="194" t="s">
        <v>48</v>
      </c>
      <c r="I219" s="194" t="s">
        <v>49</v>
      </c>
      <c r="J219" s="289" t="s">
        <v>50</v>
      </c>
      <c r="K219" s="194"/>
      <c r="L219" s="194" t="s">
        <v>220</v>
      </c>
      <c r="M219" s="194"/>
      <c r="N219" s="290" t="s">
        <v>209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t="16.5" customHeight="1" x14ac:dyDescent="0.25">
      <c r="A220" s="352">
        <v>43586</v>
      </c>
      <c r="B220" s="194" t="s">
        <v>42</v>
      </c>
      <c r="C220" s="194" t="s">
        <v>210</v>
      </c>
      <c r="D220" s="194" t="s">
        <v>211</v>
      </c>
      <c r="E220" s="194" t="s">
        <v>212</v>
      </c>
      <c r="F220" s="194" t="s">
        <v>302</v>
      </c>
      <c r="G220" s="194" t="s">
        <v>303</v>
      </c>
      <c r="H220" s="194" t="s">
        <v>48</v>
      </c>
      <c r="I220" s="194" t="s">
        <v>49</v>
      </c>
      <c r="J220" s="289" t="s">
        <v>50</v>
      </c>
      <c r="K220" s="194"/>
      <c r="L220" s="194" t="s">
        <v>220</v>
      </c>
      <c r="M220" s="194"/>
      <c r="N220" s="290" t="s">
        <v>209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t="16.5" customHeight="1" x14ac:dyDescent="0.25">
      <c r="A221" s="352">
        <v>43586</v>
      </c>
      <c r="B221" s="194" t="s">
        <v>42</v>
      </c>
      <c r="C221" s="194" t="s">
        <v>210</v>
      </c>
      <c r="D221" s="194" t="s">
        <v>211</v>
      </c>
      <c r="E221" s="194" t="s">
        <v>212</v>
      </c>
      <c r="F221" s="194" t="s">
        <v>312</v>
      </c>
      <c r="G221" s="194" t="s">
        <v>313</v>
      </c>
      <c r="H221" s="194" t="s">
        <v>48</v>
      </c>
      <c r="I221" s="194" t="s">
        <v>49</v>
      </c>
      <c r="J221" s="289" t="s">
        <v>50</v>
      </c>
      <c r="K221" s="194"/>
      <c r="L221" s="194" t="s">
        <v>220</v>
      </c>
      <c r="M221" s="194"/>
      <c r="N221" s="290" t="s">
        <v>209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t="16.5" customHeight="1" x14ac:dyDescent="0.25">
      <c r="A222" s="352">
        <v>43586</v>
      </c>
      <c r="B222" s="194" t="s">
        <v>42</v>
      </c>
      <c r="C222" s="194" t="s">
        <v>210</v>
      </c>
      <c r="D222" s="194" t="s">
        <v>221</v>
      </c>
      <c r="E222" s="194" t="s">
        <v>212</v>
      </c>
      <c r="F222" s="194" t="s">
        <v>268</v>
      </c>
      <c r="G222" s="194" t="s">
        <v>269</v>
      </c>
      <c r="H222" s="194" t="s">
        <v>48</v>
      </c>
      <c r="I222" s="194" t="s">
        <v>49</v>
      </c>
      <c r="J222" s="289" t="s">
        <v>50</v>
      </c>
      <c r="K222" s="194"/>
      <c r="L222" s="194" t="s">
        <v>220</v>
      </c>
      <c r="M222" s="194"/>
      <c r="N222" s="290" t="s">
        <v>209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t="16.5" customHeight="1" x14ac:dyDescent="0.25">
      <c r="A223" s="352">
        <v>43586</v>
      </c>
      <c r="B223" s="194" t="s">
        <v>42</v>
      </c>
      <c r="C223" s="194" t="s">
        <v>210</v>
      </c>
      <c r="D223" s="194" t="s">
        <v>211</v>
      </c>
      <c r="E223" s="194" t="s">
        <v>212</v>
      </c>
      <c r="F223" s="194" t="s">
        <v>294</v>
      </c>
      <c r="G223" s="194" t="s">
        <v>295</v>
      </c>
      <c r="H223" s="194" t="s">
        <v>48</v>
      </c>
      <c r="I223" s="194" t="s">
        <v>49</v>
      </c>
      <c r="J223" s="289" t="s">
        <v>50</v>
      </c>
      <c r="K223" s="194"/>
      <c r="L223" s="194" t="s">
        <v>220</v>
      </c>
      <c r="M223" s="194"/>
      <c r="N223" s="290" t="s">
        <v>209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t="16.5" customHeight="1" x14ac:dyDescent="0.25">
      <c r="A224" s="352">
        <v>43586</v>
      </c>
      <c r="B224" s="194" t="s">
        <v>42</v>
      </c>
      <c r="C224" s="194" t="s">
        <v>210</v>
      </c>
      <c r="D224" s="194" t="s">
        <v>221</v>
      </c>
      <c r="E224" s="194" t="s">
        <v>212</v>
      </c>
      <c r="F224" s="194" t="s">
        <v>296</v>
      </c>
      <c r="G224" s="194" t="s">
        <v>297</v>
      </c>
      <c r="H224" s="194" t="s">
        <v>48</v>
      </c>
      <c r="I224" s="194" t="s">
        <v>49</v>
      </c>
      <c r="J224" s="289" t="s">
        <v>50</v>
      </c>
      <c r="K224" s="194"/>
      <c r="L224" s="194" t="s">
        <v>220</v>
      </c>
      <c r="M224" s="194"/>
      <c r="N224" s="290" t="s">
        <v>209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t="16.5" customHeight="1" x14ac:dyDescent="0.25">
      <c r="A225" s="352">
        <v>43586</v>
      </c>
      <c r="B225" s="194" t="s">
        <v>42</v>
      </c>
      <c r="C225" s="195" t="s">
        <v>210</v>
      </c>
      <c r="D225" s="195" t="s">
        <v>211</v>
      </c>
      <c r="E225" s="194" t="s">
        <v>212</v>
      </c>
      <c r="F225" s="194" t="s">
        <v>226</v>
      </c>
      <c r="G225" s="194" t="s">
        <v>227</v>
      </c>
      <c r="H225" s="194" t="s">
        <v>48</v>
      </c>
      <c r="I225" s="194" t="s">
        <v>49</v>
      </c>
      <c r="J225" s="289" t="s">
        <v>50</v>
      </c>
      <c r="K225" s="194"/>
      <c r="L225" s="194" t="s">
        <v>220</v>
      </c>
      <c r="M225" s="194"/>
      <c r="N225" s="290" t="s">
        <v>209</v>
      </c>
      <c r="O225" s="301" t="s">
        <v>53</v>
      </c>
      <c r="P225" s="196">
        <v>0.03</v>
      </c>
      <c r="Q225" s="197"/>
      <c r="R225" s="197"/>
      <c r="S225" s="121">
        <v>14157.309295774696</v>
      </c>
      <c r="T225" s="121">
        <v>0</v>
      </c>
      <c r="U225" s="121"/>
      <c r="V225" s="121">
        <f t="shared" si="16"/>
        <v>14157.309295774696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t="16.5" customHeight="1" x14ac:dyDescent="0.25">
      <c r="A226" s="352">
        <v>43586</v>
      </c>
      <c r="B226" s="194" t="s">
        <v>42</v>
      </c>
      <c r="C226" s="194" t="s">
        <v>210</v>
      </c>
      <c r="D226" s="194" t="s">
        <v>221</v>
      </c>
      <c r="E226" s="194" t="s">
        <v>212</v>
      </c>
      <c r="F226" s="194" t="s">
        <v>304</v>
      </c>
      <c r="G226" s="194" t="s">
        <v>305</v>
      </c>
      <c r="H226" s="194" t="s">
        <v>48</v>
      </c>
      <c r="I226" s="194" t="s">
        <v>49</v>
      </c>
      <c r="J226" s="289" t="s">
        <v>50</v>
      </c>
      <c r="K226" s="194"/>
      <c r="L226" s="194" t="s">
        <v>220</v>
      </c>
      <c r="M226" s="194"/>
      <c r="N226" s="290" t="s">
        <v>209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t="16.5" customHeight="1" x14ac:dyDescent="0.25">
      <c r="A227" s="352">
        <v>43586</v>
      </c>
      <c r="B227" s="194" t="s">
        <v>42</v>
      </c>
      <c r="C227" s="194" t="s">
        <v>210</v>
      </c>
      <c r="D227" s="194" t="s">
        <v>221</v>
      </c>
      <c r="E227" s="194" t="s">
        <v>212</v>
      </c>
      <c r="F227" s="194" t="s">
        <v>258</v>
      </c>
      <c r="G227" s="194" t="s">
        <v>259</v>
      </c>
      <c r="H227" s="194" t="s">
        <v>48</v>
      </c>
      <c r="I227" s="194" t="s">
        <v>49</v>
      </c>
      <c r="J227" s="289" t="s">
        <v>50</v>
      </c>
      <c r="K227" s="194"/>
      <c r="L227" s="194" t="s">
        <v>220</v>
      </c>
      <c r="M227" s="194"/>
      <c r="N227" s="290" t="s">
        <v>209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t="16.5" customHeight="1" x14ac:dyDescent="0.25">
      <c r="A228" s="352">
        <v>43586</v>
      </c>
      <c r="B228" s="194" t="s">
        <v>42</v>
      </c>
      <c r="C228" s="195" t="s">
        <v>210</v>
      </c>
      <c r="D228" s="195" t="s">
        <v>211</v>
      </c>
      <c r="E228" s="194" t="s">
        <v>212</v>
      </c>
      <c r="F228" s="194" t="s">
        <v>224</v>
      </c>
      <c r="G228" s="194" t="s">
        <v>225</v>
      </c>
      <c r="H228" s="194" t="s">
        <v>48</v>
      </c>
      <c r="I228" s="194" t="s">
        <v>49</v>
      </c>
      <c r="J228" s="289" t="s">
        <v>50</v>
      </c>
      <c r="K228" s="194"/>
      <c r="L228" s="194" t="s">
        <v>220</v>
      </c>
      <c r="M228" s="194"/>
      <c r="N228" s="290" t="s">
        <v>209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t="16.5" customHeight="1" x14ac:dyDescent="0.25">
      <c r="A229" s="352">
        <v>43586</v>
      </c>
      <c r="B229" s="194" t="s">
        <v>42</v>
      </c>
      <c r="C229" s="194" t="s">
        <v>210</v>
      </c>
      <c r="D229" s="194" t="s">
        <v>221</v>
      </c>
      <c r="E229" s="194" t="s">
        <v>212</v>
      </c>
      <c r="F229" s="194" t="s">
        <v>260</v>
      </c>
      <c r="G229" s="194" t="s">
        <v>261</v>
      </c>
      <c r="H229" s="194" t="s">
        <v>48</v>
      </c>
      <c r="I229" s="194" t="s">
        <v>49</v>
      </c>
      <c r="J229" s="289" t="s">
        <v>50</v>
      </c>
      <c r="K229" s="194"/>
      <c r="L229" s="194" t="s">
        <v>220</v>
      </c>
      <c r="M229" s="194"/>
      <c r="N229" s="290" t="s">
        <v>209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t="16.5" customHeight="1" x14ac:dyDescent="0.25">
      <c r="A230" s="352">
        <v>43586</v>
      </c>
      <c r="B230" s="194" t="s">
        <v>42</v>
      </c>
      <c r="C230" s="194" t="s">
        <v>210</v>
      </c>
      <c r="D230" s="194" t="s">
        <v>211</v>
      </c>
      <c r="E230" s="194" t="s">
        <v>212</v>
      </c>
      <c r="F230" s="194" t="s">
        <v>310</v>
      </c>
      <c r="G230" s="194" t="s">
        <v>311</v>
      </c>
      <c r="H230" s="194" t="s">
        <v>48</v>
      </c>
      <c r="I230" s="194" t="s">
        <v>49</v>
      </c>
      <c r="J230" s="289" t="s">
        <v>50</v>
      </c>
      <c r="K230" s="194"/>
      <c r="L230" s="194" t="s">
        <v>220</v>
      </c>
      <c r="M230" s="194"/>
      <c r="N230" s="290" t="s">
        <v>209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t="16.5" customHeight="1" x14ac:dyDescent="0.25">
      <c r="A231" s="352">
        <v>43586</v>
      </c>
      <c r="B231" s="194" t="s">
        <v>42</v>
      </c>
      <c r="C231" s="195" t="s">
        <v>210</v>
      </c>
      <c r="D231" s="195" t="s">
        <v>221</v>
      </c>
      <c r="E231" s="194" t="s">
        <v>212</v>
      </c>
      <c r="F231" s="194" t="s">
        <v>314</v>
      </c>
      <c r="G231" s="194" t="s">
        <v>315</v>
      </c>
      <c r="H231" s="194" t="s">
        <v>48</v>
      </c>
      <c r="I231" s="194" t="s">
        <v>49</v>
      </c>
      <c r="J231" s="289" t="s">
        <v>50</v>
      </c>
      <c r="K231" s="194"/>
      <c r="L231" s="194" t="s">
        <v>220</v>
      </c>
      <c r="M231" s="194"/>
      <c r="N231" s="290" t="s">
        <v>209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t="16.5" customHeight="1" x14ac:dyDescent="0.25">
      <c r="A232" s="352">
        <v>43586</v>
      </c>
      <c r="B232" s="194" t="s">
        <v>42</v>
      </c>
      <c r="C232" s="194" t="s">
        <v>210</v>
      </c>
      <c r="D232" s="194" t="s">
        <v>221</v>
      </c>
      <c r="E232" s="194" t="s">
        <v>212</v>
      </c>
      <c r="F232" s="194" t="s">
        <v>308</v>
      </c>
      <c r="G232" s="194" t="s">
        <v>309</v>
      </c>
      <c r="H232" s="194" t="s">
        <v>48</v>
      </c>
      <c r="I232" s="194" t="s">
        <v>49</v>
      </c>
      <c r="J232" s="289" t="s">
        <v>50</v>
      </c>
      <c r="K232" s="194"/>
      <c r="L232" s="194" t="s">
        <v>220</v>
      </c>
      <c r="M232" s="194"/>
      <c r="N232" s="290" t="s">
        <v>209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t="16.5" customHeight="1" x14ac:dyDescent="0.25">
      <c r="A233" s="352">
        <v>43586</v>
      </c>
      <c r="B233" s="194" t="s">
        <v>42</v>
      </c>
      <c r="C233" s="194" t="s">
        <v>210</v>
      </c>
      <c r="D233" s="194" t="s">
        <v>221</v>
      </c>
      <c r="E233" s="194" t="s">
        <v>212</v>
      </c>
      <c r="F233" s="194" t="s">
        <v>292</v>
      </c>
      <c r="G233" s="194" t="s">
        <v>293</v>
      </c>
      <c r="H233" s="194" t="s">
        <v>48</v>
      </c>
      <c r="I233" s="194" t="s">
        <v>49</v>
      </c>
      <c r="J233" s="289" t="s">
        <v>50</v>
      </c>
      <c r="K233" s="194"/>
      <c r="L233" s="194" t="s">
        <v>220</v>
      </c>
      <c r="M233" s="194"/>
      <c r="N233" s="290" t="s">
        <v>209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t="16.5" customHeight="1" x14ac:dyDescent="0.25">
      <c r="A234" s="352">
        <v>43586</v>
      </c>
      <c r="B234" s="194" t="s">
        <v>42</v>
      </c>
      <c r="C234" s="195" t="s">
        <v>210</v>
      </c>
      <c r="D234" s="195" t="s">
        <v>221</v>
      </c>
      <c r="E234" s="194" t="s">
        <v>212</v>
      </c>
      <c r="F234" s="194" t="s">
        <v>316</v>
      </c>
      <c r="G234" s="194" t="s">
        <v>317</v>
      </c>
      <c r="H234" s="194" t="s">
        <v>48</v>
      </c>
      <c r="I234" s="194" t="s">
        <v>49</v>
      </c>
      <c r="J234" s="289" t="s">
        <v>50</v>
      </c>
      <c r="K234" s="194"/>
      <c r="L234" s="194" t="s">
        <v>220</v>
      </c>
      <c r="M234" s="194"/>
      <c r="N234" s="290" t="s">
        <v>209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t="16.5" customHeight="1" x14ac:dyDescent="0.25">
      <c r="A235" s="352">
        <v>43586</v>
      </c>
      <c r="B235" s="194" t="s">
        <v>42</v>
      </c>
      <c r="C235" s="194" t="s">
        <v>210</v>
      </c>
      <c r="D235" s="194" t="s">
        <v>221</v>
      </c>
      <c r="E235" s="194" t="s">
        <v>212</v>
      </c>
      <c r="F235" s="194" t="s">
        <v>276</v>
      </c>
      <c r="G235" s="194" t="s">
        <v>277</v>
      </c>
      <c r="H235" s="194" t="s">
        <v>48</v>
      </c>
      <c r="I235" s="194" t="s">
        <v>49</v>
      </c>
      <c r="J235" s="289" t="s">
        <v>50</v>
      </c>
      <c r="K235" s="194"/>
      <c r="L235" s="194" t="s">
        <v>220</v>
      </c>
      <c r="M235" s="194"/>
      <c r="N235" s="290" t="s">
        <v>209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t="16.5" customHeight="1" x14ac:dyDescent="0.25">
      <c r="A236" s="352">
        <v>43586</v>
      </c>
      <c r="B236" s="194" t="s">
        <v>42</v>
      </c>
      <c r="C236" s="195" t="s">
        <v>210</v>
      </c>
      <c r="D236" s="195" t="s">
        <v>211</v>
      </c>
      <c r="E236" s="194" t="s">
        <v>212</v>
      </c>
      <c r="F236" s="194" t="s">
        <v>232</v>
      </c>
      <c r="G236" s="194" t="s">
        <v>233</v>
      </c>
      <c r="H236" s="194" t="s">
        <v>48</v>
      </c>
      <c r="I236" s="194" t="s">
        <v>49</v>
      </c>
      <c r="J236" s="289" t="s">
        <v>50</v>
      </c>
      <c r="K236" s="194"/>
      <c r="L236" s="194" t="s">
        <v>220</v>
      </c>
      <c r="M236" s="194"/>
      <c r="N236" s="290" t="s">
        <v>209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t="16.5" customHeight="1" x14ac:dyDescent="0.25">
      <c r="A237" s="352">
        <v>43586</v>
      </c>
      <c r="B237" s="194" t="s">
        <v>42</v>
      </c>
      <c r="C237" s="194" t="s">
        <v>210</v>
      </c>
      <c r="D237" s="194" t="s">
        <v>211</v>
      </c>
      <c r="E237" s="194" t="s">
        <v>212</v>
      </c>
      <c r="F237" s="194" t="s">
        <v>280</v>
      </c>
      <c r="G237" s="194" t="s">
        <v>281</v>
      </c>
      <c r="H237" s="194" t="s">
        <v>48</v>
      </c>
      <c r="I237" s="194" t="s">
        <v>49</v>
      </c>
      <c r="J237" s="289" t="s">
        <v>50</v>
      </c>
      <c r="K237" s="194"/>
      <c r="L237" s="194" t="s">
        <v>220</v>
      </c>
      <c r="M237" s="194"/>
      <c r="N237" s="290" t="s">
        <v>209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t="16.5" customHeight="1" x14ac:dyDescent="0.25">
      <c r="A238" s="352">
        <v>43586</v>
      </c>
      <c r="B238" s="194" t="s">
        <v>42</v>
      </c>
      <c r="C238" s="194" t="s">
        <v>210</v>
      </c>
      <c r="D238" s="194" t="s">
        <v>211</v>
      </c>
      <c r="E238" s="194" t="s">
        <v>212</v>
      </c>
      <c r="F238" s="194" t="s">
        <v>306</v>
      </c>
      <c r="G238" s="194" t="s">
        <v>307</v>
      </c>
      <c r="H238" s="194" t="s">
        <v>48</v>
      </c>
      <c r="I238" s="194" t="s">
        <v>49</v>
      </c>
      <c r="J238" s="289" t="s">
        <v>50</v>
      </c>
      <c r="K238" s="194"/>
      <c r="L238" s="194" t="s">
        <v>220</v>
      </c>
      <c r="M238" s="194"/>
      <c r="N238" s="290" t="s">
        <v>209</v>
      </c>
      <c r="O238" s="301" t="s">
        <v>53</v>
      </c>
      <c r="P238" s="196">
        <v>0.23</v>
      </c>
      <c r="Q238" s="197"/>
      <c r="R238" s="197"/>
      <c r="S238" s="121">
        <v>88.72</v>
      </c>
      <c r="T238" s="121"/>
      <c r="U238" s="121"/>
      <c r="V238" s="121">
        <f t="shared" si="16"/>
        <v>88.72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t="16.5" customHeight="1" x14ac:dyDescent="0.25">
      <c r="A239" s="352">
        <v>43586</v>
      </c>
      <c r="B239" s="194" t="s">
        <v>42</v>
      </c>
      <c r="C239" s="194" t="s">
        <v>210</v>
      </c>
      <c r="D239" s="194" t="s">
        <v>211</v>
      </c>
      <c r="E239" s="194" t="s">
        <v>212</v>
      </c>
      <c r="F239" s="194" t="s">
        <v>213</v>
      </c>
      <c r="G239" s="194" t="s">
        <v>214</v>
      </c>
      <c r="H239" s="194" t="s">
        <v>48</v>
      </c>
      <c r="I239" s="194" t="s">
        <v>49</v>
      </c>
      <c r="J239" s="289" t="s">
        <v>50</v>
      </c>
      <c r="K239" s="194"/>
      <c r="L239" s="194" t="s">
        <v>220</v>
      </c>
      <c r="M239" s="194"/>
      <c r="N239" s="290" t="s">
        <v>209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t="16.5" customHeight="1" x14ac:dyDescent="0.25">
      <c r="A240" s="352">
        <v>43586</v>
      </c>
      <c r="B240" s="194" t="s">
        <v>42</v>
      </c>
      <c r="C240" s="194" t="s">
        <v>210</v>
      </c>
      <c r="D240" s="194" t="s">
        <v>211</v>
      </c>
      <c r="E240" s="194" t="s">
        <v>212</v>
      </c>
      <c r="F240" s="194" t="s">
        <v>220</v>
      </c>
      <c r="G240" s="194" t="s">
        <v>255</v>
      </c>
      <c r="H240" s="194" t="s">
        <v>48</v>
      </c>
      <c r="I240" s="194" t="s">
        <v>49</v>
      </c>
      <c r="J240" s="289" t="s">
        <v>50</v>
      </c>
      <c r="K240" s="194"/>
      <c r="L240" s="194" t="s">
        <v>220</v>
      </c>
      <c r="M240" s="194"/>
      <c r="N240" s="290" t="s">
        <v>209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t="16.5" customHeight="1" x14ac:dyDescent="0.25">
      <c r="A241" s="352">
        <v>43586</v>
      </c>
      <c r="B241" s="194" t="s">
        <v>42</v>
      </c>
      <c r="C241" s="195" t="s">
        <v>210</v>
      </c>
      <c r="D241" s="195" t="s">
        <v>211</v>
      </c>
      <c r="E241" s="194" t="s">
        <v>212</v>
      </c>
      <c r="F241" s="194" t="s">
        <v>318</v>
      </c>
      <c r="G241" s="194" t="s">
        <v>319</v>
      </c>
      <c r="H241" s="194" t="s">
        <v>48</v>
      </c>
      <c r="I241" s="194" t="s">
        <v>49</v>
      </c>
      <c r="J241" s="289" t="s">
        <v>50</v>
      </c>
      <c r="K241" s="194"/>
      <c r="L241" s="194" t="s">
        <v>220</v>
      </c>
      <c r="M241" s="194"/>
      <c r="N241" s="290" t="s">
        <v>209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t="16.5" customHeight="1" x14ac:dyDescent="0.25">
      <c r="A242" s="352">
        <v>43586</v>
      </c>
      <c r="B242" s="194" t="s">
        <v>42</v>
      </c>
      <c r="C242" s="195" t="s">
        <v>210</v>
      </c>
      <c r="D242" s="195" t="s">
        <v>211</v>
      </c>
      <c r="E242" s="194" t="s">
        <v>212</v>
      </c>
      <c r="F242" s="194" t="s">
        <v>218</v>
      </c>
      <c r="G242" s="194" t="s">
        <v>219</v>
      </c>
      <c r="H242" s="194" t="s">
        <v>48</v>
      </c>
      <c r="I242" s="194" t="s">
        <v>49</v>
      </c>
      <c r="J242" s="289" t="s">
        <v>50</v>
      </c>
      <c r="K242" s="194"/>
      <c r="L242" s="194" t="s">
        <v>220</v>
      </c>
      <c r="M242" s="194"/>
      <c r="N242" s="290" t="s">
        <v>209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t="16.5" customHeight="1" x14ac:dyDescent="0.25">
      <c r="A243" s="352">
        <v>43586</v>
      </c>
      <c r="B243" s="194" t="s">
        <v>42</v>
      </c>
      <c r="C243" s="195" t="s">
        <v>210</v>
      </c>
      <c r="D243" s="195" t="s">
        <v>211</v>
      </c>
      <c r="E243" s="194" t="s">
        <v>212</v>
      </c>
      <c r="F243" s="194" t="s">
        <v>234</v>
      </c>
      <c r="G243" s="194" t="s">
        <v>235</v>
      </c>
      <c r="H243" s="194" t="s">
        <v>48</v>
      </c>
      <c r="I243" s="194" t="s">
        <v>49</v>
      </c>
      <c r="J243" s="289" t="s">
        <v>50</v>
      </c>
      <c r="K243" s="194"/>
      <c r="L243" s="194" t="s">
        <v>220</v>
      </c>
      <c r="M243" s="194"/>
      <c r="N243" s="290" t="s">
        <v>209</v>
      </c>
      <c r="O243" s="301" t="s">
        <v>53</v>
      </c>
      <c r="P243" s="196">
        <v>0.13</v>
      </c>
      <c r="Q243" s="197"/>
      <c r="R243" s="197"/>
      <c r="S243" s="121">
        <v>20.72999999999638</v>
      </c>
      <c r="T243" s="121">
        <v>0</v>
      </c>
      <c r="U243" s="121">
        <v>0</v>
      </c>
      <c r="V243" s="121">
        <f t="shared" si="16"/>
        <v>20.72999999999638</v>
      </c>
      <c r="W243" s="121">
        <f>U243*1.42/(1+42%+P243)</f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t="16.5" customHeight="1" x14ac:dyDescent="0.25">
      <c r="A244" s="352">
        <v>43586</v>
      </c>
      <c r="B244" s="194" t="s">
        <v>42</v>
      </c>
      <c r="C244" s="194" t="s">
        <v>210</v>
      </c>
      <c r="D244" s="194" t="s">
        <v>221</v>
      </c>
      <c r="E244" s="194" t="s">
        <v>212</v>
      </c>
      <c r="F244" s="194" t="s">
        <v>266</v>
      </c>
      <c r="G244" s="194" t="s">
        <v>267</v>
      </c>
      <c r="H244" s="194" t="s">
        <v>48</v>
      </c>
      <c r="I244" s="194" t="s">
        <v>49</v>
      </c>
      <c r="J244" s="289" t="s">
        <v>50</v>
      </c>
      <c r="K244" s="194"/>
      <c r="L244" s="194" t="s">
        <v>220</v>
      </c>
      <c r="M244" s="194"/>
      <c r="N244" s="290" t="s">
        <v>209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t="16.5" customHeight="1" x14ac:dyDescent="0.25">
      <c r="A245" s="352">
        <v>43586</v>
      </c>
      <c r="B245" s="194" t="s">
        <v>42</v>
      </c>
      <c r="C245" s="194" t="s">
        <v>210</v>
      </c>
      <c r="D245" s="194" t="s">
        <v>221</v>
      </c>
      <c r="E245" s="194" t="s">
        <v>212</v>
      </c>
      <c r="F245" s="194" t="s">
        <v>270</v>
      </c>
      <c r="G245" s="194" t="s">
        <v>271</v>
      </c>
      <c r="H245" s="194" t="s">
        <v>48</v>
      </c>
      <c r="I245" s="194" t="s">
        <v>49</v>
      </c>
      <c r="J245" s="289" t="s">
        <v>50</v>
      </c>
      <c r="K245" s="194"/>
      <c r="L245" s="194" t="s">
        <v>220</v>
      </c>
      <c r="M245" s="194"/>
      <c r="N245" s="290" t="s">
        <v>209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t="16.5" customHeight="1" x14ac:dyDescent="0.25">
      <c r="A246" s="352">
        <v>43586</v>
      </c>
      <c r="B246" s="194" t="s">
        <v>42</v>
      </c>
      <c r="C246" s="194" t="s">
        <v>210</v>
      </c>
      <c r="D246" s="194" t="s">
        <v>211</v>
      </c>
      <c r="E246" s="194" t="s">
        <v>212</v>
      </c>
      <c r="F246" s="194" t="s">
        <v>272</v>
      </c>
      <c r="G246" s="194" t="s">
        <v>273</v>
      </c>
      <c r="H246" s="194" t="s">
        <v>48</v>
      </c>
      <c r="I246" s="194" t="s">
        <v>49</v>
      </c>
      <c r="J246" s="289" t="s">
        <v>50</v>
      </c>
      <c r="K246" s="194"/>
      <c r="L246" s="194" t="s">
        <v>220</v>
      </c>
      <c r="M246" s="194"/>
      <c r="N246" s="290" t="s">
        <v>209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t="16.5" customHeight="1" x14ac:dyDescent="0.25">
      <c r="A247" s="352">
        <v>43586</v>
      </c>
      <c r="B247" s="194" t="s">
        <v>42</v>
      </c>
      <c r="C247" s="194" t="s">
        <v>210</v>
      </c>
      <c r="D247" s="194" t="s">
        <v>221</v>
      </c>
      <c r="E247" s="194" t="s">
        <v>212</v>
      </c>
      <c r="F247" s="194" t="s">
        <v>274</v>
      </c>
      <c r="G247" s="194" t="s">
        <v>275</v>
      </c>
      <c r="H247" s="194" t="s">
        <v>48</v>
      </c>
      <c r="I247" s="194" t="s">
        <v>49</v>
      </c>
      <c r="J247" s="289" t="s">
        <v>50</v>
      </c>
      <c r="K247" s="194"/>
      <c r="L247" s="194" t="s">
        <v>220</v>
      </c>
      <c r="M247" s="194"/>
      <c r="N247" s="290" t="s">
        <v>209</v>
      </c>
      <c r="O247" s="301" t="s">
        <v>53</v>
      </c>
      <c r="P247" s="196">
        <v>0.21</v>
      </c>
      <c r="Q247" s="197"/>
      <c r="R247" s="197"/>
      <c r="S247" s="121">
        <v>1.9061971830988114</v>
      </c>
      <c r="T247" s="121">
        <v>0</v>
      </c>
      <c r="U247" s="121"/>
      <c r="V247" s="121">
        <f t="shared" si="16"/>
        <v>1.9061971830988114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t="16.5" customHeight="1" x14ac:dyDescent="0.2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209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t="16.5" customHeight="1" x14ac:dyDescent="0.2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320</v>
      </c>
      <c r="G249" s="194" t="s">
        <v>320</v>
      </c>
      <c r="H249" s="289" t="s">
        <v>320</v>
      </c>
      <c r="I249" s="194" t="s">
        <v>49</v>
      </c>
      <c r="J249" s="224" t="s">
        <v>63</v>
      </c>
      <c r="K249" s="194"/>
      <c r="L249" s="194" t="s">
        <v>321</v>
      </c>
      <c r="M249" s="194"/>
      <c r="N249" s="290" t="s">
        <v>209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t="16.5" customHeight="1" x14ac:dyDescent="0.25">
      <c r="A250" s="352">
        <v>43586</v>
      </c>
      <c r="B250" s="194" t="s">
        <v>42</v>
      </c>
      <c r="C250" s="194" t="s">
        <v>210</v>
      </c>
      <c r="D250" s="194" t="s">
        <v>221</v>
      </c>
      <c r="E250" s="194" t="s">
        <v>212</v>
      </c>
      <c r="F250" s="194" t="s">
        <v>322</v>
      </c>
      <c r="G250" s="194" t="s">
        <v>323</v>
      </c>
      <c r="H250" s="194" t="s">
        <v>48</v>
      </c>
      <c r="I250" s="194" t="s">
        <v>49</v>
      </c>
      <c r="J250" s="289" t="s">
        <v>50</v>
      </c>
      <c r="K250" s="194"/>
      <c r="L250" s="194" t="s">
        <v>220</v>
      </c>
      <c r="M250" s="194"/>
      <c r="N250" s="290" t="s">
        <v>209</v>
      </c>
      <c r="O250" s="301" t="s">
        <v>53</v>
      </c>
      <c r="P250" s="196">
        <v>0.22</v>
      </c>
      <c r="Q250" s="197"/>
      <c r="R250" s="197"/>
      <c r="S250" s="121">
        <v>600165.18999999994</v>
      </c>
      <c r="T250" s="121">
        <v>-600165.18999999994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t="16.5" customHeight="1" x14ac:dyDescent="0.25">
      <c r="A251" s="352">
        <v>43586</v>
      </c>
      <c r="B251" s="194" t="s">
        <v>42</v>
      </c>
      <c r="C251" s="194" t="s">
        <v>210</v>
      </c>
      <c r="D251" s="194" t="s">
        <v>221</v>
      </c>
      <c r="E251" s="194" t="s">
        <v>212</v>
      </c>
      <c r="F251" s="194" t="s">
        <v>322</v>
      </c>
      <c r="G251" s="194" t="s">
        <v>323</v>
      </c>
      <c r="H251" s="194" t="s">
        <v>48</v>
      </c>
      <c r="I251" s="194" t="s">
        <v>49</v>
      </c>
      <c r="J251" s="289" t="s">
        <v>50</v>
      </c>
      <c r="K251" s="194"/>
      <c r="L251" s="194" t="s">
        <v>220</v>
      </c>
      <c r="M251" s="194"/>
      <c r="N251" s="290" t="s">
        <v>209</v>
      </c>
      <c r="O251" s="301" t="s">
        <v>53</v>
      </c>
      <c r="P251" s="196">
        <v>0.13</v>
      </c>
      <c r="Q251" s="197"/>
      <c r="R251" s="197"/>
      <c r="S251" s="121">
        <v>-30284.060000000056</v>
      </c>
      <c r="T251" s="121">
        <v>0</v>
      </c>
      <c r="U251" s="121">
        <v>45.41</v>
      </c>
      <c r="V251" s="121">
        <f t="shared" si="16"/>
        <v>-30329.470000000056</v>
      </c>
      <c r="W251" s="319">
        <v>41.601419354838697</v>
      </c>
      <c r="X251" s="319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t="16.5" customHeight="1" x14ac:dyDescent="0.25">
      <c r="A252" s="352">
        <v>43586</v>
      </c>
      <c r="B252" s="194" t="s">
        <v>42</v>
      </c>
      <c r="C252" s="194" t="s">
        <v>210</v>
      </c>
      <c r="D252" s="194" t="s">
        <v>221</v>
      </c>
      <c r="E252" s="194" t="s">
        <v>212</v>
      </c>
      <c r="F252" s="194" t="s">
        <v>322</v>
      </c>
      <c r="G252" s="194" t="s">
        <v>323</v>
      </c>
      <c r="H252" s="194" t="s">
        <v>48</v>
      </c>
      <c r="I252" s="194" t="s">
        <v>49</v>
      </c>
      <c r="J252" s="289" t="s">
        <v>50</v>
      </c>
      <c r="K252" s="194"/>
      <c r="L252" s="194" t="s">
        <v>220</v>
      </c>
      <c r="M252" s="194"/>
      <c r="N252" s="290" t="s">
        <v>209</v>
      </c>
      <c r="O252" s="301" t="s">
        <v>53</v>
      </c>
      <c r="P252" s="196">
        <v>0.23</v>
      </c>
      <c r="Q252" s="197"/>
      <c r="R252" s="197"/>
      <c r="S252" s="121">
        <v>786996.17000000039</v>
      </c>
      <c r="T252" s="121">
        <v>-786995.17</v>
      </c>
      <c r="U252" s="121">
        <v>0</v>
      </c>
      <c r="V252" s="121">
        <f t="shared" si="16"/>
        <v>1.000000000349246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t="16.5" customHeight="1" x14ac:dyDescent="0.2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750</v>
      </c>
      <c r="J253" s="92" t="s">
        <v>340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t="16.5" customHeight="1" x14ac:dyDescent="0.2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341</v>
      </c>
      <c r="J254" s="92" t="s">
        <v>342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t="16.5" customHeight="1" x14ac:dyDescent="0.2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341</v>
      </c>
      <c r="J255" s="92" t="s">
        <v>342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t="16.5" customHeight="1" x14ac:dyDescent="0.25">
      <c r="A256" s="352">
        <v>43586</v>
      </c>
      <c r="B256" s="195" t="s">
        <v>6</v>
      </c>
      <c r="C256" s="195" t="s">
        <v>174</v>
      </c>
      <c r="D256" s="195" t="s">
        <v>328</v>
      </c>
      <c r="E256" s="194" t="s">
        <v>329</v>
      </c>
      <c r="F256" s="194" t="s">
        <v>330</v>
      </c>
      <c r="G256" s="195" t="s">
        <v>330</v>
      </c>
      <c r="H256" s="289" t="s">
        <v>330</v>
      </c>
      <c r="I256" s="376" t="s">
        <v>331</v>
      </c>
      <c r="J256" s="289" t="s">
        <v>332</v>
      </c>
      <c r="K256" s="194"/>
      <c r="L256" s="206" t="s">
        <v>330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t="16.5" customHeight="1" x14ac:dyDescent="0.2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343</v>
      </c>
      <c r="J257" s="92" t="s">
        <v>344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t="16.5" customHeight="1" x14ac:dyDescent="0.2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333</v>
      </c>
      <c r="J258" s="92" t="s">
        <v>334</v>
      </c>
      <c r="K258" s="194"/>
      <c r="L258" s="206" t="s">
        <v>133</v>
      </c>
      <c r="M258" s="206"/>
      <c r="N258" s="290" t="s">
        <v>345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t="16.5" customHeight="1" x14ac:dyDescent="0.25">
      <c r="A259" s="352">
        <v>43586</v>
      </c>
      <c r="B259" s="195" t="s">
        <v>6</v>
      </c>
      <c r="C259" s="195" t="s">
        <v>174</v>
      </c>
      <c r="D259" s="195" t="s">
        <v>328</v>
      </c>
      <c r="E259" s="194" t="s">
        <v>329</v>
      </c>
      <c r="F259" s="194" t="s">
        <v>330</v>
      </c>
      <c r="G259" s="195" t="s">
        <v>330</v>
      </c>
      <c r="H259" s="289" t="s">
        <v>330</v>
      </c>
      <c r="I259" s="376" t="s">
        <v>333</v>
      </c>
      <c r="J259" s="92" t="s">
        <v>334</v>
      </c>
      <c r="K259" s="194"/>
      <c r="L259" s="206" t="s">
        <v>330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t="16.5" customHeight="1" x14ac:dyDescent="0.2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346</v>
      </c>
      <c r="G260" s="210" t="s">
        <v>347</v>
      </c>
      <c r="H260" s="194" t="s">
        <v>48</v>
      </c>
      <c r="I260" s="210" t="s">
        <v>49</v>
      </c>
      <c r="J260" s="289" t="s">
        <v>50</v>
      </c>
      <c r="K260" s="210"/>
      <c r="L260" s="210" t="s">
        <v>337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t="16.5" customHeight="1" x14ac:dyDescent="0.2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346</v>
      </c>
      <c r="G261" s="210" t="s">
        <v>347</v>
      </c>
      <c r="H261" s="194" t="s">
        <v>48</v>
      </c>
      <c r="I261" s="210" t="s">
        <v>49</v>
      </c>
      <c r="J261" s="289" t="s">
        <v>50</v>
      </c>
      <c r="K261" s="210"/>
      <c r="L261" s="210" t="s">
        <v>217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t="16.5" customHeight="1" x14ac:dyDescent="0.2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t="16.5" customHeight="1" x14ac:dyDescent="0.2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38" t="s">
        <v>587</v>
      </c>
      <c r="G263" s="238" t="s">
        <v>588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412">
        <v>1022104.6291472884</v>
      </c>
      <c r="V263" s="212">
        <f t="shared" si="20"/>
        <v>371560.80085271155</v>
      </c>
      <c r="W263" s="413">
        <f>U263*(1+AG263)/(1+P263+AG263)+7442.3</f>
        <v>969861.98729927163</v>
      </c>
      <c r="X263" s="123"/>
      <c r="Y263" s="319">
        <f t="shared" si="21"/>
        <v>52242.641848016763</v>
      </c>
      <c r="Z263" s="319">
        <f t="shared" si="18"/>
        <v>1022104.6291472884</v>
      </c>
      <c r="AA263" s="180">
        <v>5.2999999999999999E-2</v>
      </c>
      <c r="AB263" s="195">
        <f t="shared" si="19"/>
        <v>54171.545344806284</v>
      </c>
      <c r="AC263" s="195"/>
      <c r="AD263" s="194"/>
      <c r="AE263" s="194"/>
      <c r="AF263" s="194"/>
      <c r="AG263" s="231">
        <v>0.28999999999999998</v>
      </c>
      <c r="AH263" s="194"/>
      <c r="AI263" s="194"/>
      <c r="AJ263" s="194"/>
      <c r="AK263" s="192"/>
    </row>
    <row r="264" spans="1:37" s="193" customFormat="1" ht="16.5" customHeight="1" x14ac:dyDescent="0.2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350</v>
      </c>
      <c r="G264" s="210" t="s">
        <v>351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138692.6899999998</v>
      </c>
      <c r="V264" s="212">
        <f t="shared" si="20"/>
        <v>232976.74000000019</v>
      </c>
      <c r="W264" s="413">
        <f t="shared" ref="W264:W265" si="23">U264*(1+AG264)/(1+P264+AG264)</f>
        <v>130593.84678832098</v>
      </c>
      <c r="X264" s="319"/>
      <c r="Y264" s="319">
        <f t="shared" si="21"/>
        <v>8098.8432116788172</v>
      </c>
      <c r="Z264" s="319">
        <f t="shared" si="18"/>
        <v>138692.6899999998</v>
      </c>
      <c r="AA264" s="180">
        <v>5.2999999999999999E-2</v>
      </c>
      <c r="AB264" s="195">
        <f t="shared" si="19"/>
        <v>7350.7125699999888</v>
      </c>
      <c r="AC264" s="195"/>
      <c r="AD264" s="194"/>
      <c r="AE264" s="194"/>
      <c r="AF264" s="194"/>
      <c r="AG264" s="231">
        <v>0.28999999999999998</v>
      </c>
      <c r="AH264" s="194"/>
      <c r="AI264" s="194"/>
      <c r="AJ264" s="194"/>
      <c r="AK264" s="192"/>
    </row>
    <row r="265" spans="1:37" s="193" customFormat="1" ht="16.5" customHeight="1" x14ac:dyDescent="0.2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352</v>
      </c>
      <c r="G265" s="210" t="s">
        <v>353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543426.04085271154</v>
      </c>
      <c r="V265" s="212">
        <f t="shared" si="20"/>
        <v>-12418.290852711536</v>
      </c>
      <c r="W265" s="413">
        <f t="shared" si="23"/>
        <v>511693.13335766271</v>
      </c>
      <c r="X265" s="319"/>
      <c r="Y265" s="319">
        <f t="shared" si="21"/>
        <v>31732.907495048828</v>
      </c>
      <c r="Z265" s="319">
        <f t="shared" si="18"/>
        <v>543426.04085271154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231">
        <v>0.28999999999999998</v>
      </c>
      <c r="AH265" s="194"/>
      <c r="AI265" s="194"/>
      <c r="AJ265" s="194"/>
      <c r="AK265" s="192"/>
    </row>
    <row r="266" spans="1:37" s="193" customFormat="1" ht="16.5" customHeight="1" x14ac:dyDescent="0.2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t="16.5" customHeight="1" x14ac:dyDescent="0.2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196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f>U267*(1+AG267)/(1+AG267+P267)</f>
        <v>990245.60454545449</v>
      </c>
      <c r="X267" s="123"/>
      <c r="Y267" s="319">
        <f t="shared" si="21"/>
        <v>27763.895454545505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238" t="s">
        <v>417</v>
      </c>
      <c r="AG267" s="231">
        <v>7.0000000000000007E-2</v>
      </c>
      <c r="AH267" s="194"/>
      <c r="AI267" s="194"/>
      <c r="AJ267" s="194"/>
      <c r="AK267" s="192"/>
    </row>
    <row r="268" spans="1:37" s="193" customFormat="1" ht="16.5" customHeight="1" x14ac:dyDescent="0.2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354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t="16.5" customHeight="1" x14ac:dyDescent="0.2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354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t="16.5" customHeight="1" x14ac:dyDescent="0.2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355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t="16.5" customHeight="1" x14ac:dyDescent="0.2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356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4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t="16.5" customHeight="1" x14ac:dyDescent="0.2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4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t="16.5" customHeight="1" x14ac:dyDescent="0.2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5">U273*(1+AG273)/(1+AG273+P273)</f>
        <v>35034.47</v>
      </c>
      <c r="X273" s="319"/>
      <c r="Y273" s="319">
        <f t="shared" si="21"/>
        <v>0</v>
      </c>
      <c r="Z273" s="319">
        <f t="shared" si="24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t="16.5" customHeight="1" x14ac:dyDescent="0.2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5"/>
        <v>406372.1</v>
      </c>
      <c r="X274" s="319"/>
      <c r="Y274" s="319">
        <f t="shared" si="21"/>
        <v>0</v>
      </c>
      <c r="Z274" s="319">
        <f t="shared" si="24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t="16.5" customHeight="1" x14ac:dyDescent="0.2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5"/>
        <v>17902.34</v>
      </c>
      <c r="X275" s="319"/>
      <c r="Y275" s="319">
        <f t="shared" si="21"/>
        <v>0</v>
      </c>
      <c r="Z275" s="319">
        <f t="shared" si="24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231">
        <v>0</v>
      </c>
      <c r="AH275" s="194"/>
      <c r="AI275" s="194"/>
      <c r="AJ275" s="194"/>
      <c r="AK275" s="192"/>
    </row>
    <row r="276" spans="1:37" s="193" customFormat="1" ht="16.5" customHeight="1" x14ac:dyDescent="0.2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4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t="16.5" customHeight="1" x14ac:dyDescent="0.2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4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t="16.5" customHeight="1" x14ac:dyDescent="0.2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5"/>
        <v>0</v>
      </c>
      <c r="X278" s="319"/>
      <c r="Y278" s="319">
        <f t="shared" si="21"/>
        <v>0</v>
      </c>
      <c r="Z278" s="319">
        <f t="shared" si="24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t="16.5" customHeight="1" x14ac:dyDescent="0.2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196">
        <v>-0.15</v>
      </c>
      <c r="Q279" s="223"/>
      <c r="R279" s="211"/>
      <c r="S279" s="128">
        <v>11.279999999888247</v>
      </c>
      <c r="T279" s="212"/>
      <c r="U279" s="212">
        <v>11.28</v>
      </c>
      <c r="V279" s="212">
        <f t="shared" si="20"/>
        <v>-1.1175238512350916E-10</v>
      </c>
      <c r="W279" s="319">
        <f>U279*(1+AG279)/(1+AG279+P279)</f>
        <v>12.804324324324323</v>
      </c>
      <c r="X279" s="319"/>
      <c r="Y279" s="319">
        <f t="shared" si="21"/>
        <v>-1.5243243243243239</v>
      </c>
      <c r="Z279" s="319">
        <f t="shared" si="24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226">
        <v>0.26</v>
      </c>
      <c r="AH279" s="194"/>
      <c r="AI279" s="194"/>
      <c r="AJ279" s="194"/>
      <c r="AK279" s="221">
        <v>0.22</v>
      </c>
    </row>
    <row r="280" spans="1:37" s="193" customFormat="1" ht="16.5" customHeight="1" x14ac:dyDescent="0.2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5"/>
        <v>0</v>
      </c>
      <c r="X280" s="319"/>
      <c r="Y280" s="319">
        <f t="shared" si="21"/>
        <v>0</v>
      </c>
      <c r="Z280" s="319">
        <f t="shared" si="24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t="16.5" customHeight="1" x14ac:dyDescent="0.2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5"/>
        <v>0</v>
      </c>
      <c r="X281" s="319"/>
      <c r="Y281" s="319">
        <f t="shared" si="21"/>
        <v>0</v>
      </c>
      <c r="Z281" s="319">
        <f t="shared" si="24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t="16.5" customHeight="1" x14ac:dyDescent="0.2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4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t="16.5" customHeight="1" x14ac:dyDescent="0.2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357</v>
      </c>
      <c r="G283" s="210" t="s">
        <v>357</v>
      </c>
      <c r="H283" s="210" t="s">
        <v>357</v>
      </c>
      <c r="I283" s="210" t="s">
        <v>49</v>
      </c>
      <c r="J283" s="224" t="s">
        <v>63</v>
      </c>
      <c r="K283" s="210"/>
      <c r="L283" s="210" t="s">
        <v>357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5"/>
        <v>150.25</v>
      </c>
      <c r="X283" s="319"/>
      <c r="Y283" s="319">
        <f t="shared" si="21"/>
        <v>0</v>
      </c>
      <c r="Z283" s="319">
        <f t="shared" si="24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t="16.5" customHeight="1" x14ac:dyDescent="0.2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5"/>
        <v>2.96</v>
      </c>
      <c r="X284" s="319"/>
      <c r="Y284" s="319">
        <f t="shared" si="21"/>
        <v>0</v>
      </c>
      <c r="Z284" s="319">
        <f t="shared" si="24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t="16.5" customHeight="1" x14ac:dyDescent="0.2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766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5"/>
        <v>0.4</v>
      </c>
      <c r="X285" s="319"/>
      <c r="Y285" s="319">
        <f t="shared" si="21"/>
        <v>0</v>
      </c>
      <c r="Z285" s="319">
        <f t="shared" si="24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t="16.5" customHeight="1" x14ac:dyDescent="0.2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4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t="16.5" customHeight="1" x14ac:dyDescent="0.2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4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t="16.5" customHeight="1" x14ac:dyDescent="0.2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352</v>
      </c>
      <c r="G288" s="210" t="s">
        <v>353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412">
        <v>41696.21</v>
      </c>
      <c r="V288" s="212">
        <f t="shared" si="20"/>
        <v>11404.57</v>
      </c>
      <c r="W288" s="121">
        <f>U288*(1+AG288)/(1+P288+AG288)</f>
        <v>39261.394817518245</v>
      </c>
      <c r="X288" s="123"/>
      <c r="Y288" s="319">
        <f t="shared" si="21"/>
        <v>2434.8151824817542</v>
      </c>
      <c r="Z288" s="319">
        <f t="shared" si="24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231">
        <v>0.28999999999999998</v>
      </c>
      <c r="AH288" s="194"/>
      <c r="AI288" s="194"/>
      <c r="AJ288" s="194"/>
      <c r="AK288" s="192"/>
    </row>
    <row r="289" spans="1:37" s="193" customFormat="1" ht="16.5" customHeight="1" x14ac:dyDescent="0.2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411">
        <f>U289*(1+AG289)/(1+P289+AG289)</f>
        <v>167968.05527272727</v>
      </c>
      <c r="X289" s="123"/>
      <c r="Y289" s="319">
        <f t="shared" si="21"/>
        <v>4709.3847272727289</v>
      </c>
      <c r="Z289" s="319">
        <f t="shared" si="24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226">
        <v>7.0000000000000007E-2</v>
      </c>
      <c r="AH289" s="194"/>
      <c r="AI289" s="194"/>
      <c r="AJ289" s="194"/>
      <c r="AK289" s="192"/>
    </row>
    <row r="290" spans="1:37" s="193" customFormat="1" ht="16.5" customHeight="1" x14ac:dyDescent="0.2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358</v>
      </c>
      <c r="G290" s="210" t="s">
        <v>359</v>
      </c>
      <c r="H290" s="194" t="s">
        <v>48</v>
      </c>
      <c r="I290" s="210" t="s">
        <v>49</v>
      </c>
      <c r="J290" s="289" t="s">
        <v>50</v>
      </c>
      <c r="K290" s="210"/>
      <c r="L290" s="210" t="s">
        <v>358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5"/>
        <v>0</v>
      </c>
      <c r="X290" s="319"/>
      <c r="Y290" s="319">
        <f t="shared" si="21"/>
        <v>0</v>
      </c>
      <c r="Z290" s="319">
        <f t="shared" si="24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t="16.5" customHeight="1" x14ac:dyDescent="0.2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5"/>
        <v>2018.05</v>
      </c>
      <c r="X291" s="319"/>
      <c r="Y291" s="319">
        <f t="shared" si="21"/>
        <v>0</v>
      </c>
      <c r="Z291" s="319">
        <f t="shared" si="24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t="16.5" customHeight="1" x14ac:dyDescent="0.2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4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t="16.5" customHeight="1" x14ac:dyDescent="0.2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5"/>
        <v>0</v>
      </c>
      <c r="X293" s="319"/>
      <c r="Y293" s="319">
        <f t="shared" si="21"/>
        <v>0</v>
      </c>
      <c r="Z293" s="319">
        <f t="shared" si="24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t="16.5" customHeight="1" x14ac:dyDescent="0.2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5"/>
        <v>0</v>
      </c>
      <c r="X294" s="319"/>
      <c r="Y294" s="319">
        <f t="shared" si="21"/>
        <v>0</v>
      </c>
      <c r="Z294" s="319">
        <f t="shared" si="24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t="16.5" customHeight="1" x14ac:dyDescent="0.2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5"/>
        <v>0</v>
      </c>
      <c r="X295" s="319"/>
      <c r="Y295" s="319">
        <f t="shared" si="21"/>
        <v>0</v>
      </c>
      <c r="Z295" s="319">
        <f t="shared" si="24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t="16.5" customHeight="1" x14ac:dyDescent="0.2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5"/>
        <v>0</v>
      </c>
      <c r="X296" s="319"/>
      <c r="Y296" s="319">
        <f t="shared" si="21"/>
        <v>0</v>
      </c>
      <c r="Z296" s="319">
        <f t="shared" si="24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t="16.5" customHeight="1" x14ac:dyDescent="0.2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5"/>
        <v>0</v>
      </c>
      <c r="X297" s="319"/>
      <c r="Y297" s="319">
        <f t="shared" si="21"/>
        <v>0</v>
      </c>
      <c r="Z297" s="319">
        <f t="shared" si="24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t="16.5" customHeight="1" x14ac:dyDescent="0.2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121">
        <f>U298/(1+P298)</f>
        <v>12458.17</v>
      </c>
      <c r="X298" s="319"/>
      <c r="Y298" s="319">
        <f t="shared" si="21"/>
        <v>0</v>
      </c>
      <c r="Z298" s="319">
        <f t="shared" si="24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t="16.5" customHeight="1" x14ac:dyDescent="0.2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4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t="16.5" customHeight="1" x14ac:dyDescent="0.2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5"/>
        <v>6783.72</v>
      </c>
      <c r="X300" s="319"/>
      <c r="Y300" s="319">
        <f t="shared" si="21"/>
        <v>0</v>
      </c>
      <c r="Z300" s="319">
        <f t="shared" si="24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t="16.5" customHeight="1" x14ac:dyDescent="0.2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0</v>
      </c>
      <c r="T301" s="212"/>
      <c r="U301" s="212">
        <v>0</v>
      </c>
      <c r="V301" s="212">
        <f t="shared" si="20"/>
        <v>0</v>
      </c>
      <c r="W301" s="319">
        <f t="shared" si="25"/>
        <v>0</v>
      </c>
      <c r="X301" s="319"/>
      <c r="Y301" s="319">
        <f t="shared" si="21"/>
        <v>0</v>
      </c>
      <c r="Z301" s="319">
        <f t="shared" si="24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t="16.5" customHeight="1" x14ac:dyDescent="0.2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5"/>
        <v>1981.7</v>
      </c>
      <c r="X302" s="319"/>
      <c r="Y302" s="319">
        <f t="shared" si="21"/>
        <v>0</v>
      </c>
      <c r="Z302" s="319">
        <f t="shared" si="24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t="16.5" customHeight="1" x14ac:dyDescent="0.2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5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t="16.5" customHeight="1" x14ac:dyDescent="0.2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01" t="s">
        <v>758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5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t="16.5" customHeight="1" x14ac:dyDescent="0.2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5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t="16.5" customHeight="1" x14ac:dyDescent="0.2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202</v>
      </c>
      <c r="F306" s="222" t="s">
        <v>203</v>
      </c>
      <c r="G306" s="222" t="s">
        <v>360</v>
      </c>
      <c r="H306" s="194" t="s">
        <v>48</v>
      </c>
      <c r="I306" s="222" t="s">
        <v>49</v>
      </c>
      <c r="J306" s="289" t="s">
        <v>50</v>
      </c>
      <c r="K306" s="222"/>
      <c r="L306" s="222" t="s">
        <v>203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5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t="16.5" customHeight="1" x14ac:dyDescent="0.2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5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t="16.5" customHeight="1" x14ac:dyDescent="0.2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209</v>
      </c>
      <c r="O308" s="305" t="s">
        <v>53</v>
      </c>
      <c r="P308" s="208">
        <v>0.02</v>
      </c>
      <c r="Q308" s="223"/>
      <c r="R308" s="197" t="s">
        <v>760</v>
      </c>
      <c r="S308" s="128">
        <v>7595.3300000000017</v>
      </c>
      <c r="T308" s="212"/>
      <c r="U308" s="212">
        <v>7595.33</v>
      </c>
      <c r="V308" s="212">
        <f t="shared" ref="V308:V362" si="26">S308+T308-U308</f>
        <v>0</v>
      </c>
      <c r="W308" s="319">
        <v>0</v>
      </c>
      <c r="X308" s="319"/>
      <c r="Y308" s="319">
        <f t="shared" si="21"/>
        <v>7595.33</v>
      </c>
      <c r="Z308" s="319">
        <f t="shared" ref="Z308:Z362" si="27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t="16.5" customHeight="1" x14ac:dyDescent="0.2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209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6"/>
        <v>105452.62</v>
      </c>
      <c r="W309" s="319">
        <f t="shared" si="25"/>
        <v>33654.1</v>
      </c>
      <c r="X309" s="319"/>
      <c r="Y309" s="319">
        <f t="shared" si="21"/>
        <v>0</v>
      </c>
      <c r="Z309" s="319">
        <f t="shared" si="27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t="16.5" customHeight="1" x14ac:dyDescent="0.2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215</v>
      </c>
      <c r="G310" s="222" t="s">
        <v>216</v>
      </c>
      <c r="H310" s="194" t="s">
        <v>48</v>
      </c>
      <c r="I310" s="210" t="s">
        <v>49</v>
      </c>
      <c r="J310" s="289" t="s">
        <v>50</v>
      </c>
      <c r="K310" s="210"/>
      <c r="L310" s="222" t="s">
        <v>217</v>
      </c>
      <c r="M310" s="222"/>
      <c r="N310" s="290" t="s">
        <v>209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6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7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t="16.5" customHeight="1" x14ac:dyDescent="0.25">
      <c r="A311" s="356">
        <v>43617</v>
      </c>
      <c r="B311" s="222" t="s">
        <v>42</v>
      </c>
      <c r="C311" s="222" t="s">
        <v>210</v>
      </c>
      <c r="D311" s="222" t="s">
        <v>211</v>
      </c>
      <c r="E311" s="222" t="s">
        <v>212</v>
      </c>
      <c r="F311" s="222" t="s">
        <v>236</v>
      </c>
      <c r="G311" s="222" t="s">
        <v>237</v>
      </c>
      <c r="H311" s="194" t="s">
        <v>48</v>
      </c>
      <c r="I311" s="210" t="s">
        <v>49</v>
      </c>
      <c r="J311" s="289" t="s">
        <v>50</v>
      </c>
      <c r="K311" s="210"/>
      <c r="L311" s="222" t="s">
        <v>220</v>
      </c>
      <c r="M311" s="222"/>
      <c r="N311" s="290" t="s">
        <v>209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6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7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t="16.5" customHeight="1" x14ac:dyDescent="0.25">
      <c r="A312" s="356">
        <v>43617</v>
      </c>
      <c r="B312" s="222" t="s">
        <v>42</v>
      </c>
      <c r="C312" s="222" t="s">
        <v>210</v>
      </c>
      <c r="D312" s="222" t="s">
        <v>211</v>
      </c>
      <c r="E312" s="222" t="s">
        <v>212</v>
      </c>
      <c r="F312" s="222" t="s">
        <v>238</v>
      </c>
      <c r="G312" s="222" t="s">
        <v>239</v>
      </c>
      <c r="H312" s="194" t="s">
        <v>48</v>
      </c>
      <c r="I312" s="210" t="s">
        <v>49</v>
      </c>
      <c r="J312" s="289" t="s">
        <v>50</v>
      </c>
      <c r="K312" s="210"/>
      <c r="L312" s="222" t="s">
        <v>220</v>
      </c>
      <c r="M312" s="222"/>
      <c r="N312" s="290" t="s">
        <v>209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6"/>
        <v>0.28802816901588801</v>
      </c>
      <c r="W312" s="319">
        <f t="shared" ref="W312:W360" si="28">U312*(1+AG312)/(1+AG312+P312)</f>
        <v>0</v>
      </c>
      <c r="X312" s="319"/>
      <c r="Y312" s="319">
        <f t="shared" si="21"/>
        <v>0</v>
      </c>
      <c r="Z312" s="319">
        <f t="shared" si="27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t="16.5" customHeight="1" x14ac:dyDescent="0.2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242</v>
      </c>
      <c r="F313" s="222" t="s">
        <v>243</v>
      </c>
      <c r="G313" s="222" t="s">
        <v>244</v>
      </c>
      <c r="H313" s="194" t="s">
        <v>48</v>
      </c>
      <c r="I313" s="210" t="s">
        <v>49</v>
      </c>
      <c r="J313" s="289" t="s">
        <v>50</v>
      </c>
      <c r="K313" s="210"/>
      <c r="L313" s="222" t="s">
        <v>245</v>
      </c>
      <c r="M313" s="222"/>
      <c r="N313" s="290" t="s">
        <v>209</v>
      </c>
      <c r="O313" s="301" t="s">
        <v>767</v>
      </c>
      <c r="P313" s="196">
        <v>0</v>
      </c>
      <c r="Q313" s="223"/>
      <c r="R313" s="211"/>
      <c r="S313" s="128">
        <v>97530.1</v>
      </c>
      <c r="T313" s="212"/>
      <c r="U313" s="212">
        <v>0</v>
      </c>
      <c r="V313" s="212">
        <f t="shared" si="26"/>
        <v>97530.1</v>
      </c>
      <c r="W313" s="319">
        <f t="shared" si="28"/>
        <v>0</v>
      </c>
      <c r="X313" s="319"/>
      <c r="Y313" s="319">
        <f t="shared" si="21"/>
        <v>0</v>
      </c>
      <c r="Z313" s="319">
        <f t="shared" si="27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t="16.5" customHeight="1" x14ac:dyDescent="0.25">
      <c r="A314" s="356">
        <v>43617</v>
      </c>
      <c r="B314" s="222" t="s">
        <v>42</v>
      </c>
      <c r="C314" s="179" t="s">
        <v>210</v>
      </c>
      <c r="D314" s="179" t="s">
        <v>211</v>
      </c>
      <c r="E314" s="222" t="s">
        <v>212</v>
      </c>
      <c r="F314" s="222" t="s">
        <v>246</v>
      </c>
      <c r="G314" s="222" t="s">
        <v>247</v>
      </c>
      <c r="H314" s="194" t="s">
        <v>48</v>
      </c>
      <c r="I314" s="210" t="s">
        <v>49</v>
      </c>
      <c r="J314" s="289" t="s">
        <v>50</v>
      </c>
      <c r="K314" s="210"/>
      <c r="L314" s="222" t="s">
        <v>220</v>
      </c>
      <c r="M314" s="222"/>
      <c r="N314" s="290" t="s">
        <v>209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6"/>
        <v>11055.15</v>
      </c>
      <c r="W314" s="319">
        <f t="shared" si="28"/>
        <v>0</v>
      </c>
      <c r="X314" s="319"/>
      <c r="Y314" s="319">
        <f t="shared" si="21"/>
        <v>0</v>
      </c>
      <c r="Z314" s="319">
        <f t="shared" si="27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t="16.5" customHeight="1" x14ac:dyDescent="0.25">
      <c r="A315" s="356">
        <v>43617</v>
      </c>
      <c r="B315" s="222" t="s">
        <v>42</v>
      </c>
      <c r="C315" s="179" t="s">
        <v>210</v>
      </c>
      <c r="D315" s="179" t="s">
        <v>221</v>
      </c>
      <c r="E315" s="222" t="s">
        <v>212</v>
      </c>
      <c r="F315" s="222" t="s">
        <v>253</v>
      </c>
      <c r="G315" s="222" t="s">
        <v>254</v>
      </c>
      <c r="H315" s="194" t="s">
        <v>48</v>
      </c>
      <c r="I315" s="210" t="s">
        <v>49</v>
      </c>
      <c r="J315" s="289" t="s">
        <v>50</v>
      </c>
      <c r="K315" s="210"/>
      <c r="L315" s="222" t="s">
        <v>220</v>
      </c>
      <c r="M315" s="222"/>
      <c r="N315" s="290" t="s">
        <v>209</v>
      </c>
      <c r="O315" s="305" t="s">
        <v>53</v>
      </c>
      <c r="P315" s="208">
        <v>0.22</v>
      </c>
      <c r="Q315" s="223"/>
      <c r="R315" s="211"/>
      <c r="S315" s="121">
        <v>354.84000000002561</v>
      </c>
      <c r="T315" s="212"/>
      <c r="U315" s="212"/>
      <c r="V315" s="212">
        <f t="shared" si="26"/>
        <v>354.84000000002561</v>
      </c>
      <c r="W315" s="319">
        <f t="shared" si="28"/>
        <v>0</v>
      </c>
      <c r="X315" s="319"/>
      <c r="Y315" s="319">
        <f t="shared" si="21"/>
        <v>0</v>
      </c>
      <c r="Z315" s="319">
        <f t="shared" si="27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x14ac:dyDescent="0.25">
      <c r="A316" s="356">
        <v>43617</v>
      </c>
      <c r="B316" s="222" t="s">
        <v>42</v>
      </c>
      <c r="C316" s="222" t="s">
        <v>210</v>
      </c>
      <c r="D316" s="222" t="s">
        <v>211</v>
      </c>
      <c r="E316" s="222" t="s">
        <v>212</v>
      </c>
      <c r="F316" s="222" t="s">
        <v>240</v>
      </c>
      <c r="G316" s="222" t="s">
        <v>241</v>
      </c>
      <c r="H316" s="194" t="s">
        <v>48</v>
      </c>
      <c r="I316" s="210" t="s">
        <v>49</v>
      </c>
      <c r="J316" s="289" t="s">
        <v>50</v>
      </c>
      <c r="K316" s="210"/>
      <c r="L316" s="222" t="s">
        <v>220</v>
      </c>
      <c r="M316" s="222"/>
      <c r="N316" s="290" t="s">
        <v>209</v>
      </c>
      <c r="O316" s="305" t="s">
        <v>53</v>
      </c>
      <c r="P316" s="208">
        <v>0.23</v>
      </c>
      <c r="Q316" s="223"/>
      <c r="R316" s="211"/>
      <c r="S316" s="121">
        <v>172.66352112698951</v>
      </c>
      <c r="T316" s="212"/>
      <c r="U316" s="212"/>
      <c r="V316" s="212">
        <f t="shared" si="26"/>
        <v>172.66352112698951</v>
      </c>
      <c r="W316" s="319">
        <f t="shared" si="28"/>
        <v>0</v>
      </c>
      <c r="X316" s="319"/>
      <c r="Y316" s="319">
        <f t="shared" si="21"/>
        <v>0</v>
      </c>
      <c r="Z316" s="319">
        <f t="shared" si="27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t="16.5" customHeight="1" x14ac:dyDescent="0.25">
      <c r="A317" s="356">
        <v>43617</v>
      </c>
      <c r="B317" s="222" t="s">
        <v>42</v>
      </c>
      <c r="C317" s="222" t="s">
        <v>210</v>
      </c>
      <c r="D317" s="222" t="s">
        <v>211</v>
      </c>
      <c r="E317" s="222" t="s">
        <v>212</v>
      </c>
      <c r="F317" s="222" t="s">
        <v>230</v>
      </c>
      <c r="G317" s="222" t="s">
        <v>231</v>
      </c>
      <c r="H317" s="194" t="s">
        <v>48</v>
      </c>
      <c r="I317" s="210" t="s">
        <v>49</v>
      </c>
      <c r="J317" s="289" t="s">
        <v>50</v>
      </c>
      <c r="K317" s="210"/>
      <c r="L317" s="222" t="s">
        <v>220</v>
      </c>
      <c r="M317" s="222"/>
      <c r="N317" s="290" t="s">
        <v>209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6"/>
        <v>6504.6216901406997</v>
      </c>
      <c r="W317" s="319">
        <f t="shared" si="28"/>
        <v>0</v>
      </c>
      <c r="X317" s="319"/>
      <c r="Y317" s="319">
        <f t="shared" si="21"/>
        <v>0</v>
      </c>
      <c r="Z317" s="319">
        <f t="shared" si="27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t="16.5" customHeight="1" x14ac:dyDescent="0.25">
      <c r="A318" s="356">
        <v>43617</v>
      </c>
      <c r="B318" s="222" t="s">
        <v>42</v>
      </c>
      <c r="C318" s="222" t="s">
        <v>59</v>
      </c>
      <c r="D318" s="222" t="s">
        <v>290</v>
      </c>
      <c r="E318" s="222" t="s">
        <v>156</v>
      </c>
      <c r="F318" s="222" t="s">
        <v>268</v>
      </c>
      <c r="G318" s="222" t="s">
        <v>291</v>
      </c>
      <c r="H318" s="194" t="s">
        <v>48</v>
      </c>
      <c r="I318" s="210" t="s">
        <v>49</v>
      </c>
      <c r="J318" s="289" t="s">
        <v>50</v>
      </c>
      <c r="K318" s="210"/>
      <c r="L318" s="222" t="s">
        <v>220</v>
      </c>
      <c r="M318" s="222"/>
      <c r="N318" s="290" t="s">
        <v>209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6"/>
        <v>136495.19</v>
      </c>
      <c r="W318" s="319">
        <f t="shared" si="28"/>
        <v>0</v>
      </c>
      <c r="X318" s="319"/>
      <c r="Y318" s="319">
        <f t="shared" si="21"/>
        <v>0</v>
      </c>
      <c r="Z318" s="319">
        <f t="shared" si="27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226">
        <v>0.42</v>
      </c>
      <c r="AH318" s="194"/>
      <c r="AI318" s="194"/>
      <c r="AJ318" s="194"/>
      <c r="AK318" s="192"/>
    </row>
    <row r="319" spans="1:37" s="193" customFormat="1" ht="16.5" customHeight="1" x14ac:dyDescent="0.25">
      <c r="A319" s="356">
        <v>43617</v>
      </c>
      <c r="B319" s="222" t="s">
        <v>42</v>
      </c>
      <c r="C319" s="222" t="s">
        <v>210</v>
      </c>
      <c r="D319" s="222" t="s">
        <v>211</v>
      </c>
      <c r="E319" s="222" t="s">
        <v>212</v>
      </c>
      <c r="F319" s="222" t="s">
        <v>262</v>
      </c>
      <c r="G319" s="222" t="s">
        <v>263</v>
      </c>
      <c r="H319" s="194" t="s">
        <v>48</v>
      </c>
      <c r="I319" s="210" t="s">
        <v>49</v>
      </c>
      <c r="J319" s="289" t="s">
        <v>50</v>
      </c>
      <c r="K319" s="210"/>
      <c r="L319" s="222" t="s">
        <v>220</v>
      </c>
      <c r="M319" s="222"/>
      <c r="N319" s="290" t="s">
        <v>209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6"/>
        <v>18.304366197188799</v>
      </c>
      <c r="W319" s="319">
        <f t="shared" si="28"/>
        <v>0</v>
      </c>
      <c r="X319" s="319"/>
      <c r="Y319" s="319">
        <f t="shared" si="21"/>
        <v>0</v>
      </c>
      <c r="Z319" s="319">
        <f t="shared" si="27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t="16.5" customHeight="1" x14ac:dyDescent="0.25">
      <c r="A320" s="356">
        <v>43617</v>
      </c>
      <c r="B320" s="222" t="s">
        <v>42</v>
      </c>
      <c r="C320" s="179" t="s">
        <v>210</v>
      </c>
      <c r="D320" s="179" t="s">
        <v>221</v>
      </c>
      <c r="E320" s="222" t="s">
        <v>212</v>
      </c>
      <c r="F320" s="222" t="s">
        <v>228</v>
      </c>
      <c r="G320" s="222" t="s">
        <v>229</v>
      </c>
      <c r="H320" s="194" t="s">
        <v>48</v>
      </c>
      <c r="I320" s="210" t="s">
        <v>49</v>
      </c>
      <c r="J320" s="289" t="s">
        <v>50</v>
      </c>
      <c r="K320" s="210"/>
      <c r="L320" s="222" t="s">
        <v>220</v>
      </c>
      <c r="M320" s="222"/>
      <c r="N320" s="290" t="s">
        <v>209</v>
      </c>
      <c r="O320" s="305" t="s">
        <v>53</v>
      </c>
      <c r="P320" s="208">
        <v>0.08</v>
      </c>
      <c r="Q320" s="223"/>
      <c r="R320" s="211"/>
      <c r="S320" s="128">
        <v>0</v>
      </c>
      <c r="T320" s="212"/>
      <c r="U320" s="212"/>
      <c r="V320" s="212">
        <f t="shared" si="26"/>
        <v>0</v>
      </c>
      <c r="W320" s="319">
        <f t="shared" si="28"/>
        <v>0</v>
      </c>
      <c r="X320" s="319"/>
      <c r="Y320" s="319">
        <f t="shared" si="21"/>
        <v>0</v>
      </c>
      <c r="Z320" s="319">
        <f t="shared" si="27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t="16.5" customHeight="1" x14ac:dyDescent="0.25">
      <c r="A321" s="356">
        <v>43617</v>
      </c>
      <c r="B321" s="222" t="s">
        <v>42</v>
      </c>
      <c r="C321" s="179" t="s">
        <v>210</v>
      </c>
      <c r="D321" s="179" t="s">
        <v>221</v>
      </c>
      <c r="E321" s="222" t="s">
        <v>248</v>
      </c>
      <c r="F321" s="222" t="s">
        <v>249</v>
      </c>
      <c r="G321" s="222" t="s">
        <v>250</v>
      </c>
      <c r="H321" s="194" t="s">
        <v>48</v>
      </c>
      <c r="I321" s="210" t="s">
        <v>49</v>
      </c>
      <c r="J321" s="289" t="s">
        <v>50</v>
      </c>
      <c r="K321" s="210"/>
      <c r="L321" s="222" t="s">
        <v>220</v>
      </c>
      <c r="M321" s="222"/>
      <c r="N321" s="290" t="s">
        <v>209</v>
      </c>
      <c r="O321" s="305" t="s">
        <v>53</v>
      </c>
      <c r="P321" s="196">
        <v>0.23</v>
      </c>
      <c r="Q321" s="223"/>
      <c r="R321" s="211"/>
      <c r="S321" s="128">
        <v>2063.5353521120301</v>
      </c>
      <c r="T321" s="212"/>
      <c r="U321" s="212"/>
      <c r="V321" s="212">
        <f t="shared" si="26"/>
        <v>2063.5353521120301</v>
      </c>
      <c r="W321" s="319">
        <f t="shared" si="28"/>
        <v>0</v>
      </c>
      <c r="X321" s="319"/>
      <c r="Y321" s="319">
        <f t="shared" si="21"/>
        <v>0</v>
      </c>
      <c r="Z321" s="319">
        <f t="shared" si="27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231">
        <v>0.42</v>
      </c>
      <c r="AH321" s="194"/>
      <c r="AI321" s="194"/>
      <c r="AJ321" s="194"/>
      <c r="AK321" s="192"/>
    </row>
    <row r="322" spans="1:37" s="193" customFormat="1" ht="16.5" customHeight="1" x14ac:dyDescent="0.25">
      <c r="A322" s="356">
        <v>43617</v>
      </c>
      <c r="B322" s="222" t="s">
        <v>42</v>
      </c>
      <c r="C322" s="222" t="s">
        <v>210</v>
      </c>
      <c r="D322" s="222" t="s">
        <v>221</v>
      </c>
      <c r="E322" s="222" t="s">
        <v>212</v>
      </c>
      <c r="F322" s="222" t="s">
        <v>282</v>
      </c>
      <c r="G322" s="222" t="s">
        <v>283</v>
      </c>
      <c r="H322" s="194" t="s">
        <v>48</v>
      </c>
      <c r="I322" s="210" t="s">
        <v>49</v>
      </c>
      <c r="J322" s="289" t="s">
        <v>50</v>
      </c>
      <c r="K322" s="210"/>
      <c r="L322" s="222" t="s">
        <v>220</v>
      </c>
      <c r="M322" s="222"/>
      <c r="N322" s="290" t="s">
        <v>209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6"/>
        <v>8102.9149295775096</v>
      </c>
      <c r="W322" s="319">
        <f t="shared" si="28"/>
        <v>0</v>
      </c>
      <c r="X322" s="319"/>
      <c r="Y322" s="319">
        <f t="shared" si="21"/>
        <v>0</v>
      </c>
      <c r="Z322" s="319">
        <f t="shared" si="27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t="16.5" customHeight="1" x14ac:dyDescent="0.25">
      <c r="A323" s="356">
        <v>43617</v>
      </c>
      <c r="B323" s="222" t="s">
        <v>42</v>
      </c>
      <c r="C323" s="222" t="s">
        <v>210</v>
      </c>
      <c r="D323" s="222" t="s">
        <v>211</v>
      </c>
      <c r="E323" s="222" t="s">
        <v>212</v>
      </c>
      <c r="F323" s="222" t="s">
        <v>264</v>
      </c>
      <c r="G323" s="222" t="s">
        <v>265</v>
      </c>
      <c r="H323" s="194" t="s">
        <v>48</v>
      </c>
      <c r="I323" s="210" t="s">
        <v>49</v>
      </c>
      <c r="J323" s="289" t="s">
        <v>50</v>
      </c>
      <c r="K323" s="210"/>
      <c r="L323" s="222" t="s">
        <v>220</v>
      </c>
      <c r="M323" s="222"/>
      <c r="N323" s="290" t="s">
        <v>209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6"/>
        <v>39.474225352198097</v>
      </c>
      <c r="W323" s="319">
        <f t="shared" si="28"/>
        <v>0</v>
      </c>
      <c r="X323" s="319"/>
      <c r="Y323" s="319">
        <f t="shared" si="21"/>
        <v>0</v>
      </c>
      <c r="Z323" s="319">
        <f t="shared" si="27"/>
        <v>0</v>
      </c>
      <c r="AA323" s="180">
        <v>8.5999999999999993E-2</v>
      </c>
      <c r="AB323" s="195">
        <f t="shared" ref="AB323:AB386" si="29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t="16.5" customHeight="1" x14ac:dyDescent="0.25">
      <c r="A324" s="356">
        <v>43617</v>
      </c>
      <c r="B324" s="222" t="s">
        <v>42</v>
      </c>
      <c r="C324" s="222" t="s">
        <v>210</v>
      </c>
      <c r="D324" s="222" t="s">
        <v>221</v>
      </c>
      <c r="E324" s="222" t="s">
        <v>212</v>
      </c>
      <c r="F324" s="222" t="s">
        <v>284</v>
      </c>
      <c r="G324" s="222" t="s">
        <v>285</v>
      </c>
      <c r="H324" s="194" t="s">
        <v>48</v>
      </c>
      <c r="I324" s="210" t="s">
        <v>49</v>
      </c>
      <c r="J324" s="289" t="s">
        <v>50</v>
      </c>
      <c r="K324" s="210"/>
      <c r="L324" s="222" t="s">
        <v>220</v>
      </c>
      <c r="M324" s="222"/>
      <c r="N324" s="290" t="s">
        <v>209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6"/>
        <v>655.37999999978604</v>
      </c>
      <c r="W324" s="319">
        <f t="shared" si="28"/>
        <v>0</v>
      </c>
      <c r="X324" s="319"/>
      <c r="Y324" s="319">
        <f t="shared" ref="Y324:Y362" si="30">U324-W324</f>
        <v>0</v>
      </c>
      <c r="Z324" s="319">
        <f t="shared" si="27"/>
        <v>0</v>
      </c>
      <c r="AA324" s="180">
        <v>8.5999999999999993E-2</v>
      </c>
      <c r="AB324" s="195">
        <f t="shared" si="29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t="16.5" customHeight="1" x14ac:dyDescent="0.25">
      <c r="A325" s="356">
        <v>43617</v>
      </c>
      <c r="B325" s="222" t="s">
        <v>42</v>
      </c>
      <c r="C325" s="222" t="s">
        <v>210</v>
      </c>
      <c r="D325" s="222" t="s">
        <v>221</v>
      </c>
      <c r="E325" s="222" t="s">
        <v>212</v>
      </c>
      <c r="F325" s="222" t="s">
        <v>300</v>
      </c>
      <c r="G325" s="222" t="s">
        <v>301</v>
      </c>
      <c r="H325" s="194" t="s">
        <v>48</v>
      </c>
      <c r="I325" s="210" t="s">
        <v>49</v>
      </c>
      <c r="J325" s="289" t="s">
        <v>50</v>
      </c>
      <c r="K325" s="210"/>
      <c r="L325" s="222" t="s">
        <v>220</v>
      </c>
      <c r="M325" s="222"/>
      <c r="N325" s="290" t="s">
        <v>209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6"/>
        <v>143.460985915328</v>
      </c>
      <c r="W325" s="319">
        <f t="shared" si="28"/>
        <v>0</v>
      </c>
      <c r="X325" s="319"/>
      <c r="Y325" s="319">
        <f t="shared" si="30"/>
        <v>0</v>
      </c>
      <c r="Z325" s="319">
        <f t="shared" si="27"/>
        <v>0</v>
      </c>
      <c r="AA325" s="180">
        <v>8.5999999999999993E-2</v>
      </c>
      <c r="AB325" s="195">
        <f t="shared" si="29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t="16.5" customHeight="1" x14ac:dyDescent="0.25">
      <c r="A326" s="356">
        <v>43617</v>
      </c>
      <c r="B326" s="222" t="s">
        <v>42</v>
      </c>
      <c r="C326" s="222" t="s">
        <v>210</v>
      </c>
      <c r="D326" s="222" t="s">
        <v>211</v>
      </c>
      <c r="E326" s="222" t="s">
        <v>212</v>
      </c>
      <c r="F326" s="222" t="s">
        <v>286</v>
      </c>
      <c r="G326" s="222" t="s">
        <v>287</v>
      </c>
      <c r="H326" s="194" t="s">
        <v>48</v>
      </c>
      <c r="I326" s="210" t="s">
        <v>49</v>
      </c>
      <c r="J326" s="289" t="s">
        <v>50</v>
      </c>
      <c r="K326" s="210"/>
      <c r="L326" s="222" t="s">
        <v>220</v>
      </c>
      <c r="M326" s="222"/>
      <c r="N326" s="290" t="s">
        <v>209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6"/>
        <v>322.47394365991897</v>
      </c>
      <c r="W326" s="121">
        <f>U326*(1+AG326)/(1+P326+AG326)</f>
        <v>0</v>
      </c>
      <c r="X326" s="319"/>
      <c r="Y326" s="319">
        <f t="shared" si="30"/>
        <v>0</v>
      </c>
      <c r="Z326" s="319">
        <f t="shared" si="27"/>
        <v>0</v>
      </c>
      <c r="AA326" s="180">
        <v>0</v>
      </c>
      <c r="AB326" s="195">
        <f t="shared" si="29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t="16.5" customHeight="1" x14ac:dyDescent="0.2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212</v>
      </c>
      <c r="F327" s="222" t="s">
        <v>278</v>
      </c>
      <c r="G327" s="222" t="s">
        <v>279</v>
      </c>
      <c r="H327" s="194" t="s">
        <v>48</v>
      </c>
      <c r="I327" s="210" t="s">
        <v>49</v>
      </c>
      <c r="J327" s="289" t="s">
        <v>50</v>
      </c>
      <c r="K327" s="210"/>
      <c r="L327" s="222" t="s">
        <v>220</v>
      </c>
      <c r="M327" s="222"/>
      <c r="N327" s="290" t="s">
        <v>209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6"/>
        <v>59.908873239197398</v>
      </c>
      <c r="W327" s="319">
        <f t="shared" si="28"/>
        <v>0</v>
      </c>
      <c r="X327" s="319"/>
      <c r="Y327" s="319">
        <f t="shared" si="30"/>
        <v>0</v>
      </c>
      <c r="Z327" s="319">
        <f t="shared" si="27"/>
        <v>0</v>
      </c>
      <c r="AA327" s="180">
        <v>0</v>
      </c>
      <c r="AB327" s="195">
        <f t="shared" si="29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t="16.5" customHeight="1" x14ac:dyDescent="0.25">
      <c r="A328" s="356">
        <v>43617</v>
      </c>
      <c r="B328" s="222" t="s">
        <v>42</v>
      </c>
      <c r="C328" s="222" t="s">
        <v>210</v>
      </c>
      <c r="D328" s="222" t="s">
        <v>221</v>
      </c>
      <c r="E328" s="222" t="s">
        <v>212</v>
      </c>
      <c r="F328" s="222" t="s">
        <v>288</v>
      </c>
      <c r="G328" s="222" t="s">
        <v>289</v>
      </c>
      <c r="H328" s="194" t="s">
        <v>48</v>
      </c>
      <c r="I328" s="210" t="s">
        <v>49</v>
      </c>
      <c r="J328" s="289" t="s">
        <v>50</v>
      </c>
      <c r="K328" s="210"/>
      <c r="L328" s="222" t="s">
        <v>220</v>
      </c>
      <c r="M328" s="222"/>
      <c r="N328" s="290" t="s">
        <v>209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6"/>
        <v>227.30774647876399</v>
      </c>
      <c r="W328" s="319">
        <f t="shared" si="28"/>
        <v>0</v>
      </c>
      <c r="X328" s="319"/>
      <c r="Y328" s="319">
        <f t="shared" si="30"/>
        <v>0</v>
      </c>
      <c r="Z328" s="319">
        <f t="shared" si="27"/>
        <v>0</v>
      </c>
      <c r="AA328" s="180">
        <v>0</v>
      </c>
      <c r="AB328" s="195">
        <f t="shared" si="29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t="16.5" customHeight="1" x14ac:dyDescent="0.25">
      <c r="A329" s="356">
        <v>43617</v>
      </c>
      <c r="B329" s="222" t="s">
        <v>42</v>
      </c>
      <c r="C329" s="222" t="s">
        <v>210</v>
      </c>
      <c r="D329" s="222" t="s">
        <v>211</v>
      </c>
      <c r="E329" s="222" t="s">
        <v>212</v>
      </c>
      <c r="F329" s="222" t="s">
        <v>256</v>
      </c>
      <c r="G329" s="222" t="s">
        <v>257</v>
      </c>
      <c r="H329" s="194" t="s">
        <v>48</v>
      </c>
      <c r="I329" s="210" t="s">
        <v>49</v>
      </c>
      <c r="J329" s="289" t="s">
        <v>50</v>
      </c>
      <c r="K329" s="210"/>
      <c r="L329" s="222" t="s">
        <v>220</v>
      </c>
      <c r="M329" s="222"/>
      <c r="N329" s="290" t="s">
        <v>209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6"/>
        <v>12.7087323940068</v>
      </c>
      <c r="W329" s="319">
        <f t="shared" si="28"/>
        <v>0</v>
      </c>
      <c r="X329" s="319"/>
      <c r="Y329" s="319">
        <f t="shared" si="30"/>
        <v>0</v>
      </c>
      <c r="Z329" s="319">
        <f t="shared" si="27"/>
        <v>0</v>
      </c>
      <c r="AA329" s="180">
        <v>0</v>
      </c>
      <c r="AB329" s="195">
        <f t="shared" si="29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t="16.5" customHeight="1" x14ac:dyDescent="0.25">
      <c r="A330" s="356">
        <v>43617</v>
      </c>
      <c r="B330" s="222" t="s">
        <v>42</v>
      </c>
      <c r="C330" s="222" t="s">
        <v>210</v>
      </c>
      <c r="D330" s="222" t="s">
        <v>211</v>
      </c>
      <c r="E330" s="222" t="s">
        <v>212</v>
      </c>
      <c r="F330" s="222" t="s">
        <v>298</v>
      </c>
      <c r="G330" s="222" t="s">
        <v>299</v>
      </c>
      <c r="H330" s="194" t="s">
        <v>48</v>
      </c>
      <c r="I330" s="210" t="s">
        <v>49</v>
      </c>
      <c r="J330" s="289" t="s">
        <v>50</v>
      </c>
      <c r="K330" s="210"/>
      <c r="L330" s="222" t="s">
        <v>220</v>
      </c>
      <c r="M330" s="222"/>
      <c r="N330" s="290" t="s">
        <v>209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6"/>
        <v>1513.0032394366101</v>
      </c>
      <c r="W330" s="319">
        <f t="shared" si="28"/>
        <v>0</v>
      </c>
      <c r="X330" s="319"/>
      <c r="Y330" s="319">
        <f t="shared" si="30"/>
        <v>0</v>
      </c>
      <c r="Z330" s="319">
        <f t="shared" si="27"/>
        <v>0</v>
      </c>
      <c r="AA330" s="180">
        <v>0</v>
      </c>
      <c r="AB330" s="195">
        <f t="shared" si="29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t="16.5" customHeight="1" x14ac:dyDescent="0.25">
      <c r="A331" s="356">
        <v>43617</v>
      </c>
      <c r="B331" s="222" t="s">
        <v>42</v>
      </c>
      <c r="C331" s="222" t="s">
        <v>210</v>
      </c>
      <c r="D331" s="222" t="s">
        <v>211</v>
      </c>
      <c r="E331" s="222" t="s">
        <v>212</v>
      </c>
      <c r="F331" s="222" t="s">
        <v>302</v>
      </c>
      <c r="G331" s="222" t="s">
        <v>303</v>
      </c>
      <c r="H331" s="194" t="s">
        <v>48</v>
      </c>
      <c r="I331" s="210" t="s">
        <v>49</v>
      </c>
      <c r="J331" s="289" t="s">
        <v>50</v>
      </c>
      <c r="K331" s="210"/>
      <c r="L331" s="222" t="s">
        <v>220</v>
      </c>
      <c r="M331" s="222"/>
      <c r="N331" s="290" t="s">
        <v>209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6"/>
        <v>127.3395774647</v>
      </c>
      <c r="W331" s="319">
        <f t="shared" si="28"/>
        <v>0</v>
      </c>
      <c r="X331" s="319"/>
      <c r="Y331" s="319">
        <f t="shared" si="30"/>
        <v>0</v>
      </c>
      <c r="Z331" s="319">
        <f t="shared" si="27"/>
        <v>0</v>
      </c>
      <c r="AA331" s="180">
        <v>5.2999999999999999E-2</v>
      </c>
      <c r="AB331" s="195">
        <f t="shared" si="29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t="16.5" customHeight="1" x14ac:dyDescent="0.25">
      <c r="A332" s="356">
        <v>43617</v>
      </c>
      <c r="B332" s="222" t="s">
        <v>42</v>
      </c>
      <c r="C332" s="222" t="s">
        <v>210</v>
      </c>
      <c r="D332" s="222" t="s">
        <v>211</v>
      </c>
      <c r="E332" s="222" t="s">
        <v>212</v>
      </c>
      <c r="F332" s="222" t="s">
        <v>312</v>
      </c>
      <c r="G332" s="222" t="s">
        <v>313</v>
      </c>
      <c r="H332" s="194" t="s">
        <v>48</v>
      </c>
      <c r="I332" s="210" t="s">
        <v>49</v>
      </c>
      <c r="J332" s="289" t="s">
        <v>50</v>
      </c>
      <c r="K332" s="210"/>
      <c r="L332" s="222" t="s">
        <v>220</v>
      </c>
      <c r="M332" s="222"/>
      <c r="N332" s="290" t="s">
        <v>209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6"/>
        <v>4215.2245070423196</v>
      </c>
      <c r="W332" s="319">
        <f t="shared" si="28"/>
        <v>0</v>
      </c>
      <c r="X332" s="319"/>
      <c r="Y332" s="319">
        <f t="shared" si="30"/>
        <v>0</v>
      </c>
      <c r="Z332" s="319">
        <f t="shared" si="27"/>
        <v>0</v>
      </c>
      <c r="AA332" s="180">
        <v>5.2999999999999999E-2</v>
      </c>
      <c r="AB332" s="195">
        <f t="shared" si="29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t="16.5" customHeight="1" x14ac:dyDescent="0.25">
      <c r="A333" s="356">
        <v>43617</v>
      </c>
      <c r="B333" s="222" t="s">
        <v>42</v>
      </c>
      <c r="C333" s="222" t="s">
        <v>210</v>
      </c>
      <c r="D333" s="222" t="s">
        <v>221</v>
      </c>
      <c r="E333" s="222" t="s">
        <v>212</v>
      </c>
      <c r="F333" s="222" t="s">
        <v>268</v>
      </c>
      <c r="G333" s="222" t="s">
        <v>269</v>
      </c>
      <c r="H333" s="194" t="s">
        <v>48</v>
      </c>
      <c r="I333" s="210" t="s">
        <v>49</v>
      </c>
      <c r="J333" s="289" t="s">
        <v>50</v>
      </c>
      <c r="K333" s="210"/>
      <c r="L333" s="222" t="s">
        <v>220</v>
      </c>
      <c r="M333" s="222"/>
      <c r="N333" s="290" t="s">
        <v>209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6"/>
        <v>152.264929577999</v>
      </c>
      <c r="W333" s="319">
        <f t="shared" si="28"/>
        <v>0</v>
      </c>
      <c r="X333" s="319"/>
      <c r="Y333" s="319">
        <f t="shared" si="30"/>
        <v>0</v>
      </c>
      <c r="Z333" s="319">
        <f t="shared" si="27"/>
        <v>0</v>
      </c>
      <c r="AA333" s="180">
        <v>5.2999999999999999E-2</v>
      </c>
      <c r="AB333" s="195">
        <f t="shared" si="29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t="16.5" customHeight="1" x14ac:dyDescent="0.25">
      <c r="A334" s="356">
        <v>43617</v>
      </c>
      <c r="B334" s="222" t="s">
        <v>42</v>
      </c>
      <c r="C334" s="222" t="s">
        <v>210</v>
      </c>
      <c r="D334" s="222" t="s">
        <v>211</v>
      </c>
      <c r="E334" s="222" t="s">
        <v>212</v>
      </c>
      <c r="F334" s="222" t="s">
        <v>294</v>
      </c>
      <c r="G334" s="222" t="s">
        <v>295</v>
      </c>
      <c r="H334" s="194" t="s">
        <v>48</v>
      </c>
      <c r="I334" s="210" t="s">
        <v>49</v>
      </c>
      <c r="J334" s="289" t="s">
        <v>50</v>
      </c>
      <c r="K334" s="210"/>
      <c r="L334" s="222" t="s">
        <v>220</v>
      </c>
      <c r="M334" s="222"/>
      <c r="N334" s="290" t="s">
        <v>209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6"/>
        <v>196.54507042269699</v>
      </c>
      <c r="W334" s="319">
        <f t="shared" si="28"/>
        <v>0</v>
      </c>
      <c r="X334" s="319"/>
      <c r="Y334" s="319">
        <f t="shared" si="30"/>
        <v>0</v>
      </c>
      <c r="Z334" s="319">
        <f t="shared" si="27"/>
        <v>0</v>
      </c>
      <c r="AA334" s="180">
        <v>5.2999999999999999E-2</v>
      </c>
      <c r="AB334" s="195">
        <f t="shared" si="29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t="16.5" customHeight="1" x14ac:dyDescent="0.25">
      <c r="A335" s="356">
        <v>43617</v>
      </c>
      <c r="B335" s="222" t="s">
        <v>42</v>
      </c>
      <c r="C335" s="222" t="s">
        <v>210</v>
      </c>
      <c r="D335" s="222" t="s">
        <v>221</v>
      </c>
      <c r="E335" s="222" t="s">
        <v>212</v>
      </c>
      <c r="F335" s="222" t="s">
        <v>296</v>
      </c>
      <c r="G335" s="222" t="s">
        <v>297</v>
      </c>
      <c r="H335" s="194" t="s">
        <v>48</v>
      </c>
      <c r="I335" s="210" t="s">
        <v>49</v>
      </c>
      <c r="J335" s="289" t="s">
        <v>50</v>
      </c>
      <c r="K335" s="210"/>
      <c r="L335" s="222" t="s">
        <v>220</v>
      </c>
      <c r="M335" s="222"/>
      <c r="N335" s="290" t="s">
        <v>209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6"/>
        <v>1402.38690140774</v>
      </c>
      <c r="W335" s="319">
        <f t="shared" si="28"/>
        <v>0</v>
      </c>
      <c r="X335" s="319"/>
      <c r="Y335" s="319">
        <f t="shared" si="30"/>
        <v>0</v>
      </c>
      <c r="Z335" s="319">
        <f t="shared" si="27"/>
        <v>0</v>
      </c>
      <c r="AA335" s="180">
        <v>5.2999999999999999E-2</v>
      </c>
      <c r="AB335" s="195">
        <f t="shared" si="29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t="16.5" customHeight="1" x14ac:dyDescent="0.25">
      <c r="A336" s="356">
        <v>43617</v>
      </c>
      <c r="B336" s="222" t="s">
        <v>42</v>
      </c>
      <c r="C336" s="179" t="s">
        <v>210</v>
      </c>
      <c r="D336" s="179" t="s">
        <v>211</v>
      </c>
      <c r="E336" s="222" t="s">
        <v>212</v>
      </c>
      <c r="F336" s="222" t="s">
        <v>226</v>
      </c>
      <c r="G336" s="222" t="s">
        <v>227</v>
      </c>
      <c r="H336" s="194" t="s">
        <v>48</v>
      </c>
      <c r="I336" s="210" t="s">
        <v>49</v>
      </c>
      <c r="J336" s="289" t="s">
        <v>50</v>
      </c>
      <c r="K336" s="210"/>
      <c r="L336" s="222" t="s">
        <v>220</v>
      </c>
      <c r="M336" s="222"/>
      <c r="N336" s="290" t="s">
        <v>209</v>
      </c>
      <c r="O336" s="305" t="s">
        <v>53</v>
      </c>
      <c r="P336" s="208">
        <v>0.03</v>
      </c>
      <c r="Q336" s="223"/>
      <c r="R336" s="211"/>
      <c r="S336" s="121">
        <v>14157.309295774696</v>
      </c>
      <c r="T336" s="212"/>
      <c r="U336" s="212"/>
      <c r="V336" s="212">
        <f t="shared" si="26"/>
        <v>14157.309295774696</v>
      </c>
      <c r="W336" s="319">
        <f t="shared" si="28"/>
        <v>0</v>
      </c>
      <c r="X336" s="319"/>
      <c r="Y336" s="319">
        <f t="shared" si="30"/>
        <v>0</v>
      </c>
      <c r="Z336" s="319">
        <f t="shared" si="27"/>
        <v>0</v>
      </c>
      <c r="AA336" s="180">
        <v>5.2999999999999999E-2</v>
      </c>
      <c r="AB336" s="195">
        <f t="shared" si="29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t="16.5" customHeight="1" x14ac:dyDescent="0.25">
      <c r="A337" s="356">
        <v>43617</v>
      </c>
      <c r="B337" s="222" t="s">
        <v>42</v>
      </c>
      <c r="C337" s="222" t="s">
        <v>210</v>
      </c>
      <c r="D337" s="222" t="s">
        <v>221</v>
      </c>
      <c r="E337" s="222" t="s">
        <v>212</v>
      </c>
      <c r="F337" s="222" t="s">
        <v>304</v>
      </c>
      <c r="G337" s="222" t="s">
        <v>305</v>
      </c>
      <c r="H337" s="194" t="s">
        <v>48</v>
      </c>
      <c r="I337" s="210" t="s">
        <v>49</v>
      </c>
      <c r="J337" s="289" t="s">
        <v>50</v>
      </c>
      <c r="K337" s="210"/>
      <c r="L337" s="222" t="s">
        <v>220</v>
      </c>
      <c r="M337" s="222"/>
      <c r="N337" s="290" t="s">
        <v>209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6"/>
        <v>73.931408450356699</v>
      </c>
      <c r="W337" s="319">
        <f t="shared" si="28"/>
        <v>0</v>
      </c>
      <c r="X337" s="319"/>
      <c r="Y337" s="319">
        <f t="shared" si="30"/>
        <v>0</v>
      </c>
      <c r="Z337" s="319">
        <f t="shared" si="27"/>
        <v>0</v>
      </c>
      <c r="AA337" s="180">
        <v>5.2999999999999999E-2</v>
      </c>
      <c r="AB337" s="195">
        <f t="shared" si="29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t="16.5" customHeight="1" x14ac:dyDescent="0.25">
      <c r="A338" s="356">
        <v>43617</v>
      </c>
      <c r="B338" s="222" t="s">
        <v>42</v>
      </c>
      <c r="C338" s="222" t="s">
        <v>210</v>
      </c>
      <c r="D338" s="222" t="s">
        <v>221</v>
      </c>
      <c r="E338" s="222" t="s">
        <v>212</v>
      </c>
      <c r="F338" s="222" t="s">
        <v>258</v>
      </c>
      <c r="G338" s="222" t="s">
        <v>259</v>
      </c>
      <c r="H338" s="194" t="s">
        <v>48</v>
      </c>
      <c r="I338" s="210" t="s">
        <v>49</v>
      </c>
      <c r="J338" s="289" t="s">
        <v>50</v>
      </c>
      <c r="K338" s="210"/>
      <c r="L338" s="222" t="s">
        <v>220</v>
      </c>
      <c r="M338" s="222"/>
      <c r="N338" s="290" t="s">
        <v>209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6"/>
        <v>425.555211267598</v>
      </c>
      <c r="W338" s="319">
        <f t="shared" si="28"/>
        <v>0</v>
      </c>
      <c r="X338" s="319"/>
      <c r="Y338" s="319">
        <f t="shared" si="30"/>
        <v>0</v>
      </c>
      <c r="Z338" s="319">
        <f t="shared" si="27"/>
        <v>0</v>
      </c>
      <c r="AA338" s="180">
        <v>8.5999999999999993E-2</v>
      </c>
      <c r="AB338" s="195">
        <f t="shared" si="29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t="16.5" customHeight="1" x14ac:dyDescent="0.25">
      <c r="A339" s="356">
        <v>43617</v>
      </c>
      <c r="B339" s="222" t="s">
        <v>42</v>
      </c>
      <c r="C339" s="179" t="s">
        <v>210</v>
      </c>
      <c r="D339" s="179" t="s">
        <v>211</v>
      </c>
      <c r="E339" s="222" t="s">
        <v>212</v>
      </c>
      <c r="F339" s="222" t="s">
        <v>224</v>
      </c>
      <c r="G339" s="222" t="s">
        <v>225</v>
      </c>
      <c r="H339" s="194" t="s">
        <v>48</v>
      </c>
      <c r="I339" s="210" t="s">
        <v>49</v>
      </c>
      <c r="J339" s="289" t="s">
        <v>50</v>
      </c>
      <c r="K339" s="210"/>
      <c r="L339" s="222" t="s">
        <v>220</v>
      </c>
      <c r="M339" s="222"/>
      <c r="N339" s="290" t="s">
        <v>209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6"/>
        <v>2.5516901408041099</v>
      </c>
      <c r="W339" s="319">
        <f t="shared" si="28"/>
        <v>0</v>
      </c>
      <c r="X339" s="319"/>
      <c r="Y339" s="319">
        <f t="shared" si="30"/>
        <v>0</v>
      </c>
      <c r="Z339" s="319">
        <f t="shared" si="27"/>
        <v>0</v>
      </c>
      <c r="AA339" s="180">
        <v>8.5999999999999993E-2</v>
      </c>
      <c r="AB339" s="195">
        <f t="shared" si="29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t="16.5" customHeight="1" x14ac:dyDescent="0.25">
      <c r="A340" s="356">
        <v>43617</v>
      </c>
      <c r="B340" s="222" t="s">
        <v>42</v>
      </c>
      <c r="C340" s="222" t="s">
        <v>210</v>
      </c>
      <c r="D340" s="222" t="s">
        <v>221</v>
      </c>
      <c r="E340" s="222" t="s">
        <v>212</v>
      </c>
      <c r="F340" s="222" t="s">
        <v>260</v>
      </c>
      <c r="G340" s="222" t="s">
        <v>261</v>
      </c>
      <c r="H340" s="194" t="s">
        <v>48</v>
      </c>
      <c r="I340" s="210" t="s">
        <v>49</v>
      </c>
      <c r="J340" s="289" t="s">
        <v>50</v>
      </c>
      <c r="K340" s="210"/>
      <c r="L340" s="222" t="s">
        <v>220</v>
      </c>
      <c r="M340" s="222"/>
      <c r="N340" s="290" t="s">
        <v>209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6"/>
        <v>12961.68</v>
      </c>
      <c r="W340" s="319">
        <f t="shared" si="28"/>
        <v>0</v>
      </c>
      <c r="X340" s="319"/>
      <c r="Y340" s="319">
        <f t="shared" si="30"/>
        <v>0</v>
      </c>
      <c r="Z340" s="319">
        <f t="shared" si="27"/>
        <v>0</v>
      </c>
      <c r="AA340" s="180">
        <v>8.5999999999999993E-2</v>
      </c>
      <c r="AB340" s="195">
        <f t="shared" si="29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t="16.5" customHeight="1" x14ac:dyDescent="0.25">
      <c r="A341" s="356">
        <v>43617</v>
      </c>
      <c r="B341" s="222" t="s">
        <v>42</v>
      </c>
      <c r="C341" s="222" t="s">
        <v>210</v>
      </c>
      <c r="D341" s="222" t="s">
        <v>211</v>
      </c>
      <c r="E341" s="222" t="s">
        <v>212</v>
      </c>
      <c r="F341" s="222" t="s">
        <v>310</v>
      </c>
      <c r="G341" s="222" t="s">
        <v>311</v>
      </c>
      <c r="H341" s="194" t="s">
        <v>48</v>
      </c>
      <c r="I341" s="210" t="s">
        <v>49</v>
      </c>
      <c r="J341" s="289" t="s">
        <v>50</v>
      </c>
      <c r="K341" s="210"/>
      <c r="L341" s="222" t="s">
        <v>220</v>
      </c>
      <c r="M341" s="222"/>
      <c r="N341" s="290" t="s">
        <v>209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6"/>
        <v>3.20845070423456</v>
      </c>
      <c r="W341" s="319">
        <f t="shared" si="28"/>
        <v>0</v>
      </c>
      <c r="X341" s="319"/>
      <c r="Y341" s="319">
        <f t="shared" si="30"/>
        <v>0</v>
      </c>
      <c r="Z341" s="319">
        <f t="shared" si="27"/>
        <v>0</v>
      </c>
      <c r="AA341" s="180">
        <v>8.5999999999999993E-2</v>
      </c>
      <c r="AB341" s="195">
        <f t="shared" si="29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t="16.5" customHeight="1" x14ac:dyDescent="0.25">
      <c r="A342" s="356">
        <v>43617</v>
      </c>
      <c r="B342" s="222" t="s">
        <v>42</v>
      </c>
      <c r="C342" s="179" t="s">
        <v>210</v>
      </c>
      <c r="D342" s="179" t="s">
        <v>221</v>
      </c>
      <c r="E342" s="222" t="s">
        <v>212</v>
      </c>
      <c r="F342" s="222" t="s">
        <v>314</v>
      </c>
      <c r="G342" s="222" t="s">
        <v>315</v>
      </c>
      <c r="H342" s="194" t="s">
        <v>48</v>
      </c>
      <c r="I342" s="210" t="s">
        <v>49</v>
      </c>
      <c r="J342" s="289" t="s">
        <v>50</v>
      </c>
      <c r="K342" s="210"/>
      <c r="L342" s="222" t="s">
        <v>220</v>
      </c>
      <c r="M342" s="222"/>
      <c r="N342" s="290" t="s">
        <v>209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6"/>
        <v>62.533943663001999</v>
      </c>
      <c r="W342" s="319">
        <f t="shared" si="28"/>
        <v>0</v>
      </c>
      <c r="X342" s="319"/>
      <c r="Y342" s="319">
        <f t="shared" si="30"/>
        <v>0</v>
      </c>
      <c r="Z342" s="319">
        <f t="shared" si="27"/>
        <v>0</v>
      </c>
      <c r="AA342" s="180">
        <v>8.5999999999999993E-2</v>
      </c>
      <c r="AB342" s="195">
        <f t="shared" si="29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t="16.5" customHeight="1" x14ac:dyDescent="0.25">
      <c r="A343" s="356">
        <v>43617</v>
      </c>
      <c r="B343" s="222" t="s">
        <v>42</v>
      </c>
      <c r="C343" s="222" t="s">
        <v>210</v>
      </c>
      <c r="D343" s="222" t="s">
        <v>221</v>
      </c>
      <c r="E343" s="222" t="s">
        <v>212</v>
      </c>
      <c r="F343" s="222" t="s">
        <v>308</v>
      </c>
      <c r="G343" s="222" t="s">
        <v>309</v>
      </c>
      <c r="H343" s="194" t="s">
        <v>48</v>
      </c>
      <c r="I343" s="210" t="s">
        <v>49</v>
      </c>
      <c r="J343" s="289" t="s">
        <v>50</v>
      </c>
      <c r="K343" s="210"/>
      <c r="L343" s="222" t="s">
        <v>220</v>
      </c>
      <c r="M343" s="222"/>
      <c r="N343" s="290" t="s">
        <v>209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6"/>
        <v>20.319577465001</v>
      </c>
      <c r="W343" s="319">
        <f t="shared" si="28"/>
        <v>0</v>
      </c>
      <c r="X343" s="319"/>
      <c r="Y343" s="319">
        <f t="shared" si="30"/>
        <v>0</v>
      </c>
      <c r="Z343" s="319">
        <f t="shared" si="27"/>
        <v>0</v>
      </c>
      <c r="AA343" s="180">
        <v>8.5999999999999993E-2</v>
      </c>
      <c r="AB343" s="195">
        <f t="shared" si="29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t="16.5" customHeight="1" x14ac:dyDescent="0.25">
      <c r="A344" s="356">
        <v>43617</v>
      </c>
      <c r="B344" s="222" t="s">
        <v>42</v>
      </c>
      <c r="C344" s="222" t="s">
        <v>210</v>
      </c>
      <c r="D344" s="222" t="s">
        <v>221</v>
      </c>
      <c r="E344" s="222" t="s">
        <v>212</v>
      </c>
      <c r="F344" s="222" t="s">
        <v>292</v>
      </c>
      <c r="G344" s="222" t="s">
        <v>293</v>
      </c>
      <c r="H344" s="194" t="s">
        <v>48</v>
      </c>
      <c r="I344" s="210" t="s">
        <v>49</v>
      </c>
      <c r="J344" s="289" t="s">
        <v>50</v>
      </c>
      <c r="K344" s="210"/>
      <c r="L344" s="222" t="s">
        <v>220</v>
      </c>
      <c r="M344" s="222"/>
      <c r="N344" s="290" t="s">
        <v>209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6"/>
        <v>29.5342253521267</v>
      </c>
      <c r="W344" s="319">
        <f t="shared" si="28"/>
        <v>0</v>
      </c>
      <c r="X344" s="319"/>
      <c r="Y344" s="319">
        <f t="shared" si="30"/>
        <v>0</v>
      </c>
      <c r="Z344" s="319">
        <f t="shared" si="27"/>
        <v>0</v>
      </c>
      <c r="AA344" s="180">
        <v>8.5999999999999993E-2</v>
      </c>
      <c r="AB344" s="195">
        <f t="shared" si="29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t="16.5" customHeight="1" x14ac:dyDescent="0.25">
      <c r="A345" s="356">
        <v>43617</v>
      </c>
      <c r="B345" s="222" t="s">
        <v>42</v>
      </c>
      <c r="C345" s="179" t="s">
        <v>210</v>
      </c>
      <c r="D345" s="179" t="s">
        <v>221</v>
      </c>
      <c r="E345" s="222" t="s">
        <v>212</v>
      </c>
      <c r="F345" s="222" t="s">
        <v>316</v>
      </c>
      <c r="G345" s="222" t="s">
        <v>317</v>
      </c>
      <c r="H345" s="194" t="s">
        <v>48</v>
      </c>
      <c r="I345" s="210" t="s">
        <v>49</v>
      </c>
      <c r="J345" s="289" t="s">
        <v>50</v>
      </c>
      <c r="K345" s="210"/>
      <c r="L345" s="222" t="s">
        <v>220</v>
      </c>
      <c r="M345" s="222"/>
      <c r="N345" s="290" t="s">
        <v>209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6"/>
        <v>3.5301408450905001</v>
      </c>
      <c r="W345" s="319">
        <f t="shared" si="28"/>
        <v>0</v>
      </c>
      <c r="X345" s="319"/>
      <c r="Y345" s="319">
        <f t="shared" si="30"/>
        <v>0</v>
      </c>
      <c r="Z345" s="319">
        <f t="shared" si="27"/>
        <v>0</v>
      </c>
      <c r="AA345" s="180">
        <v>8.5999999999999993E-2</v>
      </c>
      <c r="AB345" s="195">
        <f t="shared" si="29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t="16.5" customHeight="1" x14ac:dyDescent="0.25">
      <c r="A346" s="356">
        <v>43617</v>
      </c>
      <c r="B346" s="222" t="s">
        <v>42</v>
      </c>
      <c r="C346" s="222" t="s">
        <v>210</v>
      </c>
      <c r="D346" s="222" t="s">
        <v>221</v>
      </c>
      <c r="E346" s="222" t="s">
        <v>212</v>
      </c>
      <c r="F346" s="222" t="s">
        <v>276</v>
      </c>
      <c r="G346" s="222" t="s">
        <v>277</v>
      </c>
      <c r="H346" s="194" t="s">
        <v>48</v>
      </c>
      <c r="I346" s="210" t="s">
        <v>49</v>
      </c>
      <c r="J346" s="289" t="s">
        <v>50</v>
      </c>
      <c r="K346" s="210"/>
      <c r="L346" s="222" t="s">
        <v>220</v>
      </c>
      <c r="M346" s="222"/>
      <c r="N346" s="290" t="s">
        <v>209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6"/>
        <v>22.838591549299998</v>
      </c>
      <c r="W346" s="319">
        <f t="shared" si="28"/>
        <v>0</v>
      </c>
      <c r="X346" s="319"/>
      <c r="Y346" s="319">
        <f t="shared" si="30"/>
        <v>0</v>
      </c>
      <c r="Z346" s="319">
        <f t="shared" si="27"/>
        <v>0</v>
      </c>
      <c r="AA346" s="180">
        <v>8.5999999999999993E-2</v>
      </c>
      <c r="AB346" s="195">
        <f t="shared" si="29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t="16.5" customHeight="1" x14ac:dyDescent="0.25">
      <c r="A347" s="356">
        <v>43617</v>
      </c>
      <c r="B347" s="222" t="s">
        <v>42</v>
      </c>
      <c r="C347" s="179" t="s">
        <v>210</v>
      </c>
      <c r="D347" s="179" t="s">
        <v>211</v>
      </c>
      <c r="E347" s="222" t="s">
        <v>212</v>
      </c>
      <c r="F347" s="222" t="s">
        <v>232</v>
      </c>
      <c r="G347" s="222" t="s">
        <v>233</v>
      </c>
      <c r="H347" s="194" t="s">
        <v>48</v>
      </c>
      <c r="I347" s="210" t="s">
        <v>49</v>
      </c>
      <c r="J347" s="289" t="s">
        <v>50</v>
      </c>
      <c r="K347" s="210"/>
      <c r="L347" s="222" t="s">
        <v>220</v>
      </c>
      <c r="M347" s="222"/>
      <c r="N347" s="290" t="s">
        <v>209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6"/>
        <v>480.55873239384499</v>
      </c>
      <c r="W347" s="319">
        <f t="shared" si="28"/>
        <v>0</v>
      </c>
      <c r="X347" s="319"/>
      <c r="Y347" s="319">
        <f t="shared" si="30"/>
        <v>0</v>
      </c>
      <c r="Z347" s="319">
        <f t="shared" si="27"/>
        <v>0</v>
      </c>
      <c r="AA347" s="180">
        <v>8.5999999999999993E-2</v>
      </c>
      <c r="AB347" s="195">
        <f t="shared" si="29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t="16.5" customHeight="1" x14ac:dyDescent="0.25">
      <c r="A348" s="356">
        <v>43617</v>
      </c>
      <c r="B348" s="222" t="s">
        <v>42</v>
      </c>
      <c r="C348" s="222" t="s">
        <v>210</v>
      </c>
      <c r="D348" s="222" t="s">
        <v>211</v>
      </c>
      <c r="E348" s="222" t="s">
        <v>212</v>
      </c>
      <c r="F348" s="222" t="s">
        <v>280</v>
      </c>
      <c r="G348" s="222" t="s">
        <v>281</v>
      </c>
      <c r="H348" s="194" t="s">
        <v>48</v>
      </c>
      <c r="I348" s="210" t="s">
        <v>49</v>
      </c>
      <c r="J348" s="289" t="s">
        <v>50</v>
      </c>
      <c r="K348" s="210"/>
      <c r="L348" s="222" t="s">
        <v>220</v>
      </c>
      <c r="M348" s="222"/>
      <c r="N348" s="290" t="s">
        <v>209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6"/>
        <v>44820.261970721403</v>
      </c>
      <c r="W348" s="319">
        <f t="shared" si="28"/>
        <v>0</v>
      </c>
      <c r="X348" s="319"/>
      <c r="Y348" s="319">
        <f t="shared" si="30"/>
        <v>0</v>
      </c>
      <c r="Z348" s="319">
        <f t="shared" si="27"/>
        <v>0</v>
      </c>
      <c r="AA348" s="180">
        <v>8.5999999999999993E-2</v>
      </c>
      <c r="AB348" s="195">
        <f t="shared" si="29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t="16.5" customHeight="1" x14ac:dyDescent="0.25">
      <c r="A349" s="356">
        <v>43617</v>
      </c>
      <c r="B349" s="222" t="s">
        <v>42</v>
      </c>
      <c r="C349" s="222" t="s">
        <v>210</v>
      </c>
      <c r="D349" s="222" t="s">
        <v>211</v>
      </c>
      <c r="E349" s="222" t="s">
        <v>212</v>
      </c>
      <c r="F349" s="222" t="s">
        <v>306</v>
      </c>
      <c r="G349" s="222" t="s">
        <v>307</v>
      </c>
      <c r="H349" s="194" t="s">
        <v>48</v>
      </c>
      <c r="I349" s="210" t="s">
        <v>49</v>
      </c>
      <c r="J349" s="289" t="s">
        <v>50</v>
      </c>
      <c r="K349" s="210"/>
      <c r="L349" s="222" t="s">
        <v>220</v>
      </c>
      <c r="M349" s="222"/>
      <c r="N349" s="290" t="s">
        <v>209</v>
      </c>
      <c r="O349" s="305" t="s">
        <v>53</v>
      </c>
      <c r="P349" s="208">
        <v>0.23</v>
      </c>
      <c r="Q349" s="223"/>
      <c r="R349" s="211"/>
      <c r="S349" s="121">
        <v>88.72</v>
      </c>
      <c r="T349" s="212"/>
      <c r="U349" s="212"/>
      <c r="V349" s="212">
        <f t="shared" si="26"/>
        <v>88.72</v>
      </c>
      <c r="W349" s="319">
        <f t="shared" si="28"/>
        <v>0</v>
      </c>
      <c r="X349" s="319"/>
      <c r="Y349" s="319">
        <f t="shared" si="30"/>
        <v>0</v>
      </c>
      <c r="Z349" s="319">
        <f t="shared" si="27"/>
        <v>0</v>
      </c>
      <c r="AA349" s="180">
        <v>8.5999999999999993E-2</v>
      </c>
      <c r="AB349" s="195">
        <f t="shared" si="29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t="16.5" customHeight="1" x14ac:dyDescent="0.25">
      <c r="A350" s="356">
        <v>43617</v>
      </c>
      <c r="B350" s="222" t="s">
        <v>42</v>
      </c>
      <c r="C350" s="222" t="s">
        <v>210</v>
      </c>
      <c r="D350" s="222" t="s">
        <v>211</v>
      </c>
      <c r="E350" s="222" t="s">
        <v>212</v>
      </c>
      <c r="F350" s="222" t="s">
        <v>213</v>
      </c>
      <c r="G350" s="222" t="s">
        <v>214</v>
      </c>
      <c r="H350" s="194" t="s">
        <v>48</v>
      </c>
      <c r="I350" s="210" t="s">
        <v>49</v>
      </c>
      <c r="J350" s="289" t="s">
        <v>50</v>
      </c>
      <c r="K350" s="210"/>
      <c r="L350" s="222" t="s">
        <v>220</v>
      </c>
      <c r="M350" s="222"/>
      <c r="N350" s="290" t="s">
        <v>209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6"/>
        <v>147.29985915508601</v>
      </c>
      <c r="W350" s="319">
        <f t="shared" si="28"/>
        <v>0</v>
      </c>
      <c r="X350" s="319"/>
      <c r="Y350" s="319">
        <f t="shared" si="30"/>
        <v>0</v>
      </c>
      <c r="Z350" s="319">
        <f t="shared" si="27"/>
        <v>0</v>
      </c>
      <c r="AA350" s="180">
        <v>8.5999999999999993E-2</v>
      </c>
      <c r="AB350" s="195">
        <f t="shared" si="29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t="16.5" customHeight="1" x14ac:dyDescent="0.25">
      <c r="A351" s="356">
        <v>43617</v>
      </c>
      <c r="B351" s="222" t="s">
        <v>42</v>
      </c>
      <c r="C351" s="222" t="s">
        <v>210</v>
      </c>
      <c r="D351" s="222" t="s">
        <v>211</v>
      </c>
      <c r="E351" s="222" t="s">
        <v>212</v>
      </c>
      <c r="F351" s="222" t="s">
        <v>220</v>
      </c>
      <c r="G351" s="222" t="s">
        <v>255</v>
      </c>
      <c r="H351" s="194" t="s">
        <v>48</v>
      </c>
      <c r="I351" s="210" t="s">
        <v>49</v>
      </c>
      <c r="J351" s="289" t="s">
        <v>50</v>
      </c>
      <c r="K351" s="210"/>
      <c r="L351" s="222" t="s">
        <v>220</v>
      </c>
      <c r="M351" s="222"/>
      <c r="N351" s="290" t="s">
        <v>209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6"/>
        <v>30217.7</v>
      </c>
      <c r="W351" s="319">
        <f t="shared" si="28"/>
        <v>0</v>
      </c>
      <c r="X351" s="319"/>
      <c r="Y351" s="319">
        <f t="shared" si="30"/>
        <v>0</v>
      </c>
      <c r="Z351" s="319">
        <f t="shared" si="27"/>
        <v>0</v>
      </c>
      <c r="AA351" s="180">
        <v>8.5999999999999993E-2</v>
      </c>
      <c r="AB351" s="195">
        <f t="shared" si="29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t="16.5" customHeight="1" x14ac:dyDescent="0.25">
      <c r="A352" s="356">
        <v>43617</v>
      </c>
      <c r="B352" s="222" t="s">
        <v>42</v>
      </c>
      <c r="C352" s="179" t="s">
        <v>210</v>
      </c>
      <c r="D352" s="179" t="s">
        <v>211</v>
      </c>
      <c r="E352" s="222" t="s">
        <v>212</v>
      </c>
      <c r="F352" s="222" t="s">
        <v>318</v>
      </c>
      <c r="G352" s="222" t="s">
        <v>319</v>
      </c>
      <c r="H352" s="194" t="s">
        <v>48</v>
      </c>
      <c r="I352" s="210" t="s">
        <v>49</v>
      </c>
      <c r="J352" s="289" t="s">
        <v>50</v>
      </c>
      <c r="K352" s="210"/>
      <c r="L352" s="222" t="s">
        <v>220</v>
      </c>
      <c r="M352" s="222"/>
      <c r="N352" s="290" t="s">
        <v>209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6"/>
        <v>132154.611549297</v>
      </c>
      <c r="W352" s="319">
        <f t="shared" si="28"/>
        <v>0</v>
      </c>
      <c r="X352" s="319"/>
      <c r="Y352" s="319">
        <f t="shared" si="30"/>
        <v>0</v>
      </c>
      <c r="Z352" s="319">
        <f t="shared" si="27"/>
        <v>0</v>
      </c>
      <c r="AA352" s="180">
        <v>8.5999999999999993E-2</v>
      </c>
      <c r="AB352" s="195">
        <f t="shared" si="29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t="16.5" customHeight="1" x14ac:dyDescent="0.25">
      <c r="A353" s="356">
        <v>43617</v>
      </c>
      <c r="B353" s="222" t="s">
        <v>42</v>
      </c>
      <c r="C353" s="179" t="s">
        <v>210</v>
      </c>
      <c r="D353" s="179" t="s">
        <v>211</v>
      </c>
      <c r="E353" s="222" t="s">
        <v>212</v>
      </c>
      <c r="F353" s="222" t="s">
        <v>218</v>
      </c>
      <c r="G353" s="222" t="s">
        <v>219</v>
      </c>
      <c r="H353" s="194" t="s">
        <v>48</v>
      </c>
      <c r="I353" s="210" t="s">
        <v>49</v>
      </c>
      <c r="J353" s="289" t="s">
        <v>50</v>
      </c>
      <c r="K353" s="210"/>
      <c r="L353" s="222" t="s">
        <v>220</v>
      </c>
      <c r="M353" s="222"/>
      <c r="N353" s="290" t="s">
        <v>209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6"/>
        <v>114142.344929578</v>
      </c>
      <c r="W353" s="319">
        <f t="shared" si="28"/>
        <v>0</v>
      </c>
      <c r="X353" s="319"/>
      <c r="Y353" s="319">
        <f t="shared" si="30"/>
        <v>0</v>
      </c>
      <c r="Z353" s="319">
        <f t="shared" si="27"/>
        <v>0</v>
      </c>
      <c r="AA353" s="180">
        <v>8.5999999999999993E-2</v>
      </c>
      <c r="AB353" s="195">
        <f t="shared" si="29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t="16.5" customHeight="1" x14ac:dyDescent="0.25">
      <c r="A354" s="356">
        <v>43617</v>
      </c>
      <c r="B354" s="222" t="s">
        <v>42</v>
      </c>
      <c r="C354" s="179" t="s">
        <v>210</v>
      </c>
      <c r="D354" s="179" t="s">
        <v>211</v>
      </c>
      <c r="E354" s="222" t="s">
        <v>212</v>
      </c>
      <c r="F354" s="222" t="s">
        <v>234</v>
      </c>
      <c r="G354" s="222" t="s">
        <v>235</v>
      </c>
      <c r="H354" s="194" t="s">
        <v>48</v>
      </c>
      <c r="I354" s="210" t="s">
        <v>49</v>
      </c>
      <c r="J354" s="289" t="s">
        <v>50</v>
      </c>
      <c r="K354" s="210"/>
      <c r="L354" s="222" t="s">
        <v>220</v>
      </c>
      <c r="M354" s="222"/>
      <c r="N354" s="290" t="s">
        <v>209</v>
      </c>
      <c r="O354" s="305" t="s">
        <v>53</v>
      </c>
      <c r="P354" s="208">
        <v>0.13</v>
      </c>
      <c r="Q354" s="223"/>
      <c r="R354" s="211"/>
      <c r="S354" s="121">
        <v>20.72999999999638</v>
      </c>
      <c r="T354" s="212"/>
      <c r="U354" s="212"/>
      <c r="V354" s="212">
        <f t="shared" si="26"/>
        <v>20.72999999999638</v>
      </c>
      <c r="W354" s="121">
        <f>U354*1.42/(1+42%+P354)</f>
        <v>0</v>
      </c>
      <c r="X354" s="319"/>
      <c r="Y354" s="319">
        <f t="shared" si="30"/>
        <v>0</v>
      </c>
      <c r="Z354" s="319">
        <f t="shared" si="27"/>
        <v>0</v>
      </c>
      <c r="AA354" s="180">
        <v>8.5999999999999993E-2</v>
      </c>
      <c r="AB354" s="195">
        <f t="shared" si="29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t="16.5" customHeight="1" x14ac:dyDescent="0.25">
      <c r="A355" s="356">
        <v>43617</v>
      </c>
      <c r="B355" s="222" t="s">
        <v>42</v>
      </c>
      <c r="C355" s="222" t="s">
        <v>210</v>
      </c>
      <c r="D355" s="222" t="s">
        <v>221</v>
      </c>
      <c r="E355" s="222" t="s">
        <v>212</v>
      </c>
      <c r="F355" s="222" t="s">
        <v>266</v>
      </c>
      <c r="G355" s="222" t="s">
        <v>267</v>
      </c>
      <c r="H355" s="194" t="s">
        <v>48</v>
      </c>
      <c r="I355" s="210" t="s">
        <v>49</v>
      </c>
      <c r="J355" s="289" t="s">
        <v>50</v>
      </c>
      <c r="K355" s="210"/>
      <c r="L355" s="222" t="s">
        <v>220</v>
      </c>
      <c r="M355" s="222"/>
      <c r="N355" s="290" t="s">
        <v>209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6"/>
        <v>6.1263380281015998</v>
      </c>
      <c r="W355" s="319">
        <f t="shared" si="28"/>
        <v>0</v>
      </c>
      <c r="X355" s="319"/>
      <c r="Y355" s="319">
        <f t="shared" si="30"/>
        <v>0</v>
      </c>
      <c r="Z355" s="319">
        <f t="shared" si="27"/>
        <v>0</v>
      </c>
      <c r="AA355" s="180">
        <v>8.5999999999999993E-2</v>
      </c>
      <c r="AB355" s="195">
        <f t="shared" si="29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t="16.5" customHeight="1" x14ac:dyDescent="0.25">
      <c r="A356" s="356">
        <v>43617</v>
      </c>
      <c r="B356" s="222" t="s">
        <v>42</v>
      </c>
      <c r="C356" s="222" t="s">
        <v>210</v>
      </c>
      <c r="D356" s="222" t="s">
        <v>221</v>
      </c>
      <c r="E356" s="222" t="s">
        <v>212</v>
      </c>
      <c r="F356" s="222" t="s">
        <v>270</v>
      </c>
      <c r="G356" s="222" t="s">
        <v>271</v>
      </c>
      <c r="H356" s="194" t="s">
        <v>48</v>
      </c>
      <c r="I356" s="210" t="s">
        <v>49</v>
      </c>
      <c r="J356" s="289" t="s">
        <v>50</v>
      </c>
      <c r="K356" s="210"/>
      <c r="L356" s="222" t="s">
        <v>220</v>
      </c>
      <c r="M356" s="222"/>
      <c r="N356" s="290" t="s">
        <v>209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6"/>
        <v>4.2274647890008099</v>
      </c>
      <c r="W356" s="319">
        <f t="shared" si="28"/>
        <v>0</v>
      </c>
      <c r="X356" s="319"/>
      <c r="Y356" s="319">
        <f t="shared" si="30"/>
        <v>0</v>
      </c>
      <c r="Z356" s="319">
        <f t="shared" si="27"/>
        <v>0</v>
      </c>
      <c r="AA356" s="180">
        <v>8.5999999999999993E-2</v>
      </c>
      <c r="AB356" s="195">
        <f t="shared" si="29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t="16.5" customHeight="1" x14ac:dyDescent="0.25">
      <c r="A357" s="356">
        <v>43617</v>
      </c>
      <c r="B357" s="222" t="s">
        <v>42</v>
      </c>
      <c r="C357" s="222" t="s">
        <v>210</v>
      </c>
      <c r="D357" s="222" t="s">
        <v>211</v>
      </c>
      <c r="E357" s="222" t="s">
        <v>212</v>
      </c>
      <c r="F357" s="222" t="s">
        <v>272</v>
      </c>
      <c r="G357" s="222" t="s">
        <v>273</v>
      </c>
      <c r="H357" s="194" t="s">
        <v>48</v>
      </c>
      <c r="I357" s="210" t="s">
        <v>49</v>
      </c>
      <c r="J357" s="289" t="s">
        <v>50</v>
      </c>
      <c r="K357" s="210"/>
      <c r="L357" s="222" t="s">
        <v>220</v>
      </c>
      <c r="M357" s="222"/>
      <c r="N357" s="290" t="s">
        <v>209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6"/>
        <v>22.611267606000201</v>
      </c>
      <c r="W357" s="319">
        <f t="shared" si="28"/>
        <v>0</v>
      </c>
      <c r="X357" s="319"/>
      <c r="Y357" s="319">
        <f t="shared" si="30"/>
        <v>0</v>
      </c>
      <c r="Z357" s="319">
        <f t="shared" si="27"/>
        <v>0</v>
      </c>
      <c r="AA357" s="180">
        <v>8.5999999999999993E-2</v>
      </c>
      <c r="AB357" s="195">
        <f t="shared" si="29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t="16.5" customHeight="1" x14ac:dyDescent="0.25">
      <c r="A358" s="356">
        <v>43617</v>
      </c>
      <c r="B358" s="222" t="s">
        <v>42</v>
      </c>
      <c r="C358" s="222" t="s">
        <v>210</v>
      </c>
      <c r="D358" s="222" t="s">
        <v>221</v>
      </c>
      <c r="E358" s="222" t="s">
        <v>212</v>
      </c>
      <c r="F358" s="222" t="s">
        <v>274</v>
      </c>
      <c r="G358" s="222" t="s">
        <v>275</v>
      </c>
      <c r="H358" s="194" t="s">
        <v>48</v>
      </c>
      <c r="I358" s="210" t="s">
        <v>49</v>
      </c>
      <c r="J358" s="289" t="s">
        <v>50</v>
      </c>
      <c r="K358" s="210"/>
      <c r="L358" s="222" t="s">
        <v>220</v>
      </c>
      <c r="M358" s="222"/>
      <c r="N358" s="290" t="s">
        <v>209</v>
      </c>
      <c r="O358" s="305" t="s">
        <v>53</v>
      </c>
      <c r="P358" s="208">
        <v>0.21</v>
      </c>
      <c r="Q358" s="223"/>
      <c r="R358" s="211"/>
      <c r="S358" s="121">
        <v>1.9061971830988114</v>
      </c>
      <c r="T358" s="212"/>
      <c r="U358" s="212"/>
      <c r="V358" s="212">
        <f t="shared" si="26"/>
        <v>1.9061971830988114</v>
      </c>
      <c r="W358" s="319">
        <f t="shared" si="28"/>
        <v>0</v>
      </c>
      <c r="X358" s="319"/>
      <c r="Y358" s="319">
        <f t="shared" si="30"/>
        <v>0</v>
      </c>
      <c r="Z358" s="319">
        <f t="shared" si="27"/>
        <v>0</v>
      </c>
      <c r="AA358" s="180">
        <v>8.5999999999999993E-2</v>
      </c>
      <c r="AB358" s="195">
        <f t="shared" si="29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t="16.5" customHeight="1" x14ac:dyDescent="0.2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320</v>
      </c>
      <c r="G359" s="222" t="s">
        <v>320</v>
      </c>
      <c r="H359" s="289" t="s">
        <v>320</v>
      </c>
      <c r="I359" s="210" t="s">
        <v>49</v>
      </c>
      <c r="J359" s="224" t="s">
        <v>63</v>
      </c>
      <c r="K359" s="210"/>
      <c r="L359" s="222" t="s">
        <v>321</v>
      </c>
      <c r="M359" s="222"/>
      <c r="N359" s="290" t="s">
        <v>209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6"/>
        <v>200000</v>
      </c>
      <c r="W359" s="319">
        <f t="shared" si="28"/>
        <v>0</v>
      </c>
      <c r="X359" s="319"/>
      <c r="Y359" s="319">
        <f t="shared" si="30"/>
        <v>0</v>
      </c>
      <c r="Z359" s="319">
        <f t="shared" si="27"/>
        <v>0</v>
      </c>
      <c r="AA359" s="180">
        <v>8.5999999999999993E-2</v>
      </c>
      <c r="AB359" s="195">
        <f t="shared" si="29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t="16.5" customHeight="1" x14ac:dyDescent="0.25">
      <c r="A360" s="356">
        <v>43617</v>
      </c>
      <c r="B360" s="222" t="s">
        <v>42</v>
      </c>
      <c r="C360" s="222" t="s">
        <v>210</v>
      </c>
      <c r="D360" s="222" t="s">
        <v>221</v>
      </c>
      <c r="E360" s="222" t="s">
        <v>212</v>
      </c>
      <c r="F360" s="222" t="s">
        <v>322</v>
      </c>
      <c r="G360" s="222" t="s">
        <v>323</v>
      </c>
      <c r="H360" s="194" t="s">
        <v>48</v>
      </c>
      <c r="I360" s="210" t="s">
        <v>49</v>
      </c>
      <c r="J360" s="289" t="s">
        <v>50</v>
      </c>
      <c r="K360" s="210"/>
      <c r="L360" s="222" t="s">
        <v>220</v>
      </c>
      <c r="M360" s="222"/>
      <c r="N360" s="290" t="s">
        <v>209</v>
      </c>
      <c r="O360" s="305" t="s">
        <v>53</v>
      </c>
      <c r="P360" s="208">
        <v>0.13</v>
      </c>
      <c r="Q360" s="223"/>
      <c r="R360" s="211"/>
      <c r="S360" s="128">
        <v>-30329.470000000056</v>
      </c>
      <c r="T360" s="212"/>
      <c r="U360" s="212"/>
      <c r="V360" s="212">
        <f t="shared" si="26"/>
        <v>-30329.470000000056</v>
      </c>
      <c r="W360" s="319">
        <f t="shared" si="28"/>
        <v>0</v>
      </c>
      <c r="X360" s="319"/>
      <c r="Y360" s="319">
        <f t="shared" si="30"/>
        <v>0</v>
      </c>
      <c r="Z360" s="319">
        <f t="shared" si="27"/>
        <v>0</v>
      </c>
      <c r="AA360" s="180">
        <v>8.5999999999999993E-2</v>
      </c>
      <c r="AB360" s="195">
        <f t="shared" si="29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t="16.5" customHeight="1" x14ac:dyDescent="0.2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209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6"/>
        <v>-830053.2</v>
      </c>
      <c r="W361" s="319">
        <f>U361*(1+AK361)/(1+AK361+P361)</f>
        <v>799759.28759124072</v>
      </c>
      <c r="X361" s="319"/>
      <c r="Y361" s="319">
        <f t="shared" si="30"/>
        <v>30293.912408759235</v>
      </c>
      <c r="Z361" s="319">
        <f t="shared" si="27"/>
        <v>830053.2</v>
      </c>
      <c r="AA361" s="180">
        <v>8.5999999999999993E-2</v>
      </c>
      <c r="AB361" s="195">
        <f t="shared" si="29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t="16.5" customHeight="1" x14ac:dyDescent="0.2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209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6"/>
        <v>-18293.47</v>
      </c>
      <c r="W362" s="319">
        <f>U362*(1+AK362)/(1+AK362+P362)</f>
        <v>17644.765390070923</v>
      </c>
      <c r="X362" s="319"/>
      <c r="Y362" s="319">
        <f t="shared" si="30"/>
        <v>648.70460992907829</v>
      </c>
      <c r="Z362" s="319">
        <f t="shared" si="27"/>
        <v>18293.47</v>
      </c>
      <c r="AA362" s="180">
        <v>8.5999999999999993E-2</v>
      </c>
      <c r="AB362" s="195">
        <f t="shared" si="29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t="16.5" customHeight="1" x14ac:dyDescent="0.2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361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9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t="16.5" customHeight="1" x14ac:dyDescent="0.2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343</v>
      </c>
      <c r="J364" s="92" t="s">
        <v>344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9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t="16.5" customHeight="1" x14ac:dyDescent="0.2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333</v>
      </c>
      <c r="J365" s="92" t="s">
        <v>334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9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t="16.5" customHeight="1" x14ac:dyDescent="0.25">
      <c r="A366" s="352" t="s">
        <v>362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145271.71</v>
      </c>
      <c r="V366" s="121">
        <f t="shared" ref="V366:V429" si="31">S366+T366-U366</f>
        <v>4155989.87</v>
      </c>
      <c r="W366" s="413">
        <f>U366*(1+AG366)/(1+P366+AG366)</f>
        <v>136788.69043795619</v>
      </c>
      <c r="X366" s="121"/>
      <c r="Y366" s="121"/>
      <c r="Z366" s="121">
        <f t="shared" ref="Z366:Z404" si="32">U366</f>
        <v>145271.71</v>
      </c>
      <c r="AA366" s="180">
        <v>8.5999999999999993E-2</v>
      </c>
      <c r="AB366" s="195">
        <f t="shared" si="29"/>
        <v>12493.367059999999</v>
      </c>
      <c r="AC366" s="195"/>
      <c r="AD366" s="194"/>
      <c r="AE366" s="194"/>
      <c r="AF366" s="194"/>
      <c r="AG366" s="231">
        <v>0.28999999999999998</v>
      </c>
      <c r="AH366" s="194"/>
      <c r="AI366" s="194"/>
      <c r="AJ366" s="194"/>
      <c r="AK366" s="192"/>
    </row>
    <row r="367" spans="1:37" s="193" customFormat="1" ht="16.5" customHeight="1" x14ac:dyDescent="0.25">
      <c r="A367" s="352" t="s">
        <v>362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1"/>
        <v>553333.48000000045</v>
      </c>
      <c r="W367" s="121">
        <v>4225409.92</v>
      </c>
      <c r="X367" s="121"/>
      <c r="Y367" s="121"/>
      <c r="Z367" s="121">
        <f t="shared" si="32"/>
        <v>4225409.92</v>
      </c>
      <c r="AA367" s="180">
        <v>8.5999999999999993E-2</v>
      </c>
      <c r="AB367" s="195">
        <f t="shared" si="29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t="16.5" customHeight="1" x14ac:dyDescent="0.25">
      <c r="A368" s="352" t="s">
        <v>362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1"/>
        <v>0</v>
      </c>
      <c r="W368" s="121">
        <v>1026423.65</v>
      </c>
      <c r="X368" s="121"/>
      <c r="Y368" s="121"/>
      <c r="Z368" s="121">
        <f t="shared" si="32"/>
        <v>1026423.65</v>
      </c>
      <c r="AA368" s="180">
        <v>8.5999999999999993E-2</v>
      </c>
      <c r="AB368" s="195">
        <f t="shared" si="29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t="16.5" customHeight="1" x14ac:dyDescent="0.25">
      <c r="A369" s="352" t="s">
        <v>362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1"/>
        <v>579289.33999999985</v>
      </c>
      <c r="W369" s="121">
        <v>3365285.5274999999</v>
      </c>
      <c r="X369" s="121"/>
      <c r="Y369" s="121"/>
      <c r="Z369" s="121">
        <f t="shared" si="32"/>
        <v>3596488.35</v>
      </c>
      <c r="AA369" s="180">
        <v>8.5999999999999993E-2</v>
      </c>
      <c r="AB369" s="195">
        <f t="shared" si="29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t="16.5" customHeight="1" x14ac:dyDescent="0.25">
      <c r="A370" s="352" t="s">
        <v>362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1"/>
        <v>97973.310000000027</v>
      </c>
      <c r="W370" s="123">
        <f>U370*(1+AG370)/(1+AG370+P370)</f>
        <v>254698.69509090911</v>
      </c>
      <c r="X370" s="121"/>
      <c r="Y370" s="121"/>
      <c r="Z370" s="121">
        <f t="shared" si="32"/>
        <v>261839.78</v>
      </c>
      <c r="AA370" s="180">
        <v>8.5999999999999993E-2</v>
      </c>
      <c r="AB370" s="195">
        <f t="shared" si="29"/>
        <v>22518.221079999999</v>
      </c>
      <c r="AC370" s="195"/>
      <c r="AD370" s="194"/>
      <c r="AE370" s="194"/>
      <c r="AF370" s="238" t="s">
        <v>417</v>
      </c>
      <c r="AG370" s="231">
        <v>7.0000000000000007E-2</v>
      </c>
      <c r="AH370" s="194"/>
      <c r="AI370" s="194"/>
      <c r="AJ370" s="194"/>
      <c r="AK370" s="192"/>
    </row>
    <row r="371" spans="1:37" s="193" customFormat="1" ht="16.5" customHeight="1" x14ac:dyDescent="0.25">
      <c r="A371" s="352" t="s">
        <v>362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1"/>
        <v>15948.429999999993</v>
      </c>
      <c r="W371" s="121">
        <v>97780.91</v>
      </c>
      <c r="X371" s="121"/>
      <c r="Y371" s="121"/>
      <c r="Z371" s="121">
        <f t="shared" si="32"/>
        <v>97780.91</v>
      </c>
      <c r="AA371" s="180">
        <v>8.5999999999999993E-2</v>
      </c>
      <c r="AB371" s="195">
        <f t="shared" si="29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t="16.5" customHeight="1" x14ac:dyDescent="0.25">
      <c r="A372" s="352" t="s">
        <v>362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1"/>
        <v>46233.820000000007</v>
      </c>
      <c r="W372" s="121">
        <f>U372/1.05</f>
        <v>35276.485714285707</v>
      </c>
      <c r="X372" s="121"/>
      <c r="Y372" s="121"/>
      <c r="Z372" s="121">
        <f t="shared" si="32"/>
        <v>37040.31</v>
      </c>
      <c r="AA372" s="180">
        <v>8.5999999999999993E-2</v>
      </c>
      <c r="AB372" s="195">
        <f t="shared" si="29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t="16.5" customHeight="1" x14ac:dyDescent="0.25">
      <c r="A373" s="352" t="s">
        <v>362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330652.03000000026</v>
      </c>
      <c r="T373" s="121">
        <v>4689117.62</v>
      </c>
      <c r="U373" s="121">
        <v>4701852.26</v>
      </c>
      <c r="V373" s="121">
        <f t="shared" si="31"/>
        <v>317917.3900000006</v>
      </c>
      <c r="W373" s="121">
        <v>4482139.53757009</v>
      </c>
      <c r="X373" s="121"/>
      <c r="Y373" s="121"/>
      <c r="Z373" s="121">
        <f t="shared" si="32"/>
        <v>4701852.26</v>
      </c>
      <c r="AA373" s="180">
        <v>8.5999999999999993E-2</v>
      </c>
      <c r="AB373" s="195">
        <f t="shared" si="29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t="16.5" customHeight="1" x14ac:dyDescent="0.25">
      <c r="A374" s="352" t="s">
        <v>362</v>
      </c>
      <c r="B374" s="194" t="s">
        <v>58</v>
      </c>
      <c r="C374" s="195" t="s">
        <v>43</v>
      </c>
      <c r="D374" s="195" t="s">
        <v>44</v>
      </c>
      <c r="E374" s="194" t="s">
        <v>363</v>
      </c>
      <c r="F374" s="194" t="s">
        <v>364</v>
      </c>
      <c r="G374" s="194" t="s">
        <v>364</v>
      </c>
      <c r="H374" s="289" t="s">
        <v>364</v>
      </c>
      <c r="I374" s="194" t="s">
        <v>49</v>
      </c>
      <c r="J374" s="224" t="s">
        <v>63</v>
      </c>
      <c r="K374" s="194"/>
      <c r="L374" s="194" t="s">
        <v>364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1"/>
        <v>0</v>
      </c>
      <c r="W374" s="121">
        <v>23955.009803921599</v>
      </c>
      <c r="X374" s="121"/>
      <c r="Y374" s="121"/>
      <c r="Z374" s="121">
        <f t="shared" si="32"/>
        <v>24434.11</v>
      </c>
      <c r="AA374" s="180">
        <v>8.5999999999999993E-2</v>
      </c>
      <c r="AB374" s="195">
        <f t="shared" si="29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t="16.5" customHeight="1" x14ac:dyDescent="0.25">
      <c r="A375" s="352" t="s">
        <v>362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365</v>
      </c>
      <c r="G375" s="194" t="s">
        <v>366</v>
      </c>
      <c r="H375" s="194" t="s">
        <v>48</v>
      </c>
      <c r="I375" s="194" t="s">
        <v>49</v>
      </c>
      <c r="J375" s="289" t="s">
        <v>50</v>
      </c>
      <c r="K375" s="194"/>
      <c r="L375" s="194" t="s">
        <v>367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1"/>
        <v>0</v>
      </c>
      <c r="W375" s="121">
        <v>124202.653125</v>
      </c>
      <c r="X375" s="121"/>
      <c r="Y375" s="121"/>
      <c r="Z375" s="121">
        <f t="shared" si="32"/>
        <v>132482.82999999999</v>
      </c>
      <c r="AA375" s="180">
        <v>8.5999999999999993E-2</v>
      </c>
      <c r="AB375" s="195">
        <f t="shared" si="29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t="16.5" customHeight="1" x14ac:dyDescent="0.25">
      <c r="A376" s="352" t="s">
        <v>362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1"/>
        <v>100783.63</v>
      </c>
      <c r="W376" s="121">
        <v>5094.6960784313696</v>
      </c>
      <c r="X376" s="121"/>
      <c r="Y376" s="121"/>
      <c r="Z376" s="121">
        <f t="shared" si="32"/>
        <v>5196.59</v>
      </c>
      <c r="AA376" s="180">
        <v>0</v>
      </c>
      <c r="AB376" s="195">
        <f t="shared" si="29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t="16.5" customHeight="1" x14ac:dyDescent="0.25">
      <c r="A377" s="352" t="s">
        <v>362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766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1"/>
        <v>0.20000000000000018</v>
      </c>
      <c r="W377" s="121">
        <v>4.8</v>
      </c>
      <c r="X377" s="121"/>
      <c r="Y377" s="121"/>
      <c r="Z377" s="121">
        <f t="shared" si="32"/>
        <v>4.8</v>
      </c>
      <c r="AA377" s="180">
        <v>0</v>
      </c>
      <c r="AB377" s="195">
        <f t="shared" si="29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t="16.5" customHeight="1" x14ac:dyDescent="0.25">
      <c r="A378" s="352" t="s">
        <v>362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368</v>
      </c>
      <c r="G378" s="194" t="s">
        <v>369</v>
      </c>
      <c r="H378" s="194" t="s">
        <v>48</v>
      </c>
      <c r="I378" s="194" t="s">
        <v>49</v>
      </c>
      <c r="J378" s="289" t="s">
        <v>50</v>
      </c>
      <c r="K378" s="194"/>
      <c r="L378" s="194" t="s">
        <v>370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1"/>
        <v>-4.0999999999999996</v>
      </c>
      <c r="W378" s="121">
        <v>0</v>
      </c>
      <c r="X378" s="121"/>
      <c r="Y378" s="121"/>
      <c r="Z378" s="121">
        <f t="shared" si="32"/>
        <v>0</v>
      </c>
      <c r="AA378" s="180">
        <v>0</v>
      </c>
      <c r="AB378" s="195">
        <f t="shared" si="29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t="16.5" customHeight="1" x14ac:dyDescent="0.25">
      <c r="A379" s="352" t="s">
        <v>362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-0.15</v>
      </c>
      <c r="Q379" s="197"/>
      <c r="R379" s="197"/>
      <c r="S379" s="121">
        <v>861712.99</v>
      </c>
      <c r="T379" s="121">
        <v>1897337.97</v>
      </c>
      <c r="U379" s="121">
        <v>2758801.58</v>
      </c>
      <c r="V379" s="121">
        <f t="shared" si="31"/>
        <v>249.37999999988824</v>
      </c>
      <c r="W379" s="121">
        <f>U379*(1+AG379)/(1+P379+AG379)</f>
        <v>3131612.604324325</v>
      </c>
      <c r="X379" s="121"/>
      <c r="Y379" s="121"/>
      <c r="Z379" s="121">
        <f t="shared" si="32"/>
        <v>2758801.58</v>
      </c>
      <c r="AA379" s="180">
        <v>0</v>
      </c>
      <c r="AB379" s="195">
        <f t="shared" si="29"/>
        <v>0</v>
      </c>
      <c r="AC379" s="195"/>
      <c r="AD379" s="194"/>
      <c r="AE379" s="194"/>
      <c r="AF379" s="194"/>
      <c r="AG379" s="226">
        <v>0.26</v>
      </c>
      <c r="AH379" s="194"/>
      <c r="AI379" s="194"/>
      <c r="AJ379" s="194"/>
      <c r="AK379" s="192"/>
    </row>
    <row r="380" spans="1:37" s="193" customFormat="1" ht="16.5" customHeight="1" x14ac:dyDescent="0.25">
      <c r="A380" s="352" t="s">
        <v>362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368</v>
      </c>
      <c r="G380" s="194" t="s">
        <v>369</v>
      </c>
      <c r="H380" s="194" t="s">
        <v>48</v>
      </c>
      <c r="I380" s="194" t="s">
        <v>49</v>
      </c>
      <c r="J380" s="289" t="s">
        <v>50</v>
      </c>
      <c r="K380" s="194"/>
      <c r="L380" s="194" t="s">
        <v>371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1"/>
        <v>-8.68</v>
      </c>
      <c r="W380" s="121">
        <v>0</v>
      </c>
      <c r="X380" s="121"/>
      <c r="Y380" s="121"/>
      <c r="Z380" s="121">
        <f t="shared" si="32"/>
        <v>0</v>
      </c>
      <c r="AA380" s="180">
        <v>0</v>
      </c>
      <c r="AB380" s="195">
        <f t="shared" si="29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t="16.5" customHeight="1" x14ac:dyDescent="0.25">
      <c r="A381" s="352" t="s">
        <v>362</v>
      </c>
      <c r="B381" s="194" t="s">
        <v>58</v>
      </c>
      <c r="C381" s="195" t="s">
        <v>59</v>
      </c>
      <c r="D381" s="195" t="s">
        <v>290</v>
      </c>
      <c r="E381" s="194" t="s">
        <v>61</v>
      </c>
      <c r="F381" s="194" t="s">
        <v>372</v>
      </c>
      <c r="G381" s="194" t="s">
        <v>372</v>
      </c>
      <c r="H381" s="289" t="s">
        <v>372</v>
      </c>
      <c r="I381" s="194" t="s">
        <v>49</v>
      </c>
      <c r="J381" s="224" t="s">
        <v>63</v>
      </c>
      <c r="K381" s="194"/>
      <c r="L381" s="194" t="s">
        <v>373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1"/>
        <v>0</v>
      </c>
      <c r="W381" s="121">
        <v>4542.6814814814798</v>
      </c>
      <c r="X381" s="121"/>
      <c r="Y381" s="121"/>
      <c r="Z381" s="121">
        <f t="shared" si="32"/>
        <v>4763.2</v>
      </c>
      <c r="AA381" s="180">
        <v>0</v>
      </c>
      <c r="AB381" s="195">
        <f t="shared" si="29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t="16.5" customHeight="1" x14ac:dyDescent="0.25">
      <c r="A382" s="352" t="s">
        <v>362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0.03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1"/>
        <v>0</v>
      </c>
      <c r="W382" s="123">
        <f t="shared" ref="W382:W383" si="33">U382*(1+AG382)/(1+AG382+P382)</f>
        <v>1264545.4545454544</v>
      </c>
      <c r="X382" s="121"/>
      <c r="Y382" s="121"/>
      <c r="Z382" s="121">
        <f t="shared" si="32"/>
        <v>1300000</v>
      </c>
      <c r="AA382" s="180">
        <v>0</v>
      </c>
      <c r="AB382" s="195">
        <f t="shared" si="29"/>
        <v>0</v>
      </c>
      <c r="AC382" s="195"/>
      <c r="AD382" s="194"/>
      <c r="AE382" s="194"/>
      <c r="AF382" s="238" t="s">
        <v>417</v>
      </c>
      <c r="AG382" s="231">
        <v>7.0000000000000007E-2</v>
      </c>
      <c r="AH382" s="194"/>
      <c r="AI382" s="194"/>
      <c r="AJ382" s="194"/>
      <c r="AK382" s="192"/>
    </row>
    <row r="383" spans="1:37" s="193" customFormat="1" ht="16.5" customHeight="1" x14ac:dyDescent="0.25">
      <c r="A383" s="352" t="s">
        <v>362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0.03</v>
      </c>
      <c r="Q383" s="197"/>
      <c r="R383" s="197"/>
      <c r="S383" s="121">
        <v>0</v>
      </c>
      <c r="T383" s="121">
        <v>0</v>
      </c>
      <c r="U383" s="121">
        <v>2.76</v>
      </c>
      <c r="V383" s="121">
        <f t="shared" si="31"/>
        <v>-2.76</v>
      </c>
      <c r="W383" s="123">
        <f t="shared" si="33"/>
        <v>2.6847272727272724</v>
      </c>
      <c r="X383" s="121"/>
      <c r="Y383" s="121"/>
      <c r="Z383" s="121">
        <f t="shared" si="32"/>
        <v>2.76</v>
      </c>
      <c r="AA383" s="180">
        <v>0</v>
      </c>
      <c r="AB383" s="195">
        <f t="shared" si="29"/>
        <v>0</v>
      </c>
      <c r="AC383" s="195"/>
      <c r="AD383" s="194"/>
      <c r="AE383" s="194"/>
      <c r="AF383" s="238" t="s">
        <v>417</v>
      </c>
      <c r="AG383" s="231">
        <v>7.0000000000000007E-2</v>
      </c>
      <c r="AH383" s="194"/>
      <c r="AI383" s="194"/>
      <c r="AJ383" s="194"/>
      <c r="AK383" s="192"/>
    </row>
    <row r="384" spans="1:37" s="193" customFormat="1" ht="16.5" customHeight="1" x14ac:dyDescent="0.25">
      <c r="A384" s="352" t="s">
        <v>362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1"/>
        <v>243816.66999999993</v>
      </c>
      <c r="W384" s="121">
        <v>2865373.1234645699</v>
      </c>
      <c r="X384" s="121"/>
      <c r="Y384" s="121"/>
      <c r="Z384" s="121">
        <f t="shared" si="32"/>
        <v>3278399.88</v>
      </c>
      <c r="AA384" s="180">
        <v>0</v>
      </c>
      <c r="AB384" s="195">
        <f t="shared" si="29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t="16.5" customHeight="1" x14ac:dyDescent="0.25">
      <c r="A385" s="352" t="s">
        <v>362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1"/>
        <v>#REF!</v>
      </c>
      <c r="W385" s="121">
        <v>233480.61</v>
      </c>
      <c r="X385" s="121"/>
      <c r="Y385" s="121"/>
      <c r="Z385" s="121">
        <f t="shared" si="32"/>
        <v>320384.88</v>
      </c>
      <c r="AA385" s="180">
        <v>0</v>
      </c>
      <c r="AB385" s="195">
        <f t="shared" si="29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t="16.5" customHeight="1" x14ac:dyDescent="0.25">
      <c r="A386" s="352" t="s">
        <v>362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1"/>
        <v>0</v>
      </c>
      <c r="W386" s="121">
        <v>86904.27</v>
      </c>
      <c r="X386" s="121"/>
      <c r="Y386" s="121"/>
      <c r="Z386" s="121">
        <f t="shared" si="32"/>
        <v>0</v>
      </c>
      <c r="AA386" s="180">
        <v>0</v>
      </c>
      <c r="AB386" s="195">
        <f t="shared" si="29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t="16.5" customHeight="1" x14ac:dyDescent="0.25">
      <c r="A387" s="352" t="s">
        <v>362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1"/>
        <v>89749.6</v>
      </c>
      <c r="W387" s="121">
        <v>10250.4</v>
      </c>
      <c r="X387" s="121"/>
      <c r="Y387" s="121"/>
      <c r="Z387" s="121">
        <f t="shared" si="32"/>
        <v>10250.4</v>
      </c>
      <c r="AA387" s="180">
        <v>0</v>
      </c>
      <c r="AB387" s="195">
        <f t="shared" ref="AB387:AB450" si="34">Z387*AA387</f>
        <v>0</v>
      </c>
      <c r="AC387" s="195"/>
      <c r="AD387" s="194"/>
      <c r="AE387" s="194"/>
      <c r="AF387" s="194"/>
      <c r="AG387" s="231">
        <v>0</v>
      </c>
      <c r="AH387" s="194"/>
      <c r="AI387" s="194"/>
      <c r="AJ387" s="194"/>
      <c r="AK387" s="192"/>
    </row>
    <row r="388" spans="1:37" s="193" customFormat="1" ht="16.5" customHeight="1" x14ac:dyDescent="0.25">
      <c r="A388" s="352" t="s">
        <v>362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374</v>
      </c>
      <c r="G388" s="194" t="s">
        <v>375</v>
      </c>
      <c r="H388" s="194" t="s">
        <v>48</v>
      </c>
      <c r="I388" s="194" t="s">
        <v>49</v>
      </c>
      <c r="J388" s="289" t="s">
        <v>50</v>
      </c>
      <c r="K388" s="194"/>
      <c r="L388" s="194" t="s">
        <v>374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1"/>
        <v>0</v>
      </c>
      <c r="W388" s="121">
        <v>39624.5769230769</v>
      </c>
      <c r="X388" s="121"/>
      <c r="Y388" s="121"/>
      <c r="Z388" s="121">
        <f t="shared" si="32"/>
        <v>41209.56</v>
      </c>
      <c r="AA388" s="180">
        <v>0</v>
      </c>
      <c r="AB388" s="195">
        <f t="shared" si="34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t="16.5" customHeight="1" x14ac:dyDescent="0.25">
      <c r="A389" s="352" t="s">
        <v>362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376</v>
      </c>
      <c r="G389" s="194" t="s">
        <v>377</v>
      </c>
      <c r="H389" s="194" t="s">
        <v>48</v>
      </c>
      <c r="I389" s="194" t="s">
        <v>49</v>
      </c>
      <c r="J389" s="289" t="s">
        <v>50</v>
      </c>
      <c r="K389" s="194"/>
      <c r="L389" s="194" t="s">
        <v>376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1"/>
        <v>0</v>
      </c>
      <c r="W389" s="121">
        <v>14493.06</v>
      </c>
      <c r="X389" s="121"/>
      <c r="Y389" s="121"/>
      <c r="Z389" s="121">
        <f t="shared" si="32"/>
        <v>14493.06</v>
      </c>
      <c r="AA389" s="180">
        <v>0</v>
      </c>
      <c r="AB389" s="195">
        <f t="shared" si="34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t="16.5" customHeight="1" x14ac:dyDescent="0.25">
      <c r="A390" s="352" t="s">
        <v>362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1"/>
        <v>0</v>
      </c>
      <c r="W390" s="121">
        <v>1169166.66666667</v>
      </c>
      <c r="X390" s="121"/>
      <c r="Y390" s="121"/>
      <c r="Z390" s="121">
        <f t="shared" si="32"/>
        <v>1220000</v>
      </c>
      <c r="AA390" s="180">
        <v>0</v>
      </c>
      <c r="AB390" s="195">
        <f t="shared" si="34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t="16.5" customHeight="1" x14ac:dyDescent="0.25">
      <c r="A391" s="352" t="s">
        <v>362</v>
      </c>
      <c r="B391" s="194" t="s">
        <v>58</v>
      </c>
      <c r="C391" s="195" t="s">
        <v>59</v>
      </c>
      <c r="D391" s="195" t="s">
        <v>290</v>
      </c>
      <c r="E391" s="194" t="e">
        <v>#N/A</v>
      </c>
      <c r="F391" s="194" t="s">
        <v>378</v>
      </c>
      <c r="G391" s="194" t="s">
        <v>378</v>
      </c>
      <c r="H391" s="289" t="s">
        <v>378</v>
      </c>
      <c r="I391" s="194" t="s">
        <v>49</v>
      </c>
      <c r="J391" s="224" t="s">
        <v>63</v>
      </c>
      <c r="K391" s="194"/>
      <c r="L391" s="194" t="s">
        <v>378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1"/>
        <v>0</v>
      </c>
      <c r="W391" s="121">
        <v>2548.61</v>
      </c>
      <c r="X391" s="121"/>
      <c r="Y391" s="121"/>
      <c r="Z391" s="121">
        <f t="shared" si="32"/>
        <v>2548.61</v>
      </c>
      <c r="AA391" s="180">
        <v>0</v>
      </c>
      <c r="AB391" s="195">
        <f t="shared" si="34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t="16.5" customHeight="1" x14ac:dyDescent="0.25">
      <c r="A392" s="352" t="s">
        <v>362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1"/>
        <v>15417.629999999997</v>
      </c>
      <c r="W392" s="123">
        <f>U392/(1+P392)</f>
        <v>44582.37</v>
      </c>
      <c r="X392" s="121"/>
      <c r="Y392" s="121"/>
      <c r="Z392" s="121">
        <f t="shared" si="32"/>
        <v>44582.37</v>
      </c>
      <c r="AA392" s="180">
        <v>0</v>
      </c>
      <c r="AB392" s="195">
        <f t="shared" si="34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t="16.5" customHeight="1" x14ac:dyDescent="0.25">
      <c r="A393" s="352" t="s">
        <v>362</v>
      </c>
      <c r="B393" s="194" t="s">
        <v>58</v>
      </c>
      <c r="C393" s="195" t="s">
        <v>174</v>
      </c>
      <c r="D393" s="195" t="s">
        <v>175</v>
      </c>
      <c r="E393" s="194" t="s">
        <v>379</v>
      </c>
      <c r="F393" s="194" t="s">
        <v>380</v>
      </c>
      <c r="G393" s="194" t="s">
        <v>381</v>
      </c>
      <c r="H393" s="289" t="s">
        <v>380</v>
      </c>
      <c r="I393" s="194" t="s">
        <v>49</v>
      </c>
      <c r="J393" s="224" t="s">
        <v>63</v>
      </c>
      <c r="K393" s="194"/>
      <c r="L393" s="194" t="s">
        <v>382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1"/>
        <v>-2.0000000000436557E-2</v>
      </c>
      <c r="W393" s="121">
        <v>0</v>
      </c>
      <c r="X393" s="121"/>
      <c r="Y393" s="121"/>
      <c r="Z393" s="121">
        <f t="shared" si="32"/>
        <v>0</v>
      </c>
      <c r="AA393" s="180">
        <v>0</v>
      </c>
      <c r="AB393" s="195">
        <f t="shared" si="34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t="16.5" customHeight="1" x14ac:dyDescent="0.25">
      <c r="A394" s="352" t="s">
        <v>362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383</v>
      </c>
      <c r="G394" s="194" t="s">
        <v>384</v>
      </c>
      <c r="H394" s="194" t="s">
        <v>48</v>
      </c>
      <c r="I394" s="194" t="s">
        <v>49</v>
      </c>
      <c r="J394" s="289" t="s">
        <v>50</v>
      </c>
      <c r="K394" s="194"/>
      <c r="L394" s="194" t="s">
        <v>385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1"/>
        <v>0</v>
      </c>
      <c r="W394" s="121">
        <v>90000</v>
      </c>
      <c r="X394" s="121"/>
      <c r="Y394" s="121"/>
      <c r="Z394" s="121">
        <f t="shared" si="32"/>
        <v>90000</v>
      </c>
      <c r="AA394" s="180">
        <v>0</v>
      </c>
      <c r="AB394" s="195">
        <f t="shared" si="34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t="16.5" customHeight="1" x14ac:dyDescent="0.25">
      <c r="A395" s="352" t="s">
        <v>362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383</v>
      </c>
      <c r="G395" s="194" t="s">
        <v>383</v>
      </c>
      <c r="H395" s="289" t="s">
        <v>383</v>
      </c>
      <c r="I395" s="194" t="s">
        <v>49</v>
      </c>
      <c r="J395" s="224" t="s">
        <v>63</v>
      </c>
      <c r="K395" s="194"/>
      <c r="L395" s="194" t="s">
        <v>385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1"/>
        <v>0</v>
      </c>
      <c r="W395" s="121">
        <v>145951.139310345</v>
      </c>
      <c r="X395" s="121"/>
      <c r="Y395" s="121"/>
      <c r="Z395" s="121">
        <f t="shared" si="32"/>
        <v>151163.68</v>
      </c>
      <c r="AA395" s="180">
        <v>0</v>
      </c>
      <c r="AB395" s="195">
        <f t="shared" si="34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t="16.5" customHeight="1" x14ac:dyDescent="0.25">
      <c r="A396" s="352" t="s">
        <v>362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1"/>
        <v>121114.43</v>
      </c>
      <c r="W396" s="121">
        <v>78885.570000000007</v>
      </c>
      <c r="X396" s="121"/>
      <c r="Y396" s="121"/>
      <c r="Z396" s="121">
        <f t="shared" si="32"/>
        <v>78885.570000000007</v>
      </c>
      <c r="AA396" s="180">
        <v>0</v>
      </c>
      <c r="AB396" s="195">
        <f t="shared" si="34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t="16.5" customHeight="1" x14ac:dyDescent="0.25">
      <c r="A397" s="352" t="s">
        <v>362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1"/>
        <v>270900.95000000007</v>
      </c>
      <c r="W397" s="121">
        <v>508321.09234234202</v>
      </c>
      <c r="X397" s="121"/>
      <c r="Y397" s="121"/>
      <c r="Z397" s="121">
        <f t="shared" si="32"/>
        <v>527323.75</v>
      </c>
      <c r="AA397" s="180">
        <v>0</v>
      </c>
      <c r="AB397" s="195">
        <f t="shared" si="34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t="16.5" customHeight="1" x14ac:dyDescent="0.25">
      <c r="A398" s="352" t="s">
        <v>362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386</v>
      </c>
      <c r="G398" s="194" t="s">
        <v>386</v>
      </c>
      <c r="H398" s="289" t="s">
        <v>386</v>
      </c>
      <c r="I398" s="194" t="s">
        <v>49</v>
      </c>
      <c r="J398" s="224" t="s">
        <v>63</v>
      </c>
      <c r="K398" s="194"/>
      <c r="L398" s="194" t="s">
        <v>387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1"/>
        <v>0</v>
      </c>
      <c r="W398" s="121">
        <v>76104.126181818196</v>
      </c>
      <c r="X398" s="121"/>
      <c r="Y398" s="121"/>
      <c r="Z398" s="121">
        <f t="shared" si="32"/>
        <v>78975.98</v>
      </c>
      <c r="AA398" s="180">
        <v>0</v>
      </c>
      <c r="AB398" s="195">
        <f t="shared" si="34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t="16.5" customHeight="1" x14ac:dyDescent="0.25">
      <c r="A399" s="352" t="s">
        <v>362</v>
      </c>
      <c r="B399" s="194" t="s">
        <v>58</v>
      </c>
      <c r="C399" s="195" t="s">
        <v>78</v>
      </c>
      <c r="D399" s="195" t="s">
        <v>79</v>
      </c>
      <c r="E399" s="194" t="s">
        <v>388</v>
      </c>
      <c r="F399" s="194" t="s">
        <v>198</v>
      </c>
      <c r="G399" s="194" t="s">
        <v>389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1"/>
        <v>0</v>
      </c>
      <c r="W399" s="121">
        <v>698919.56</v>
      </c>
      <c r="X399" s="121"/>
      <c r="Y399" s="121"/>
      <c r="Z399" s="121">
        <f t="shared" si="32"/>
        <v>698919.56</v>
      </c>
      <c r="AA399" s="180">
        <v>0</v>
      </c>
      <c r="AB399" s="195">
        <f t="shared" si="34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t="16.5" customHeight="1" x14ac:dyDescent="0.25">
      <c r="A400" s="352" t="s">
        <v>362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1"/>
        <v>1500.6599999999999</v>
      </c>
      <c r="W400" s="121">
        <v>11509.625</v>
      </c>
      <c r="X400" s="121"/>
      <c r="Y400" s="121"/>
      <c r="Z400" s="121">
        <f t="shared" si="32"/>
        <v>11970.01</v>
      </c>
      <c r="AA400" s="180">
        <v>0</v>
      </c>
      <c r="AB400" s="195">
        <f t="shared" si="34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t="16.5" customHeight="1" x14ac:dyDescent="0.25">
      <c r="A401" s="352" t="s">
        <v>362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1"/>
        <v>110781.95000000001</v>
      </c>
      <c r="W401" s="121">
        <v>492444.70873786398</v>
      </c>
      <c r="X401" s="121"/>
      <c r="Y401" s="121"/>
      <c r="Z401" s="121">
        <f t="shared" si="32"/>
        <v>507218.05</v>
      </c>
      <c r="AA401" s="180">
        <v>0</v>
      </c>
      <c r="AB401" s="195">
        <f t="shared" si="34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t="16.5" customHeight="1" x14ac:dyDescent="0.25">
      <c r="A402" s="352" t="s">
        <v>362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1"/>
        <v>-13710.280000000028</v>
      </c>
      <c r="W402" s="121">
        <v>713310.95145631104</v>
      </c>
      <c r="X402" s="121"/>
      <c r="Y402" s="121"/>
      <c r="Z402" s="121">
        <f t="shared" si="32"/>
        <v>734710.28</v>
      </c>
      <c r="AA402" s="180">
        <v>0</v>
      </c>
      <c r="AB402" s="195">
        <f t="shared" si="34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t="16.5" customHeight="1" x14ac:dyDescent="0.25">
      <c r="A403" s="352" t="s">
        <v>362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1"/>
        <v>0</v>
      </c>
      <c r="W403" s="121">
        <v>165860.94230769199</v>
      </c>
      <c r="X403" s="121"/>
      <c r="Y403" s="121"/>
      <c r="Z403" s="121">
        <f t="shared" si="32"/>
        <v>172495.38</v>
      </c>
      <c r="AA403" s="180">
        <v>0</v>
      </c>
      <c r="AB403" s="195">
        <f t="shared" si="34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t="16.5" customHeight="1" x14ac:dyDescent="0.25">
      <c r="A404" s="352" t="s">
        <v>362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1"/>
        <v>0</v>
      </c>
      <c r="W404" s="121">
        <v>54963.71</v>
      </c>
      <c r="X404" s="121"/>
      <c r="Y404" s="121"/>
      <c r="Z404" s="121">
        <f t="shared" si="32"/>
        <v>54963.71</v>
      </c>
      <c r="AA404" s="180">
        <v>0</v>
      </c>
      <c r="AB404" s="195">
        <f t="shared" si="34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t="16.5" customHeight="1" x14ac:dyDescent="0.25">
      <c r="A405" s="352" t="s">
        <v>362</v>
      </c>
      <c r="B405" s="194" t="s">
        <v>58</v>
      </c>
      <c r="C405" s="195" t="s">
        <v>43</v>
      </c>
      <c r="D405" s="195" t="s">
        <v>44</v>
      </c>
      <c r="E405" s="194"/>
      <c r="F405" s="194" t="s">
        <v>755</v>
      </c>
      <c r="G405" s="194" t="s">
        <v>756</v>
      </c>
      <c r="H405" s="289" t="s">
        <v>48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53</v>
      </c>
      <c r="P405" s="196">
        <v>0.04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1"/>
        <v>0</v>
      </c>
      <c r="W405" s="121">
        <f>U405*(1+AG405)/(1+P405+AG405)</f>
        <v>14515.23076923077</v>
      </c>
      <c r="X405" s="121"/>
      <c r="Y405" s="121"/>
      <c r="Z405" s="121"/>
      <c r="AA405" s="180">
        <v>0</v>
      </c>
      <c r="AB405" s="195">
        <f t="shared" si="34"/>
        <v>0</v>
      </c>
      <c r="AC405" s="195"/>
      <c r="AD405" s="194"/>
      <c r="AE405" s="194"/>
      <c r="AF405" s="194"/>
      <c r="AG405" s="226">
        <v>0</v>
      </c>
      <c r="AH405" s="194"/>
      <c r="AI405" s="194"/>
      <c r="AJ405" s="194"/>
      <c r="AK405" s="192"/>
    </row>
    <row r="406" spans="1:37" s="193" customFormat="1" ht="16.5" customHeight="1" x14ac:dyDescent="0.25">
      <c r="A406" s="352" t="s">
        <v>362</v>
      </c>
      <c r="B406" s="194" t="s">
        <v>42</v>
      </c>
      <c r="C406" s="195" t="s">
        <v>174</v>
      </c>
      <c r="D406" s="195" t="s">
        <v>175</v>
      </c>
      <c r="E406" s="194" t="s">
        <v>391</v>
      </c>
      <c r="F406" s="194" t="s">
        <v>392</v>
      </c>
      <c r="G406" s="194" t="s">
        <v>393</v>
      </c>
      <c r="H406" s="194" t="s">
        <v>48</v>
      </c>
      <c r="I406" s="194" t="s">
        <v>49</v>
      </c>
      <c r="J406" s="289" t="s">
        <v>50</v>
      </c>
      <c r="K406" s="194"/>
      <c r="L406" s="194" t="s">
        <v>394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1"/>
        <v>0</v>
      </c>
      <c r="W406" s="121">
        <v>486607.14285714302</v>
      </c>
      <c r="X406" s="121"/>
      <c r="Y406" s="121"/>
      <c r="Z406" s="121">
        <f t="shared" ref="Z406:Z425" si="35">U406</f>
        <v>500000</v>
      </c>
      <c r="AA406" s="180">
        <v>0</v>
      </c>
      <c r="AB406" s="195">
        <f t="shared" si="34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t="16.5" customHeight="1" x14ac:dyDescent="0.25">
      <c r="A407" s="352" t="s">
        <v>362</v>
      </c>
      <c r="B407" s="194" t="s">
        <v>58</v>
      </c>
      <c r="C407" s="195" t="s">
        <v>174</v>
      </c>
      <c r="D407" s="195" t="s">
        <v>175</v>
      </c>
      <c r="E407" s="194" t="s">
        <v>391</v>
      </c>
      <c r="F407" s="194" t="s">
        <v>392</v>
      </c>
      <c r="G407" s="194" t="s">
        <v>395</v>
      </c>
      <c r="H407" s="289" t="s">
        <v>392</v>
      </c>
      <c r="I407" s="194" t="s">
        <v>49</v>
      </c>
      <c r="J407" s="224" t="s">
        <v>63</v>
      </c>
      <c r="K407" s="194"/>
      <c r="L407" s="194" t="s">
        <v>394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1"/>
        <v>0</v>
      </c>
      <c r="W407" s="121">
        <v>244278.44549549601</v>
      </c>
      <c r="X407" s="121"/>
      <c r="Y407" s="121"/>
      <c r="Z407" s="121">
        <f t="shared" si="35"/>
        <v>253410.35</v>
      </c>
      <c r="AA407" s="180">
        <v>0</v>
      </c>
      <c r="AB407" s="195">
        <f t="shared" si="34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t="16.5" customHeight="1" x14ac:dyDescent="0.25">
      <c r="A408" s="352" t="s">
        <v>362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1"/>
        <v>6173.8300000000017</v>
      </c>
      <c r="W408" s="121">
        <v>38486.769999999997</v>
      </c>
      <c r="X408" s="121"/>
      <c r="Y408" s="121"/>
      <c r="Z408" s="121">
        <f t="shared" si="35"/>
        <v>38486.769999999997</v>
      </c>
      <c r="AA408" s="180">
        <v>0</v>
      </c>
      <c r="AB408" s="195">
        <f t="shared" si="34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t="16.5" customHeight="1" x14ac:dyDescent="0.25">
      <c r="A409" s="352" t="s">
        <v>362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1"/>
        <v>0</v>
      </c>
      <c r="W409" s="121">
        <v>54.1</v>
      </c>
      <c r="X409" s="121"/>
      <c r="Y409" s="121"/>
      <c r="Z409" s="121">
        <f t="shared" si="35"/>
        <v>54.1</v>
      </c>
      <c r="AA409" s="180">
        <v>0</v>
      </c>
      <c r="AB409" s="195">
        <f t="shared" si="34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t="16.5" customHeight="1" x14ac:dyDescent="0.25">
      <c r="A410" s="352" t="s">
        <v>362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1"/>
        <v>16112.27</v>
      </c>
      <c r="W410" s="121">
        <v>3887.73</v>
      </c>
      <c r="X410" s="121"/>
      <c r="Y410" s="121"/>
      <c r="Z410" s="121">
        <f t="shared" si="35"/>
        <v>3887.73</v>
      </c>
      <c r="AA410" s="180">
        <v>0</v>
      </c>
      <c r="AB410" s="195">
        <f t="shared" si="34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t="16.5" customHeight="1" x14ac:dyDescent="0.25">
      <c r="A411" s="352" t="s">
        <v>362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1"/>
        <v>0</v>
      </c>
      <c r="W411" s="121">
        <v>28087.7669902913</v>
      </c>
      <c r="X411" s="121"/>
      <c r="Y411" s="121"/>
      <c r="Z411" s="121">
        <f t="shared" si="35"/>
        <v>28930.400000000001</v>
      </c>
      <c r="AA411" s="180">
        <v>0</v>
      </c>
      <c r="AB411" s="195">
        <f t="shared" si="34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t="16.5" customHeight="1" x14ac:dyDescent="0.25">
      <c r="A412" s="352" t="s">
        <v>362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1"/>
        <v>50253.12999999999</v>
      </c>
      <c r="W412" s="121">
        <v>64020.288461538497</v>
      </c>
      <c r="X412" s="121"/>
      <c r="Y412" s="121"/>
      <c r="Z412" s="121">
        <f t="shared" si="35"/>
        <v>66581.100000000006</v>
      </c>
      <c r="AA412" s="180">
        <v>0</v>
      </c>
      <c r="AB412" s="195">
        <f t="shared" si="34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t="16.5" customHeight="1" x14ac:dyDescent="0.25">
      <c r="A413" s="352" t="s">
        <v>362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1"/>
        <v>0</v>
      </c>
      <c r="W413" s="121">
        <v>-5.56</v>
      </c>
      <c r="X413" s="121"/>
      <c r="Y413" s="121"/>
      <c r="Z413" s="121">
        <f t="shared" si="35"/>
        <v>31087.759999999998</v>
      </c>
      <c r="AA413" s="180">
        <v>0</v>
      </c>
      <c r="AB413" s="195">
        <f t="shared" si="34"/>
        <v>0</v>
      </c>
      <c r="AC413" s="195"/>
      <c r="AD413" s="194"/>
      <c r="AE413" s="194"/>
      <c r="AF413" s="194"/>
      <c r="AG413" s="231">
        <v>0</v>
      </c>
      <c r="AH413" s="194"/>
      <c r="AI413" s="194"/>
      <c r="AJ413" s="194"/>
      <c r="AK413" s="192"/>
    </row>
    <row r="414" spans="1:37" s="193" customFormat="1" ht="16.5" customHeight="1" x14ac:dyDescent="0.25">
      <c r="A414" s="352" t="s">
        <v>362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1"/>
        <v>0</v>
      </c>
      <c r="W414" s="121">
        <v>91576.5799999999</v>
      </c>
      <c r="X414" s="121"/>
      <c r="Y414" s="121"/>
      <c r="Z414" s="121">
        <f t="shared" si="35"/>
        <v>93304.4399999999</v>
      </c>
      <c r="AA414" s="180">
        <v>0</v>
      </c>
      <c r="AB414" s="195">
        <f t="shared" si="34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t="16.5" customHeight="1" x14ac:dyDescent="0.25">
      <c r="A415" s="352" t="s">
        <v>362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1"/>
        <v>0</v>
      </c>
      <c r="W415" s="121">
        <v>98039.215686274503</v>
      </c>
      <c r="X415" s="121"/>
      <c r="Y415" s="121"/>
      <c r="Z415" s="121">
        <f t="shared" si="35"/>
        <v>100000</v>
      </c>
      <c r="AA415" s="180">
        <v>0</v>
      </c>
      <c r="AB415" s="195">
        <f t="shared" si="34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t="16.5" customHeight="1" x14ac:dyDescent="0.25">
      <c r="A416" s="352" t="s">
        <v>362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215</v>
      </c>
      <c r="G416" s="194" t="s">
        <v>335</v>
      </c>
      <c r="H416" s="194" t="s">
        <v>48</v>
      </c>
      <c r="I416" s="194" t="s">
        <v>49</v>
      </c>
      <c r="J416" s="289" t="s">
        <v>50</v>
      </c>
      <c r="K416" s="194"/>
      <c r="L416" s="194" t="s">
        <v>396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1"/>
        <v>0</v>
      </c>
      <c r="W416" s="121">
        <f>U416*P416</f>
        <v>12140.680000000033</v>
      </c>
      <c r="X416" s="121"/>
      <c r="Y416" s="121"/>
      <c r="Z416" s="121">
        <f t="shared" si="35"/>
        <v>12646.541666666701</v>
      </c>
      <c r="AA416" s="180">
        <v>0</v>
      </c>
      <c r="AB416" s="195">
        <f t="shared" si="34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t="16.5" customHeight="1" x14ac:dyDescent="0.25">
      <c r="A417" s="352" t="s">
        <v>362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1"/>
        <v>0</v>
      </c>
      <c r="W417" s="121">
        <v>0</v>
      </c>
      <c r="X417" s="121"/>
      <c r="Y417" s="121"/>
      <c r="Z417" s="121">
        <f t="shared" si="35"/>
        <v>0</v>
      </c>
      <c r="AA417" s="180">
        <v>6.9000000000000006E-2</v>
      </c>
      <c r="AB417" s="195">
        <f t="shared" si="34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t="16.5" customHeight="1" x14ac:dyDescent="0.25">
      <c r="A418" s="352" t="s">
        <v>362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696</v>
      </c>
      <c r="G418" s="194" t="s">
        <v>697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1"/>
        <v>0</v>
      </c>
      <c r="W418" s="121">
        <f>U418/(1+P418)</f>
        <v>76190.476190476184</v>
      </c>
      <c r="X418" s="121"/>
      <c r="Y418" s="121"/>
      <c r="Z418" s="121">
        <f t="shared" si="35"/>
        <v>80000</v>
      </c>
      <c r="AA418" s="180">
        <v>5.2999999999999999E-2</v>
      </c>
      <c r="AB418" s="195">
        <f t="shared" si="34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t="16.5" customHeight="1" x14ac:dyDescent="0.25">
      <c r="A419" s="352" t="s">
        <v>362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613</v>
      </c>
      <c r="G419" s="194" t="s">
        <v>613</v>
      </c>
      <c r="H419" s="289" t="s">
        <v>613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-0.15</v>
      </c>
      <c r="Q419" s="197"/>
      <c r="R419" s="197"/>
      <c r="S419" s="121">
        <v>22023.8</v>
      </c>
      <c r="T419" s="121">
        <v>0</v>
      </c>
      <c r="U419" s="121">
        <v>21818.28</v>
      </c>
      <c r="V419" s="121">
        <f t="shared" si="31"/>
        <v>205.52000000000044</v>
      </c>
      <c r="W419" s="121">
        <f>U419*(1+AG419)/(1+P419+AG419)</f>
        <v>24766.696216216216</v>
      </c>
      <c r="X419" s="121"/>
      <c r="Y419" s="121"/>
      <c r="Z419" s="121">
        <f t="shared" si="35"/>
        <v>21818.28</v>
      </c>
      <c r="AA419" s="180">
        <v>5.2999999999999999E-2</v>
      </c>
      <c r="AB419" s="195">
        <f t="shared" si="34"/>
        <v>1156.3688399999999</v>
      </c>
      <c r="AC419" s="195"/>
      <c r="AD419" s="194"/>
      <c r="AE419" s="194"/>
      <c r="AF419" s="194"/>
      <c r="AG419" s="226">
        <v>0.26</v>
      </c>
      <c r="AH419" s="194"/>
      <c r="AI419" s="194"/>
      <c r="AJ419" s="194"/>
      <c r="AK419" s="192"/>
    </row>
    <row r="420" spans="1:37" s="193" customFormat="1" ht="16.5" customHeight="1" x14ac:dyDescent="0.25">
      <c r="A420" s="352" t="s">
        <v>362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1"/>
        <v>871.89</v>
      </c>
      <c r="W420" s="121">
        <v>0</v>
      </c>
      <c r="X420" s="121"/>
      <c r="Y420" s="121"/>
      <c r="Z420" s="121">
        <f t="shared" si="35"/>
        <v>0</v>
      </c>
      <c r="AA420" s="180">
        <v>8.5999999999999993E-2</v>
      </c>
      <c r="AB420" s="195">
        <f t="shared" si="34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t="16.5" customHeight="1" x14ac:dyDescent="0.25">
      <c r="A421" s="352" t="s">
        <v>362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1"/>
        <v>50000</v>
      </c>
      <c r="W421" s="121">
        <v>0</v>
      </c>
      <c r="X421" s="121"/>
      <c r="Y421" s="121"/>
      <c r="Z421" s="121">
        <f t="shared" si="35"/>
        <v>0</v>
      </c>
      <c r="AA421" s="180">
        <v>5.2999999999999999E-2</v>
      </c>
      <c r="AB421" s="195">
        <f t="shared" si="34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t="16.5" customHeight="1" x14ac:dyDescent="0.25">
      <c r="A422" s="352" t="s">
        <v>362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1"/>
        <v>10918.169999999998</v>
      </c>
      <c r="W422" s="121">
        <v>19903.86</v>
      </c>
      <c r="X422" s="121"/>
      <c r="Y422" s="121"/>
      <c r="Z422" s="121">
        <f t="shared" si="35"/>
        <v>19903.86</v>
      </c>
      <c r="AA422" s="180">
        <v>8.5999999999999993E-2</v>
      </c>
      <c r="AB422" s="195">
        <f t="shared" si="34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t="16.5" customHeight="1" x14ac:dyDescent="0.25">
      <c r="A423" s="352" t="s">
        <v>362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1"/>
        <v>49401.41</v>
      </c>
      <c r="W423" s="121">
        <v>31990.76</v>
      </c>
      <c r="X423" s="121"/>
      <c r="Y423" s="121"/>
      <c r="Z423" s="121">
        <f t="shared" si="35"/>
        <v>31990.76</v>
      </c>
      <c r="AA423" s="180">
        <v>5.2999999999999999E-2</v>
      </c>
      <c r="AB423" s="195">
        <f t="shared" si="34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t="16.5" customHeight="1" x14ac:dyDescent="0.25">
      <c r="A424" s="352" t="s">
        <v>362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397</v>
      </c>
      <c r="G424" s="194" t="s">
        <v>397</v>
      </c>
      <c r="H424" s="289" t="s">
        <v>397</v>
      </c>
      <c r="I424" s="194" t="s">
        <v>49</v>
      </c>
      <c r="J424" s="224" t="s">
        <v>63</v>
      </c>
      <c r="K424" s="194"/>
      <c r="L424" s="194" t="s">
        <v>397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1"/>
        <v>0</v>
      </c>
      <c r="W424" s="121">
        <v>19841.36</v>
      </c>
      <c r="X424" s="121"/>
      <c r="Y424" s="121"/>
      <c r="Z424" s="121">
        <f t="shared" si="35"/>
        <v>19841.36</v>
      </c>
      <c r="AA424" s="180">
        <v>5.2999999999999999E-2</v>
      </c>
      <c r="AB424" s="195">
        <f t="shared" si="34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t="16.5" customHeight="1" x14ac:dyDescent="0.25">
      <c r="A425" s="352" t="s">
        <v>362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1"/>
        <v>140.71000000000004</v>
      </c>
      <c r="W425" s="121">
        <v>1991.77</v>
      </c>
      <c r="X425" s="121"/>
      <c r="Y425" s="121"/>
      <c r="Z425" s="121">
        <f t="shared" si="35"/>
        <v>1991.77</v>
      </c>
      <c r="AA425" s="180">
        <v>0</v>
      </c>
      <c r="AB425" s="195">
        <f t="shared" si="34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t="16.5" customHeight="1" x14ac:dyDescent="0.25">
      <c r="A426" s="352" t="s">
        <v>362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1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4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t="16.5" customHeight="1" x14ac:dyDescent="0.25">
      <c r="A427" s="352" t="s">
        <v>362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320</v>
      </c>
      <c r="G427" s="194" t="s">
        <v>320</v>
      </c>
      <c r="H427" s="289" t="s">
        <v>320</v>
      </c>
      <c r="I427" s="194" t="s">
        <v>49</v>
      </c>
      <c r="J427" s="224" t="s">
        <v>63</v>
      </c>
      <c r="K427" s="194"/>
      <c r="L427" s="194" t="s">
        <v>321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1"/>
        <v>2.9132252166164108E-13</v>
      </c>
      <c r="W427" s="121">
        <v>29.274809160305299</v>
      </c>
      <c r="X427" s="121"/>
      <c r="Y427" s="121"/>
      <c r="Z427" s="121">
        <f t="shared" ref="Z427:Z467" si="36">U427</f>
        <v>30.68</v>
      </c>
      <c r="AA427" s="180">
        <v>6.9000000000000006E-2</v>
      </c>
      <c r="AB427" s="195">
        <f t="shared" si="34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t="16.5" customHeight="1" x14ac:dyDescent="0.25">
      <c r="A428" s="352" t="s">
        <v>362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1"/>
        <v>40424.630000000005</v>
      </c>
      <c r="W428" s="121">
        <f>U428*(1+P428)/(1+P428+R428)</f>
        <v>129575.37</v>
      </c>
      <c r="X428" s="121"/>
      <c r="Y428" s="121"/>
      <c r="Z428" s="121">
        <f t="shared" si="36"/>
        <v>129575.37</v>
      </c>
      <c r="AA428" s="180">
        <v>8.5999999999999993E-2</v>
      </c>
      <c r="AB428" s="195">
        <f t="shared" si="34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t="16.5" customHeight="1" x14ac:dyDescent="0.25">
      <c r="A429" s="352" t="s">
        <v>362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1"/>
        <v>0</v>
      </c>
      <c r="W429" s="121">
        <f>U429*(1+P429)/(1+P429+R429)</f>
        <v>0</v>
      </c>
      <c r="X429" s="121"/>
      <c r="Y429" s="121"/>
      <c r="Z429" s="121">
        <f t="shared" si="36"/>
        <v>0</v>
      </c>
      <c r="AA429" s="180">
        <v>8.5999999999999993E-2</v>
      </c>
      <c r="AB429" s="195">
        <f t="shared" si="34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t="16.5" customHeight="1" x14ac:dyDescent="0.25">
      <c r="A430" s="352" t="s">
        <v>362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215</v>
      </c>
      <c r="G430" s="194" t="s">
        <v>335</v>
      </c>
      <c r="H430" s="194" t="s">
        <v>48</v>
      </c>
      <c r="I430" s="194" t="s">
        <v>49</v>
      </c>
      <c r="J430" s="289" t="s">
        <v>50</v>
      </c>
      <c r="K430" s="194"/>
      <c r="L430" s="194" t="s">
        <v>398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7">S430+T430-U430</f>
        <v>0</v>
      </c>
      <c r="W430" s="121">
        <f>U430*P430</f>
        <v>136611.4656</v>
      </c>
      <c r="X430" s="121"/>
      <c r="Y430" s="121"/>
      <c r="Z430" s="121">
        <f t="shared" si="36"/>
        <v>142303.60999999999</v>
      </c>
      <c r="AA430" s="180">
        <v>0</v>
      </c>
      <c r="AB430" s="195">
        <f t="shared" si="34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t="16.5" customHeight="1" x14ac:dyDescent="0.25">
      <c r="A431" s="352" t="s">
        <v>362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7"/>
        <v>2956.6900000000005</v>
      </c>
      <c r="W431" s="121">
        <v>7107.74</v>
      </c>
      <c r="X431" s="121"/>
      <c r="Y431" s="121"/>
      <c r="Z431" s="121">
        <f t="shared" si="36"/>
        <v>7107.74</v>
      </c>
      <c r="AA431" s="180">
        <v>0</v>
      </c>
      <c r="AB431" s="195">
        <f t="shared" si="34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t="16.5" customHeight="1" x14ac:dyDescent="0.25">
      <c r="A432" s="352" t="s">
        <v>362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7"/>
        <v>75915.850000000006</v>
      </c>
      <c r="W432" s="121">
        <f>U432*(1+AG432)/(1+P432+AG432)</f>
        <v>46190.596861313861</v>
      </c>
      <c r="X432" s="121"/>
      <c r="Y432" s="121"/>
      <c r="Z432" s="121">
        <f t="shared" si="36"/>
        <v>49055.13</v>
      </c>
      <c r="AA432" s="180">
        <v>5.2999999999999999E-2</v>
      </c>
      <c r="AB432" s="195">
        <f t="shared" si="34"/>
        <v>2599.9218899999996</v>
      </c>
      <c r="AC432" s="195"/>
      <c r="AD432" s="194"/>
      <c r="AE432" s="194"/>
      <c r="AF432" s="194"/>
      <c r="AG432" s="231">
        <v>0.28999999999999998</v>
      </c>
      <c r="AH432" s="194"/>
      <c r="AI432" s="194"/>
      <c r="AJ432" s="194"/>
      <c r="AK432" s="192"/>
    </row>
    <row r="433" spans="1:37" s="193" customFormat="1" ht="16.5" customHeight="1" x14ac:dyDescent="0.25">
      <c r="A433" s="352" t="s">
        <v>362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7"/>
        <v>306421.93999999994</v>
      </c>
      <c r="W433" s="121">
        <v>1380336.59</v>
      </c>
      <c r="X433" s="121"/>
      <c r="Y433" s="121"/>
      <c r="Z433" s="121">
        <f t="shared" si="36"/>
        <v>1380336.59</v>
      </c>
      <c r="AA433" s="180">
        <v>5.2999999999999999E-2</v>
      </c>
      <c r="AB433" s="195">
        <f t="shared" si="34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t="16.5" customHeight="1" x14ac:dyDescent="0.25">
      <c r="A434" s="352" t="s">
        <v>362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7"/>
        <v>17178.819999999992</v>
      </c>
      <c r="W434" s="121">
        <v>122511.952380952</v>
      </c>
      <c r="X434" s="121"/>
      <c r="Y434" s="121"/>
      <c r="Z434" s="121">
        <f t="shared" si="36"/>
        <v>128637.55</v>
      </c>
      <c r="AA434" s="180">
        <v>6.9000000000000006E-2</v>
      </c>
      <c r="AB434" s="195">
        <f t="shared" si="34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t="16.5" customHeight="1" x14ac:dyDescent="0.25">
      <c r="A435" s="352" t="s">
        <v>362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7"/>
        <v>697310.0700000003</v>
      </c>
      <c r="W435" s="121">
        <v>3396954.8055714299</v>
      </c>
      <c r="X435" s="121"/>
      <c r="Y435" s="121"/>
      <c r="Z435" s="121">
        <f t="shared" si="36"/>
        <v>3630333.38</v>
      </c>
      <c r="AA435" s="180">
        <v>6.9000000000000006E-2</v>
      </c>
      <c r="AB435" s="195">
        <f t="shared" si="34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t="16.5" customHeight="1" x14ac:dyDescent="0.25">
      <c r="A436" s="352" t="s">
        <v>362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f>91752.96-7.97</f>
        <v>91744.99</v>
      </c>
      <c r="V436" s="121">
        <f t="shared" si="37"/>
        <v>11058.75</v>
      </c>
      <c r="W436" s="411">
        <f>U436*(1+AG436)/(1+P436+AG436)</f>
        <v>89242.853909090918</v>
      </c>
      <c r="X436" s="121"/>
      <c r="Y436" s="121"/>
      <c r="Z436" s="121">
        <f t="shared" si="36"/>
        <v>91744.99</v>
      </c>
      <c r="AA436" s="180">
        <v>6.9000000000000006E-2</v>
      </c>
      <c r="AB436" s="195">
        <f t="shared" si="34"/>
        <v>6330.4043100000008</v>
      </c>
      <c r="AC436" s="195"/>
      <c r="AD436" s="194"/>
      <c r="AE436" s="194"/>
      <c r="AF436" s="194"/>
      <c r="AG436" s="226">
        <v>7.0000000000000007E-2</v>
      </c>
      <c r="AH436" s="194"/>
      <c r="AI436" s="194"/>
      <c r="AJ436" s="194"/>
      <c r="AK436" s="192"/>
    </row>
    <row r="437" spans="1:37" s="193" customFormat="1" ht="16.5" customHeight="1" x14ac:dyDescent="0.25">
      <c r="A437" s="352" t="s">
        <v>362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365</v>
      </c>
      <c r="G437" s="194" t="s">
        <v>366</v>
      </c>
      <c r="H437" s="194" t="s">
        <v>48</v>
      </c>
      <c r="I437" s="194" t="s">
        <v>49</v>
      </c>
      <c r="J437" s="289" t="s">
        <v>50</v>
      </c>
      <c r="K437" s="194"/>
      <c r="L437" s="194" t="s">
        <v>367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7"/>
        <v>0</v>
      </c>
      <c r="W437" s="121">
        <v>385742.64374999999</v>
      </c>
      <c r="X437" s="121"/>
      <c r="Y437" s="121"/>
      <c r="Z437" s="121">
        <f t="shared" si="36"/>
        <v>411458.82</v>
      </c>
      <c r="AA437" s="180">
        <v>6.9000000000000006E-2</v>
      </c>
      <c r="AB437" s="195">
        <f t="shared" si="34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t="16.5" customHeight="1" x14ac:dyDescent="0.25">
      <c r="A438" s="352" t="s">
        <v>362</v>
      </c>
      <c r="B438" s="194" t="s">
        <v>42</v>
      </c>
      <c r="C438" s="195" t="s">
        <v>59</v>
      </c>
      <c r="D438" s="195" t="s">
        <v>290</v>
      </c>
      <c r="E438" s="194" t="s">
        <v>205</v>
      </c>
      <c r="F438" s="194" t="s">
        <v>399</v>
      </c>
      <c r="G438" s="194" t="s">
        <v>400</v>
      </c>
      <c r="H438" s="194" t="s">
        <v>48</v>
      </c>
      <c r="I438" s="194" t="s">
        <v>49</v>
      </c>
      <c r="J438" s="289" t="s">
        <v>50</v>
      </c>
      <c r="K438" s="194"/>
      <c r="L438" s="194" t="s">
        <v>399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7"/>
        <v>0</v>
      </c>
      <c r="W438" s="121">
        <v>10000</v>
      </c>
      <c r="X438" s="121"/>
      <c r="Y438" s="121"/>
      <c r="Z438" s="121">
        <f t="shared" si="36"/>
        <v>10000</v>
      </c>
      <c r="AA438" s="180">
        <v>8.5999999999999993E-2</v>
      </c>
      <c r="AB438" s="195">
        <f t="shared" si="34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t="16.5" customHeight="1" x14ac:dyDescent="0.25">
      <c r="A439" s="352" t="s">
        <v>362</v>
      </c>
      <c r="B439" s="194" t="s">
        <v>58</v>
      </c>
      <c r="C439" s="195" t="s">
        <v>174</v>
      </c>
      <c r="D439" s="195" t="s">
        <v>328</v>
      </c>
      <c r="E439" s="194" t="s">
        <v>401</v>
      </c>
      <c r="F439" s="194" t="s">
        <v>402</v>
      </c>
      <c r="G439" s="194" t="s">
        <v>402</v>
      </c>
      <c r="H439" s="289" t="s">
        <v>402</v>
      </c>
      <c r="I439" s="194" t="s">
        <v>49</v>
      </c>
      <c r="J439" s="224" t="s">
        <v>63</v>
      </c>
      <c r="K439" s="194"/>
      <c r="L439" s="194" t="s">
        <v>403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7"/>
        <v>0</v>
      </c>
      <c r="W439" s="121">
        <v>138151.83480000001</v>
      </c>
      <c r="X439" s="121"/>
      <c r="Y439" s="121"/>
      <c r="Z439" s="121">
        <f t="shared" si="36"/>
        <v>148550.35999999999</v>
      </c>
      <c r="AA439" s="180">
        <v>8.5999999999999993E-2</v>
      </c>
      <c r="AB439" s="195">
        <f t="shared" si="34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t="16.5" customHeight="1" x14ac:dyDescent="0.25">
      <c r="A440" s="352" t="s">
        <v>362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7"/>
        <v>3430.3900000000003</v>
      </c>
      <c r="W440" s="121">
        <v>1495.9523809523801</v>
      </c>
      <c r="X440" s="121"/>
      <c r="Y440" s="121"/>
      <c r="Z440" s="121">
        <f t="shared" si="36"/>
        <v>1570.75</v>
      </c>
      <c r="AA440" s="180">
        <v>8.5999999999999993E-2</v>
      </c>
      <c r="AB440" s="195">
        <f t="shared" si="34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t="16.5" customHeight="1" x14ac:dyDescent="0.25">
      <c r="A441" s="352" t="s">
        <v>362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408755.5</v>
      </c>
      <c r="V441" s="121">
        <f t="shared" si="37"/>
        <v>26120.260000000009</v>
      </c>
      <c r="W441" s="121">
        <f>U441*(1+AG441)/(1+P441+AG441)</f>
        <v>375935.71532846714</v>
      </c>
      <c r="X441" s="121"/>
      <c r="Y441" s="121"/>
      <c r="Z441" s="121">
        <f t="shared" si="36"/>
        <v>408755.5</v>
      </c>
      <c r="AA441" s="180">
        <v>8.5999999999999993E-2</v>
      </c>
      <c r="AB441" s="195">
        <f t="shared" si="34"/>
        <v>35152.972999999998</v>
      </c>
      <c r="AC441" s="195"/>
      <c r="AD441" s="194"/>
      <c r="AE441" s="194"/>
      <c r="AF441" s="194"/>
      <c r="AG441" s="226">
        <v>0.26</v>
      </c>
      <c r="AH441" s="194"/>
      <c r="AI441" s="194"/>
      <c r="AJ441" s="194"/>
      <c r="AK441" s="192"/>
    </row>
    <row r="442" spans="1:37" s="193" customFormat="1" ht="16.5" customHeight="1" x14ac:dyDescent="0.25">
      <c r="A442" s="352" t="s">
        <v>362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53</v>
      </c>
      <c r="P442" s="196">
        <v>0.03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7"/>
        <v>0</v>
      </c>
      <c r="W442" s="411">
        <f t="shared" ref="W442:W443" si="38">U442*(1+AG442)/(1+P442+AG442)</f>
        <v>982454.54545454541</v>
      </c>
      <c r="X442" s="121"/>
      <c r="Y442" s="121"/>
      <c r="Z442" s="121">
        <f t="shared" si="36"/>
        <v>1010000</v>
      </c>
      <c r="AA442" s="180">
        <v>8.5999999999999993E-2</v>
      </c>
      <c r="AB442" s="195">
        <f t="shared" si="34"/>
        <v>86860</v>
      </c>
      <c r="AC442" s="195"/>
      <c r="AD442" s="194"/>
      <c r="AE442" s="194"/>
      <c r="AF442" s="194"/>
      <c r="AG442" s="226">
        <v>7.0000000000000007E-2</v>
      </c>
      <c r="AH442" s="194"/>
      <c r="AI442" s="194"/>
      <c r="AJ442" s="194"/>
      <c r="AK442" s="192"/>
    </row>
    <row r="443" spans="1:37" s="193" customFormat="1" ht="16.5" customHeight="1" x14ac:dyDescent="0.25">
      <c r="A443" s="352" t="s">
        <v>362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761</v>
      </c>
      <c r="P443" s="196">
        <v>0.06</v>
      </c>
      <c r="Q443" s="197"/>
      <c r="R443" s="197"/>
      <c r="S443" s="121">
        <v>34420.01999999999</v>
      </c>
      <c r="T443" s="121">
        <v>0</v>
      </c>
      <c r="U443" s="121">
        <f>34412.05+7.97</f>
        <v>34420.020000000004</v>
      </c>
      <c r="V443" s="121">
        <f t="shared" si="37"/>
        <v>0</v>
      </c>
      <c r="W443" s="411">
        <f t="shared" si="38"/>
        <v>32471.716981132078</v>
      </c>
      <c r="X443" s="121"/>
      <c r="Y443" s="121"/>
      <c r="Z443" s="121">
        <f t="shared" si="36"/>
        <v>34420.020000000004</v>
      </c>
      <c r="AA443" s="180">
        <v>8.5999999999999993E-2</v>
      </c>
      <c r="AB443" s="195">
        <f t="shared" si="34"/>
        <v>2960.1217200000001</v>
      </c>
      <c r="AC443" s="195"/>
      <c r="AD443" s="194"/>
      <c r="AE443" s="194"/>
      <c r="AF443" s="194"/>
      <c r="AG443" s="194">
        <v>0</v>
      </c>
      <c r="AH443" s="194"/>
      <c r="AI443" s="194"/>
      <c r="AJ443" s="194"/>
      <c r="AK443" s="192"/>
    </row>
    <row r="444" spans="1:37" s="193" customFormat="1" ht="16.5" customHeight="1" x14ac:dyDescent="0.25">
      <c r="A444" s="352" t="s">
        <v>362</v>
      </c>
      <c r="B444" s="194" t="s">
        <v>42</v>
      </c>
      <c r="C444" s="195" t="s">
        <v>72</v>
      </c>
      <c r="D444" s="195" t="s">
        <v>131</v>
      </c>
      <c r="E444" s="194" t="s">
        <v>202</v>
      </c>
      <c r="F444" s="194" t="s">
        <v>203</v>
      </c>
      <c r="G444" s="194" t="s">
        <v>360</v>
      </c>
      <c r="H444" s="194" t="s">
        <v>48</v>
      </c>
      <c r="I444" s="194" t="s">
        <v>49</v>
      </c>
      <c r="J444" s="289" t="s">
        <v>50</v>
      </c>
      <c r="K444" s="194"/>
      <c r="L444" s="194" t="s">
        <v>404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7"/>
        <v>0</v>
      </c>
      <c r="W444" s="121">
        <v>0</v>
      </c>
      <c r="X444" s="121"/>
      <c r="Y444" s="121"/>
      <c r="Z444" s="121">
        <f t="shared" si="36"/>
        <v>0</v>
      </c>
      <c r="AA444" s="180">
        <v>8.5999999999999993E-2</v>
      </c>
      <c r="AB444" s="195">
        <f t="shared" si="34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t="16.5" customHeight="1" x14ac:dyDescent="0.25">
      <c r="A445" s="352" t="s">
        <v>362</v>
      </c>
      <c r="B445" s="194" t="s">
        <v>42</v>
      </c>
      <c r="C445" s="195" t="s">
        <v>59</v>
      </c>
      <c r="D445" s="195" t="s">
        <v>290</v>
      </c>
      <c r="E445" s="194" t="s">
        <v>61</v>
      </c>
      <c r="F445" s="194" t="s">
        <v>405</v>
      </c>
      <c r="G445" s="194" t="s">
        <v>406</v>
      </c>
      <c r="H445" s="194" t="s">
        <v>48</v>
      </c>
      <c r="I445" s="194" t="s">
        <v>49</v>
      </c>
      <c r="J445" s="289" t="s">
        <v>50</v>
      </c>
      <c r="K445" s="194"/>
      <c r="L445" s="194" t="s">
        <v>407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7"/>
        <v>0</v>
      </c>
      <c r="W445" s="121">
        <v>268240.26666666701</v>
      </c>
      <c r="X445" s="121"/>
      <c r="Y445" s="121"/>
      <c r="Z445" s="121">
        <f t="shared" si="36"/>
        <v>281652.28000000003</v>
      </c>
      <c r="AA445" s="180">
        <v>0</v>
      </c>
      <c r="AB445" s="195">
        <f t="shared" si="34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t="16.5" customHeight="1" x14ac:dyDescent="0.25">
      <c r="A446" s="352" t="s">
        <v>362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7"/>
        <v>38455.409999999974</v>
      </c>
      <c r="W446" s="121">
        <v>219445.89</v>
      </c>
      <c r="X446" s="121"/>
      <c r="Y446" s="121"/>
      <c r="Z446" s="121">
        <f t="shared" si="36"/>
        <v>219445.89</v>
      </c>
      <c r="AA446" s="180">
        <v>5.2999999999999999E-2</v>
      </c>
      <c r="AB446" s="195">
        <f t="shared" si="34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t="16.5" customHeight="1" x14ac:dyDescent="0.25">
      <c r="A447" s="352" t="s">
        <v>362</v>
      </c>
      <c r="B447" s="194" t="s">
        <v>42</v>
      </c>
      <c r="C447" s="195" t="s">
        <v>78</v>
      </c>
      <c r="D447" s="195" t="s">
        <v>408</v>
      </c>
      <c r="E447" s="194" t="s">
        <v>409</v>
      </c>
      <c r="F447" s="194" t="s">
        <v>410</v>
      </c>
      <c r="G447" s="194" t="s">
        <v>411</v>
      </c>
      <c r="H447" s="194" t="s">
        <v>48</v>
      </c>
      <c r="I447" s="194" t="s">
        <v>49</v>
      </c>
      <c r="J447" s="289" t="s">
        <v>50</v>
      </c>
      <c r="K447" s="194"/>
      <c r="L447" s="194" t="s">
        <v>412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7"/>
        <v>0</v>
      </c>
      <c r="W447" s="121">
        <v>20000</v>
      </c>
      <c r="X447" s="121"/>
      <c r="Y447" s="121"/>
      <c r="Z447" s="121">
        <f t="shared" si="36"/>
        <v>20000</v>
      </c>
      <c r="AA447" s="180">
        <v>5.2999999999999999E-2</v>
      </c>
      <c r="AB447" s="195">
        <f t="shared" si="34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t="16.5" customHeight="1" x14ac:dyDescent="0.25">
      <c r="A448" s="352" t="s">
        <v>362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7"/>
        <v>22998.489999999998</v>
      </c>
      <c r="W448" s="121">
        <v>32469.200000000001</v>
      </c>
      <c r="X448" s="121"/>
      <c r="Y448" s="121"/>
      <c r="Z448" s="121">
        <f t="shared" si="36"/>
        <v>34092.660000000003</v>
      </c>
      <c r="AA448" s="180">
        <v>6.9000000000000006E-2</v>
      </c>
      <c r="AB448" s="195">
        <f t="shared" si="34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t="16.5" customHeight="1" x14ac:dyDescent="0.25">
      <c r="A449" s="352" t="s">
        <v>362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7"/>
        <v>586931.28</v>
      </c>
      <c r="W449" s="121">
        <v>413068.72</v>
      </c>
      <c r="X449" s="121"/>
      <c r="Y449" s="121"/>
      <c r="Z449" s="121">
        <f t="shared" si="36"/>
        <v>413068.72</v>
      </c>
      <c r="AA449" s="180">
        <v>0</v>
      </c>
      <c r="AB449" s="195">
        <f t="shared" si="34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t="16.5" customHeight="1" x14ac:dyDescent="0.25">
      <c r="A450" s="352" t="s">
        <v>362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7"/>
        <v>0</v>
      </c>
      <c r="W450" s="121">
        <v>8217.9904761904709</v>
      </c>
      <c r="X450" s="121"/>
      <c r="Y450" s="121"/>
      <c r="Z450" s="121">
        <f t="shared" si="36"/>
        <v>8628.89</v>
      </c>
      <c r="AA450" s="180">
        <v>6.9000000000000006E-2</v>
      </c>
      <c r="AB450" s="195">
        <f t="shared" si="34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t="16.5" customHeight="1" x14ac:dyDescent="0.25">
      <c r="A451" s="352" t="s">
        <v>362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7"/>
        <v>0</v>
      </c>
      <c r="W451" s="123">
        <f>U451/(1+P451)</f>
        <v>20000</v>
      </c>
      <c r="X451" s="121"/>
      <c r="Y451" s="121"/>
      <c r="Z451" s="121">
        <f t="shared" si="36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t="16.5" customHeight="1" x14ac:dyDescent="0.25">
      <c r="A452" s="352" t="s">
        <v>362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7"/>
        <v>7741.65</v>
      </c>
      <c r="W452" s="121">
        <v>2258.35</v>
      </c>
      <c r="X452" s="121"/>
      <c r="Y452" s="121"/>
      <c r="Z452" s="121">
        <f t="shared" si="36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t="16.5" customHeight="1" x14ac:dyDescent="0.25">
      <c r="A453" s="352" t="s">
        <v>362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7"/>
        <v>116750.05000000005</v>
      </c>
      <c r="W453" s="121">
        <v>601752.98264317203</v>
      </c>
      <c r="X453" s="121"/>
      <c r="Y453" s="121"/>
      <c r="Z453" s="121">
        <f t="shared" si="36"/>
        <v>573940.87</v>
      </c>
      <c r="AA453" s="180">
        <v>0</v>
      </c>
      <c r="AB453" s="195">
        <f>Z453*AA453</f>
        <v>0</v>
      </c>
      <c r="AC453" s="120"/>
      <c r="AD453" s="201" t="s">
        <v>413</v>
      </c>
      <c r="AE453" s="201"/>
      <c r="AF453" s="201" t="s">
        <v>414</v>
      </c>
      <c r="AG453" s="201"/>
      <c r="AH453" s="201"/>
      <c r="AI453" s="201"/>
      <c r="AJ453" s="201"/>
      <c r="AK453" s="192"/>
    </row>
    <row r="454" spans="1:37" s="227" customFormat="1" ht="16.5" customHeight="1" x14ac:dyDescent="0.25">
      <c r="A454" s="352" t="s">
        <v>362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7"/>
        <v>41757.589999999997</v>
      </c>
      <c r="W454" s="121">
        <v>145271.309473684</v>
      </c>
      <c r="X454" s="121"/>
      <c r="Y454" s="121"/>
      <c r="Z454" s="121">
        <f t="shared" si="36"/>
        <v>154775.04000000001</v>
      </c>
      <c r="AA454" s="180">
        <v>0</v>
      </c>
      <c r="AB454" s="195">
        <f>Z454*AA454</f>
        <v>0</v>
      </c>
      <c r="AC454" s="120"/>
      <c r="AD454" s="201" t="s">
        <v>413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t="16.5" customHeight="1" x14ac:dyDescent="0.25">
      <c r="A455" s="352" t="s">
        <v>362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415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7"/>
        <v>0</v>
      </c>
      <c r="W455" s="121">
        <v>0</v>
      </c>
      <c r="X455" s="121"/>
      <c r="Y455" s="121"/>
      <c r="Z455" s="121">
        <f t="shared" si="36"/>
        <v>0</v>
      </c>
      <c r="AA455" s="180">
        <v>0</v>
      </c>
      <c r="AB455" s="195">
        <f t="shared" ref="AB455:AB493" si="39">Z455*AA455</f>
        <v>0</v>
      </c>
      <c r="AC455" s="120"/>
      <c r="AD455" s="201" t="s">
        <v>416</v>
      </c>
      <c r="AE455" s="201"/>
      <c r="AF455" s="201" t="s">
        <v>417</v>
      </c>
      <c r="AG455" s="92"/>
      <c r="AH455" s="92"/>
      <c r="AI455" s="92"/>
      <c r="AJ455" s="92"/>
      <c r="AK455" s="192"/>
    </row>
    <row r="456" spans="1:37" s="227" customFormat="1" ht="16.5" customHeight="1" x14ac:dyDescent="0.25">
      <c r="A456" s="352" t="s">
        <v>362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7"/>
        <v>826822.48000000045</v>
      </c>
      <c r="W456" s="121">
        <v>5933649.1171428598</v>
      </c>
      <c r="X456" s="121"/>
      <c r="Y456" s="121"/>
      <c r="Z456" s="121">
        <f t="shared" si="36"/>
        <v>6341304.4000000004</v>
      </c>
      <c r="AA456" s="180">
        <v>0</v>
      </c>
      <c r="AB456" s="195">
        <f t="shared" si="39"/>
        <v>0</v>
      </c>
      <c r="AC456" s="120"/>
      <c r="AD456" s="201" t="s">
        <v>416</v>
      </c>
      <c r="AE456" s="201"/>
      <c r="AF456" s="201" t="s">
        <v>414</v>
      </c>
      <c r="AG456" s="92"/>
      <c r="AH456" s="92"/>
      <c r="AI456" s="92"/>
      <c r="AJ456" s="92"/>
      <c r="AK456" s="192"/>
    </row>
    <row r="457" spans="1:37" s="227" customFormat="1" ht="16.5" customHeight="1" x14ac:dyDescent="0.25">
      <c r="A457" s="352" t="s">
        <v>362</v>
      </c>
      <c r="B457" s="194" t="s">
        <v>42</v>
      </c>
      <c r="C457" s="195" t="s">
        <v>174</v>
      </c>
      <c r="D457" s="195" t="s">
        <v>175</v>
      </c>
      <c r="E457" s="194" t="s">
        <v>391</v>
      </c>
      <c r="F457" s="194" t="s">
        <v>392</v>
      </c>
      <c r="G457" s="194" t="s">
        <v>393</v>
      </c>
      <c r="H457" s="194" t="s">
        <v>48</v>
      </c>
      <c r="I457" s="194" t="s">
        <v>49</v>
      </c>
      <c r="J457" s="289" t="s">
        <v>50</v>
      </c>
      <c r="K457" s="194"/>
      <c r="L457" s="194" t="s">
        <v>394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7"/>
        <v>0</v>
      </c>
      <c r="W457" s="121">
        <v>291964.28571428597</v>
      </c>
      <c r="X457" s="121"/>
      <c r="Y457" s="121"/>
      <c r="Z457" s="121">
        <f t="shared" si="36"/>
        <v>300000</v>
      </c>
      <c r="AA457" s="180">
        <v>0</v>
      </c>
      <c r="AB457" s="195">
        <f t="shared" si="39"/>
        <v>0</v>
      </c>
      <c r="AC457" s="120"/>
      <c r="AD457" s="201" t="s">
        <v>416</v>
      </c>
      <c r="AE457" s="201"/>
      <c r="AF457" s="201" t="s">
        <v>417</v>
      </c>
      <c r="AG457" s="92"/>
      <c r="AH457" s="92"/>
      <c r="AI457" s="92"/>
      <c r="AJ457" s="92"/>
      <c r="AK457" s="192"/>
    </row>
    <row r="458" spans="1:37" s="227" customFormat="1" ht="16.5" customHeight="1" x14ac:dyDescent="0.25">
      <c r="A458" s="352" t="s">
        <v>362</v>
      </c>
      <c r="B458" s="194" t="s">
        <v>58</v>
      </c>
      <c r="C458" s="195" t="s">
        <v>174</v>
      </c>
      <c r="D458" s="195" t="s">
        <v>175</v>
      </c>
      <c r="E458" s="194" t="s">
        <v>391</v>
      </c>
      <c r="F458" s="194" t="s">
        <v>392</v>
      </c>
      <c r="G458" s="194" t="s">
        <v>395</v>
      </c>
      <c r="H458" s="289" t="s">
        <v>392</v>
      </c>
      <c r="I458" s="194" t="s">
        <v>49</v>
      </c>
      <c r="J458" s="224" t="s">
        <v>63</v>
      </c>
      <c r="K458" s="194"/>
      <c r="L458" s="194" t="s">
        <v>394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7"/>
        <v>0</v>
      </c>
      <c r="W458" s="121">
        <v>79591.724736842094</v>
      </c>
      <c r="X458" s="121"/>
      <c r="Y458" s="121"/>
      <c r="Z458" s="121">
        <f t="shared" si="36"/>
        <v>84798.66</v>
      </c>
      <c r="AA458" s="180">
        <v>0</v>
      </c>
      <c r="AB458" s="195">
        <f t="shared" si="39"/>
        <v>0</v>
      </c>
      <c r="AC458" s="120"/>
      <c r="AD458" s="201" t="s">
        <v>416</v>
      </c>
      <c r="AE458" s="201"/>
      <c r="AF458" s="201" t="s">
        <v>414</v>
      </c>
      <c r="AG458" s="92"/>
      <c r="AH458" s="92"/>
      <c r="AI458" s="92"/>
      <c r="AJ458" s="92"/>
      <c r="AK458" s="192"/>
    </row>
    <row r="459" spans="1:37" s="227" customFormat="1" ht="16.5" customHeight="1" x14ac:dyDescent="0.25">
      <c r="A459" s="352" t="s">
        <v>362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7"/>
        <v>27745.239999999991</v>
      </c>
      <c r="W459" s="121">
        <v>571371.13</v>
      </c>
      <c r="X459" s="121"/>
      <c r="Y459" s="121"/>
      <c r="Z459" s="121">
        <f t="shared" si="36"/>
        <v>571371.13</v>
      </c>
      <c r="AA459" s="180">
        <v>0</v>
      </c>
      <c r="AB459" s="195">
        <f t="shared" si="39"/>
        <v>0</v>
      </c>
      <c r="AC459" s="120"/>
      <c r="AD459" s="201" t="s">
        <v>416</v>
      </c>
      <c r="AE459" s="201"/>
      <c r="AF459" s="201" t="s">
        <v>417</v>
      </c>
      <c r="AG459" s="92"/>
      <c r="AH459" s="92"/>
      <c r="AI459" s="92"/>
      <c r="AJ459" s="92"/>
      <c r="AK459" s="192"/>
    </row>
    <row r="460" spans="1:37" s="227" customFormat="1" ht="16.5" customHeight="1" x14ac:dyDescent="0.25">
      <c r="A460" s="352" t="s">
        <v>362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7"/>
        <v>20553.3</v>
      </c>
      <c r="W460" s="121">
        <v>21946.7</v>
      </c>
      <c r="X460" s="121"/>
      <c r="Y460" s="121"/>
      <c r="Z460" s="121">
        <f t="shared" si="36"/>
        <v>21946.7</v>
      </c>
      <c r="AA460" s="180">
        <v>0</v>
      </c>
      <c r="AB460" s="195">
        <f t="shared" si="39"/>
        <v>0</v>
      </c>
      <c r="AC460" s="120"/>
      <c r="AD460" s="201" t="s">
        <v>418</v>
      </c>
      <c r="AE460" s="201"/>
      <c r="AF460" s="201" t="s">
        <v>417</v>
      </c>
      <c r="AG460" s="92"/>
      <c r="AH460" s="92"/>
      <c r="AI460" s="92"/>
      <c r="AJ460" s="92"/>
      <c r="AK460" s="192"/>
    </row>
    <row r="461" spans="1:37" s="227" customFormat="1" ht="16.5" customHeight="1" x14ac:dyDescent="0.25">
      <c r="A461" s="352" t="s">
        <v>362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7"/>
        <v>4712.1999999999825</v>
      </c>
      <c r="W461" s="121">
        <v>224110.69687499999</v>
      </c>
      <c r="X461" s="121"/>
      <c r="Y461" s="121"/>
      <c r="Z461" s="121">
        <f t="shared" si="36"/>
        <v>239051.41</v>
      </c>
      <c r="AA461" s="180">
        <v>0</v>
      </c>
      <c r="AB461" s="195">
        <f t="shared" si="39"/>
        <v>0</v>
      </c>
      <c r="AC461" s="120"/>
      <c r="AD461" s="201" t="s">
        <v>416</v>
      </c>
      <c r="AE461" s="201"/>
      <c r="AF461" s="201" t="s">
        <v>417</v>
      </c>
      <c r="AG461" s="92"/>
      <c r="AH461" s="92"/>
      <c r="AI461" s="92"/>
      <c r="AJ461" s="92"/>
      <c r="AK461" s="192"/>
    </row>
    <row r="462" spans="1:37" s="227" customFormat="1" ht="16.5" customHeight="1" x14ac:dyDescent="0.25">
      <c r="A462" s="352" t="s">
        <v>362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7"/>
        <v>1544480.6799999997</v>
      </c>
      <c r="W462" s="121">
        <v>14458480.990291299</v>
      </c>
      <c r="X462" s="121"/>
      <c r="Y462" s="121"/>
      <c r="Z462" s="121">
        <f t="shared" si="36"/>
        <v>14892235.42</v>
      </c>
      <c r="AA462" s="180">
        <v>0</v>
      </c>
      <c r="AB462" s="195">
        <f t="shared" si="39"/>
        <v>0</v>
      </c>
      <c r="AC462" s="120"/>
      <c r="AD462" s="201" t="s">
        <v>416</v>
      </c>
      <c r="AE462" s="201"/>
      <c r="AF462" s="201" t="s">
        <v>417</v>
      </c>
      <c r="AG462" s="92"/>
      <c r="AH462" s="92"/>
      <c r="AI462" s="92"/>
      <c r="AJ462" s="92"/>
      <c r="AK462" s="192"/>
    </row>
    <row r="463" spans="1:37" s="227" customFormat="1" ht="16.5" customHeight="1" x14ac:dyDescent="0.4">
      <c r="A463" s="352" t="s">
        <v>362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7"/>
        <v>0</v>
      </c>
      <c r="W463" s="121">
        <v>29842.3461538462</v>
      </c>
      <c r="X463" s="121"/>
      <c r="Y463" s="121"/>
      <c r="Z463" s="121">
        <f t="shared" si="36"/>
        <v>31036.04</v>
      </c>
      <c r="AA463" s="180">
        <v>0</v>
      </c>
      <c r="AB463" s="195">
        <f t="shared" si="39"/>
        <v>0</v>
      </c>
      <c r="AC463" s="343"/>
      <c r="AD463" s="201"/>
      <c r="AE463" s="229" t="s">
        <v>416</v>
      </c>
      <c r="AF463" s="201" t="s">
        <v>414</v>
      </c>
      <c r="AG463" s="92"/>
      <c r="AH463" s="92"/>
      <c r="AI463" s="92"/>
      <c r="AJ463" s="92"/>
      <c r="AK463" s="192"/>
    </row>
    <row r="464" spans="1:37" s="227" customFormat="1" ht="16.5" customHeight="1" x14ac:dyDescent="0.25">
      <c r="A464" s="352" t="s">
        <v>362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7"/>
        <v>0</v>
      </c>
      <c r="W464" s="121">
        <v>18389.91</v>
      </c>
      <c r="X464" s="121"/>
      <c r="Y464" s="121"/>
      <c r="Z464" s="121">
        <f t="shared" si="36"/>
        <v>18389.91</v>
      </c>
      <c r="AA464" s="180">
        <v>0</v>
      </c>
      <c r="AB464" s="195">
        <f t="shared" si="39"/>
        <v>0</v>
      </c>
      <c r="AC464" s="120"/>
      <c r="AD464" s="201"/>
      <c r="AE464" s="201"/>
      <c r="AF464" s="201" t="s">
        <v>414</v>
      </c>
      <c r="AG464" s="92"/>
      <c r="AH464" s="92"/>
      <c r="AI464" s="92"/>
      <c r="AJ464" s="92"/>
      <c r="AK464" s="192"/>
    </row>
    <row r="465" spans="1:37" s="227" customFormat="1" ht="16.5" customHeight="1" x14ac:dyDescent="0.25">
      <c r="A465" s="352" t="s">
        <v>362</v>
      </c>
      <c r="B465" s="194" t="s">
        <v>759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758</v>
      </c>
      <c r="H465" s="289" t="s">
        <v>48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-0.02</v>
      </c>
      <c r="Q465" s="197"/>
      <c r="R465" s="197"/>
      <c r="S465" s="121">
        <v>0</v>
      </c>
      <c r="T465" s="121">
        <v>0</v>
      </c>
      <c r="U465" s="121">
        <v>26120.26</v>
      </c>
      <c r="V465" s="121">
        <f t="shared" si="37"/>
        <v>-26120.26</v>
      </c>
      <c r="W465" s="121">
        <f>U465*(1+AG465)/(1+P465+AG465)</f>
        <v>26541.554516129032</v>
      </c>
      <c r="X465" s="121"/>
      <c r="Y465" s="121"/>
      <c r="Z465" s="121">
        <f t="shared" si="36"/>
        <v>26120.26</v>
      </c>
      <c r="AA465" s="180">
        <v>0</v>
      </c>
      <c r="AB465" s="195">
        <f t="shared" si="39"/>
        <v>0</v>
      </c>
      <c r="AC465" s="120"/>
      <c r="AD465" s="201"/>
      <c r="AE465" s="201"/>
      <c r="AF465" s="201" t="s">
        <v>417</v>
      </c>
      <c r="AG465" s="226">
        <v>0.26</v>
      </c>
      <c r="AH465" s="92"/>
      <c r="AI465" s="92"/>
      <c r="AJ465" s="92"/>
      <c r="AK465" s="192"/>
    </row>
    <row r="466" spans="1:37" s="227" customFormat="1" ht="16.5" customHeight="1" x14ac:dyDescent="0.25">
      <c r="A466" s="352" t="s">
        <v>362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7"/>
        <v>16734.020000000004</v>
      </c>
      <c r="W466" s="121">
        <f>U466/(1+P466)</f>
        <v>69118.849056603765</v>
      </c>
      <c r="X466" s="121"/>
      <c r="Y466" s="121"/>
      <c r="Z466" s="121">
        <f t="shared" si="36"/>
        <v>73265.98</v>
      </c>
      <c r="AA466" s="180">
        <v>0</v>
      </c>
      <c r="AB466" s="195">
        <f t="shared" si="39"/>
        <v>0</v>
      </c>
      <c r="AC466" s="120"/>
      <c r="AD466" s="201"/>
      <c r="AE466" s="201"/>
      <c r="AF466" s="201" t="s">
        <v>414</v>
      </c>
      <c r="AG466" s="92"/>
      <c r="AH466" s="92"/>
      <c r="AI466" s="92"/>
      <c r="AJ466" s="92"/>
      <c r="AK466" s="192"/>
    </row>
    <row r="467" spans="1:37" s="227" customFormat="1" ht="16.5" customHeight="1" x14ac:dyDescent="0.25">
      <c r="A467" s="352" t="s">
        <v>362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432010</v>
      </c>
      <c r="T467" s="121">
        <v>108000</v>
      </c>
      <c r="U467" s="121">
        <v>216220</v>
      </c>
      <c r="V467" s="121">
        <f t="shared" si="37"/>
        <v>323790</v>
      </c>
      <c r="W467" s="121">
        <v>200203.703703704</v>
      </c>
      <c r="X467" s="121"/>
      <c r="Y467" s="121"/>
      <c r="Z467" s="121">
        <f t="shared" si="36"/>
        <v>216220</v>
      </c>
      <c r="AA467" s="180">
        <v>0</v>
      </c>
      <c r="AB467" s="195">
        <f t="shared" si="39"/>
        <v>0</v>
      </c>
      <c r="AC467" s="120"/>
      <c r="AD467" s="201"/>
      <c r="AE467" s="201"/>
      <c r="AF467" s="201" t="s">
        <v>414</v>
      </c>
      <c r="AG467" s="92"/>
      <c r="AH467" s="92"/>
      <c r="AI467" s="92"/>
      <c r="AJ467" s="92"/>
      <c r="AK467" s="192"/>
    </row>
    <row r="468" spans="1:37" s="227" customFormat="1" ht="16.5" customHeight="1" x14ac:dyDescent="0.25">
      <c r="A468" s="352" t="s">
        <v>362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7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9"/>
        <v>0</v>
      </c>
      <c r="AC468" s="120"/>
      <c r="AD468" s="201" t="s">
        <v>418</v>
      </c>
      <c r="AE468" s="201"/>
      <c r="AF468" s="201" t="s">
        <v>417</v>
      </c>
      <c r="AG468" s="92"/>
      <c r="AH468" s="92"/>
      <c r="AI468" s="92"/>
      <c r="AJ468" s="92"/>
      <c r="AK468" s="192"/>
    </row>
    <row r="469" spans="1:37" s="227" customFormat="1" ht="16.5" customHeight="1" x14ac:dyDescent="0.25">
      <c r="A469" s="352" t="s">
        <v>362</v>
      </c>
      <c r="B469" s="201" t="s">
        <v>42</v>
      </c>
      <c r="C469" s="201" t="s">
        <v>72</v>
      </c>
      <c r="D469" s="201" t="s">
        <v>98</v>
      </c>
      <c r="E469" s="201" t="s">
        <v>419</v>
      </c>
      <c r="F469" s="201" t="s">
        <v>420</v>
      </c>
      <c r="G469" s="201" t="s">
        <v>421</v>
      </c>
      <c r="H469" s="194" t="s">
        <v>48</v>
      </c>
      <c r="I469" s="194" t="s">
        <v>49</v>
      </c>
      <c r="J469" s="289" t="s">
        <v>50</v>
      </c>
      <c r="K469" s="201"/>
      <c r="L469" s="201" t="s">
        <v>420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7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9"/>
        <v>0</v>
      </c>
      <c r="AC469" s="120"/>
      <c r="AD469" s="201"/>
      <c r="AE469" s="201"/>
      <c r="AF469" s="201" t="s">
        <v>417</v>
      </c>
      <c r="AG469" s="92"/>
      <c r="AH469" s="92"/>
      <c r="AI469" s="92"/>
      <c r="AJ469" s="92"/>
      <c r="AK469" s="192"/>
    </row>
    <row r="470" spans="1:37" s="227" customFormat="1" ht="16.5" customHeight="1" x14ac:dyDescent="0.25">
      <c r="A470" s="352" t="s">
        <v>362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7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9"/>
        <v>0</v>
      </c>
      <c r="AC470" s="120"/>
      <c r="AD470" s="201"/>
      <c r="AE470" s="201"/>
      <c r="AF470" s="201" t="s">
        <v>417</v>
      </c>
      <c r="AG470" s="92"/>
      <c r="AH470" s="92"/>
      <c r="AI470" s="92"/>
      <c r="AJ470" s="92"/>
      <c r="AK470" s="192"/>
    </row>
    <row r="471" spans="1:37" s="227" customFormat="1" ht="16.5" customHeight="1" x14ac:dyDescent="0.25">
      <c r="A471" s="352" t="s">
        <v>362</v>
      </c>
      <c r="B471" s="201" t="s">
        <v>42</v>
      </c>
      <c r="C471" s="201" t="s">
        <v>78</v>
      </c>
      <c r="D471" s="201" t="s">
        <v>422</v>
      </c>
      <c r="E471" s="201" t="s">
        <v>388</v>
      </c>
      <c r="F471" s="201" t="s">
        <v>423</v>
      </c>
      <c r="G471" s="201" t="s">
        <v>424</v>
      </c>
      <c r="H471" s="194" t="s">
        <v>48</v>
      </c>
      <c r="I471" s="194" t="s">
        <v>49</v>
      </c>
      <c r="J471" s="289" t="s">
        <v>50</v>
      </c>
      <c r="K471" s="201"/>
      <c r="L471" s="201" t="s">
        <v>425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7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9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t="16.5" customHeight="1" x14ac:dyDescent="0.25">
      <c r="A472" s="352" t="s">
        <v>362</v>
      </c>
      <c r="B472" s="201" t="s">
        <v>42</v>
      </c>
      <c r="C472" s="201" t="s">
        <v>174</v>
      </c>
      <c r="D472" s="201" t="s">
        <v>328</v>
      </c>
      <c r="E472" s="201" t="s">
        <v>426</v>
      </c>
      <c r="F472" s="201" t="s">
        <v>427</v>
      </c>
      <c r="G472" s="201" t="s">
        <v>428</v>
      </c>
      <c r="H472" s="194" t="s">
        <v>48</v>
      </c>
      <c r="I472" s="194" t="s">
        <v>49</v>
      </c>
      <c r="J472" s="289" t="s">
        <v>50</v>
      </c>
      <c r="K472" s="201"/>
      <c r="L472" s="201" t="s">
        <v>429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7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9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t="16.5" customHeight="1" x14ac:dyDescent="0.25">
      <c r="A473" s="352" t="s">
        <v>362</v>
      </c>
      <c r="B473" s="201" t="s">
        <v>42</v>
      </c>
      <c r="C473" s="201" t="s">
        <v>72</v>
      </c>
      <c r="D473" s="201" t="s">
        <v>131</v>
      </c>
      <c r="E473" s="201" t="s">
        <v>430</v>
      </c>
      <c r="F473" s="201" t="s">
        <v>134</v>
      </c>
      <c r="G473" s="201" t="s">
        <v>201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7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9"/>
        <v>0</v>
      </c>
      <c r="AC473" s="120">
        <v>601006.49</v>
      </c>
      <c r="AD473" s="201" t="s">
        <v>416</v>
      </c>
      <c r="AE473" s="201"/>
      <c r="AF473" s="201" t="s">
        <v>431</v>
      </c>
      <c r="AG473" s="92"/>
      <c r="AH473" s="92"/>
      <c r="AI473" s="92"/>
      <c r="AJ473" s="92"/>
      <c r="AK473" s="192"/>
    </row>
    <row r="474" spans="1:37" s="227" customFormat="1" ht="16.5" customHeight="1" x14ac:dyDescent="0.25">
      <c r="A474" s="352" t="s">
        <v>362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40">T474</f>
        <v>395000</v>
      </c>
      <c r="V474" s="121">
        <f t="shared" si="37"/>
        <v>0</v>
      </c>
      <c r="W474" s="93">
        <f t="shared" ref="W474:W480" si="41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9"/>
        <v>0</v>
      </c>
      <c r="AC474" s="120">
        <v>108000</v>
      </c>
      <c r="AD474" s="201" t="s">
        <v>416</v>
      </c>
      <c r="AE474" s="201"/>
      <c r="AF474" s="201" t="s">
        <v>414</v>
      </c>
      <c r="AG474" s="92"/>
      <c r="AH474" s="92"/>
      <c r="AI474" s="92"/>
      <c r="AJ474" s="92"/>
      <c r="AK474" s="192"/>
    </row>
    <row r="475" spans="1:37" s="227" customFormat="1" ht="16.5" customHeight="1" x14ac:dyDescent="0.25">
      <c r="A475" s="352" t="s">
        <v>362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203</v>
      </c>
      <c r="G475" s="201" t="s">
        <v>204</v>
      </c>
      <c r="H475" s="194" t="s">
        <v>48</v>
      </c>
      <c r="I475" s="194" t="s">
        <v>49</v>
      </c>
      <c r="J475" s="289" t="s">
        <v>50</v>
      </c>
      <c r="K475" s="201"/>
      <c r="L475" s="201" t="s">
        <v>404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40"/>
        <v>0</v>
      </c>
      <c r="V475" s="121">
        <f t="shared" si="37"/>
        <v>0</v>
      </c>
      <c r="W475" s="93">
        <f t="shared" si="41"/>
        <v>0</v>
      </c>
      <c r="X475" s="93"/>
      <c r="Y475" s="93">
        <v>0</v>
      </c>
      <c r="Z475" s="93">
        <v>0</v>
      </c>
      <c r="AA475" s="180">
        <v>0</v>
      </c>
      <c r="AB475" s="195">
        <f t="shared" si="39"/>
        <v>0</v>
      </c>
      <c r="AC475" s="120">
        <v>202600</v>
      </c>
      <c r="AD475" s="201" t="s">
        <v>416</v>
      </c>
      <c r="AE475" s="201"/>
      <c r="AF475" s="201" t="s">
        <v>414</v>
      </c>
      <c r="AG475" s="92"/>
      <c r="AH475" s="92"/>
      <c r="AI475" s="92"/>
      <c r="AJ475" s="92"/>
      <c r="AK475" s="192"/>
    </row>
    <row r="476" spans="1:37" s="227" customFormat="1" ht="16.5" customHeight="1" x14ac:dyDescent="0.4">
      <c r="A476" s="352" t="s">
        <v>362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40"/>
        <v>395000</v>
      </c>
      <c r="V476" s="121">
        <f t="shared" si="37"/>
        <v>0</v>
      </c>
      <c r="W476" s="93">
        <f t="shared" si="41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9"/>
        <v>0</v>
      </c>
      <c r="AC476" s="120">
        <v>395000</v>
      </c>
      <c r="AD476" s="201" t="s">
        <v>416</v>
      </c>
      <c r="AE476" s="201"/>
      <c r="AF476" s="201" t="s">
        <v>431</v>
      </c>
      <c r="AG476" s="92"/>
      <c r="AH476" s="92"/>
      <c r="AI476" s="92"/>
      <c r="AJ476" s="92"/>
      <c r="AK476" s="192"/>
    </row>
    <row r="477" spans="1:37" s="227" customFormat="1" ht="16.5" customHeight="1" x14ac:dyDescent="0.25">
      <c r="A477" s="352" t="s">
        <v>362</v>
      </c>
      <c r="B477" s="201" t="s">
        <v>42</v>
      </c>
      <c r="C477" s="201" t="s">
        <v>78</v>
      </c>
      <c r="D477" s="201" t="s">
        <v>422</v>
      </c>
      <c r="E477" s="201" t="s">
        <v>388</v>
      </c>
      <c r="F477" s="201" t="s">
        <v>423</v>
      </c>
      <c r="G477" s="201" t="s">
        <v>424</v>
      </c>
      <c r="H477" s="194" t="s">
        <v>48</v>
      </c>
      <c r="I477" s="194" t="s">
        <v>49</v>
      </c>
      <c r="J477" s="289" t="s">
        <v>50</v>
      </c>
      <c r="K477" s="201"/>
      <c r="L477" s="201" t="s">
        <v>425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40"/>
        <v>108000</v>
      </c>
      <c r="V477" s="121">
        <f t="shared" si="37"/>
        <v>0</v>
      </c>
      <c r="W477" s="93">
        <f t="shared" si="41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9"/>
        <v>0</v>
      </c>
      <c r="AC477" s="120">
        <v>4485833.33</v>
      </c>
      <c r="AD477" s="201" t="s">
        <v>418</v>
      </c>
      <c r="AE477" s="201"/>
      <c r="AF477" s="201" t="s">
        <v>431</v>
      </c>
      <c r="AG477" s="92"/>
      <c r="AH477" s="92"/>
      <c r="AI477" s="92"/>
      <c r="AJ477" s="92"/>
      <c r="AK477" s="192"/>
    </row>
    <row r="478" spans="1:37" s="227" customFormat="1" ht="16.5" customHeight="1" x14ac:dyDescent="0.25">
      <c r="A478" s="352" t="s">
        <v>362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40"/>
        <v>202600</v>
      </c>
      <c r="V478" s="121">
        <f t="shared" si="37"/>
        <v>0</v>
      </c>
      <c r="W478" s="93">
        <f t="shared" si="41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9"/>
        <v>0</v>
      </c>
      <c r="AC478" s="120">
        <v>184000</v>
      </c>
      <c r="AD478" s="201" t="s">
        <v>416</v>
      </c>
      <c r="AE478" s="201"/>
      <c r="AF478" s="201" t="s">
        <v>417</v>
      </c>
      <c r="AG478" s="92"/>
      <c r="AH478" s="92"/>
      <c r="AI478" s="92"/>
      <c r="AJ478" s="92"/>
      <c r="AK478" s="192"/>
    </row>
    <row r="479" spans="1:37" s="227" customFormat="1" ht="16.5" customHeight="1" x14ac:dyDescent="0.25">
      <c r="A479" s="352" t="s">
        <v>362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40"/>
        <v>601006.49</v>
      </c>
      <c r="V479" s="121">
        <f t="shared" si="37"/>
        <v>0</v>
      </c>
      <c r="W479" s="93">
        <f t="shared" si="41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9"/>
        <v>0</v>
      </c>
      <c r="AC479" s="120"/>
      <c r="AD479" s="201" t="s">
        <v>416</v>
      </c>
      <c r="AE479" s="201"/>
      <c r="AF479" s="201" t="s">
        <v>417</v>
      </c>
      <c r="AG479" s="92"/>
      <c r="AH479" s="92"/>
      <c r="AI479" s="92"/>
      <c r="AJ479" s="92"/>
      <c r="AK479" s="192"/>
    </row>
    <row r="480" spans="1:37" s="227" customFormat="1" ht="16.5" customHeight="1" x14ac:dyDescent="0.25">
      <c r="A480" s="352" t="s">
        <v>362</v>
      </c>
      <c r="B480" s="201" t="s">
        <v>42</v>
      </c>
      <c r="C480" s="201" t="s">
        <v>72</v>
      </c>
      <c r="D480" s="201" t="s">
        <v>98</v>
      </c>
      <c r="E480" s="201" t="s">
        <v>419</v>
      </c>
      <c r="F480" s="201" t="s">
        <v>420</v>
      </c>
      <c r="G480" s="201" t="s">
        <v>421</v>
      </c>
      <c r="H480" s="194" t="s">
        <v>48</v>
      </c>
      <c r="I480" s="194" t="s">
        <v>49</v>
      </c>
      <c r="J480" s="289" t="s">
        <v>50</v>
      </c>
      <c r="K480" s="201"/>
      <c r="L480" s="201" t="s">
        <v>420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40"/>
        <v>121000</v>
      </c>
      <c r="V480" s="121">
        <f t="shared" si="37"/>
        <v>0</v>
      </c>
      <c r="W480" s="93">
        <f t="shared" si="41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9"/>
        <v>0</v>
      </c>
      <c r="AC480" s="120"/>
      <c r="AD480" s="201" t="s">
        <v>416</v>
      </c>
      <c r="AE480" s="201"/>
      <c r="AF480" s="201" t="s">
        <v>417</v>
      </c>
      <c r="AG480" s="92"/>
      <c r="AH480" s="92"/>
      <c r="AI480" s="92"/>
      <c r="AJ480" s="92"/>
      <c r="AK480" s="192"/>
    </row>
    <row r="481" spans="1:37" s="227" customFormat="1" ht="16.5" customHeight="1" x14ac:dyDescent="0.25">
      <c r="A481" s="352" t="s">
        <v>362</v>
      </c>
      <c r="B481" s="201" t="s">
        <v>42</v>
      </c>
      <c r="C481" s="201" t="s">
        <v>72</v>
      </c>
      <c r="D481" s="201" t="s">
        <v>131</v>
      </c>
      <c r="E481" s="201" t="s">
        <v>430</v>
      </c>
      <c r="F481" s="201" t="s">
        <v>134</v>
      </c>
      <c r="G481" s="201" t="s">
        <v>201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7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9"/>
        <v>237749.16649</v>
      </c>
      <c r="AC481" s="120"/>
      <c r="AD481" s="201"/>
      <c r="AE481" s="201"/>
      <c r="AF481" s="201" t="s">
        <v>414</v>
      </c>
      <c r="AG481" s="92"/>
      <c r="AH481" s="92"/>
      <c r="AI481" s="92"/>
      <c r="AJ481" s="92"/>
      <c r="AK481" s="192"/>
    </row>
    <row r="482" spans="1:37" s="227" customFormat="1" ht="16.5" customHeight="1" x14ac:dyDescent="0.25">
      <c r="A482" s="352" t="s">
        <v>362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203</v>
      </c>
      <c r="G482" s="201" t="s">
        <v>204</v>
      </c>
      <c r="H482" s="194" t="s">
        <v>48</v>
      </c>
      <c r="I482" s="194" t="s">
        <v>49</v>
      </c>
      <c r="J482" s="289" t="s">
        <v>50</v>
      </c>
      <c r="K482" s="201"/>
      <c r="L482" s="201" t="s">
        <v>404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42">T482</f>
        <v>184000</v>
      </c>
      <c r="V482" s="121">
        <f t="shared" si="37"/>
        <v>0</v>
      </c>
      <c r="W482" s="93">
        <f t="shared" ref="W482:W489" si="43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9"/>
        <v>9752</v>
      </c>
      <c r="AC482" s="120"/>
      <c r="AD482" s="201"/>
      <c r="AE482" s="201"/>
      <c r="AF482" s="201" t="s">
        <v>417</v>
      </c>
      <c r="AG482" s="92"/>
      <c r="AH482" s="92"/>
      <c r="AI482" s="92"/>
      <c r="AJ482" s="92"/>
      <c r="AK482" s="192"/>
    </row>
    <row r="483" spans="1:37" s="227" customFormat="1" ht="16.5" customHeight="1" x14ac:dyDescent="0.25">
      <c r="A483" s="352" t="s">
        <v>362</v>
      </c>
      <c r="B483" s="201" t="s">
        <v>42</v>
      </c>
      <c r="C483" s="201" t="s">
        <v>174</v>
      </c>
      <c r="D483" s="201" t="s">
        <v>328</v>
      </c>
      <c r="E483" s="201" t="s">
        <v>329</v>
      </c>
      <c r="F483" s="201" t="s">
        <v>427</v>
      </c>
      <c r="G483" s="201" t="s">
        <v>428</v>
      </c>
      <c r="H483" s="194" t="s">
        <v>48</v>
      </c>
      <c r="I483" s="194" t="s">
        <v>49</v>
      </c>
      <c r="J483" s="289" t="s">
        <v>50</v>
      </c>
      <c r="K483" s="201"/>
      <c r="L483" s="201" t="s">
        <v>429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42"/>
        <v>406280</v>
      </c>
      <c r="V483" s="121">
        <f t="shared" si="37"/>
        <v>0</v>
      </c>
      <c r="W483" s="93">
        <f t="shared" si="43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9"/>
        <v>21532.84</v>
      </c>
      <c r="AC483" s="120"/>
      <c r="AD483" s="201"/>
      <c r="AE483" s="201"/>
      <c r="AF483" s="201" t="s">
        <v>417</v>
      </c>
      <c r="AG483" s="92"/>
      <c r="AH483" s="92"/>
      <c r="AI483" s="92"/>
      <c r="AJ483" s="92"/>
      <c r="AK483" s="192"/>
    </row>
    <row r="484" spans="1:37" s="227" customFormat="1" ht="16.5" customHeight="1" x14ac:dyDescent="0.25">
      <c r="A484" s="352" t="s">
        <v>362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758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409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42"/>
        <v>107520</v>
      </c>
      <c r="V484" s="121">
        <f t="shared" si="37"/>
        <v>0</v>
      </c>
      <c r="W484" s="93">
        <f t="shared" si="43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9"/>
        <v>5698.5599999999995</v>
      </c>
      <c r="AC484" s="120"/>
      <c r="AD484" s="201"/>
      <c r="AE484" s="201" t="s">
        <v>432</v>
      </c>
      <c r="AF484" s="201" t="s">
        <v>417</v>
      </c>
      <c r="AG484" s="92"/>
      <c r="AH484" s="92"/>
      <c r="AI484" s="92"/>
      <c r="AJ484" s="92"/>
      <c r="AK484" s="192"/>
    </row>
    <row r="485" spans="1:37" s="227" customFormat="1" ht="16.5" customHeight="1" x14ac:dyDescent="0.25">
      <c r="A485" s="352" t="s">
        <v>362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758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409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42"/>
        <v>107520</v>
      </c>
      <c r="V485" s="121">
        <f t="shared" si="37"/>
        <v>0</v>
      </c>
      <c r="W485" s="93">
        <f t="shared" si="43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9"/>
        <v>5698.5599999999995</v>
      </c>
      <c r="AC485" s="120"/>
      <c r="AD485" s="201"/>
      <c r="AE485" s="201"/>
      <c r="AF485" s="201" t="s">
        <v>417</v>
      </c>
      <c r="AG485" s="92"/>
      <c r="AH485" s="92"/>
      <c r="AI485" s="92"/>
      <c r="AJ485" s="92"/>
      <c r="AK485" s="192"/>
    </row>
    <row r="486" spans="1:37" s="227" customFormat="1" ht="16.5" customHeight="1" x14ac:dyDescent="0.25">
      <c r="A486" s="352" t="s">
        <v>362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42"/>
        <v>601006.49</v>
      </c>
      <c r="V486" s="121">
        <f t="shared" si="37"/>
        <v>0</v>
      </c>
      <c r="W486" s="93">
        <f t="shared" si="43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9"/>
        <v>31853.343969999998</v>
      </c>
      <c r="AC486" s="120"/>
      <c r="AD486" s="201" t="s">
        <v>418</v>
      </c>
      <c r="AE486" s="201"/>
      <c r="AF486" s="201" t="s">
        <v>417</v>
      </c>
      <c r="AG486" s="92"/>
      <c r="AH486" s="92"/>
      <c r="AI486" s="92"/>
      <c r="AJ486" s="92"/>
      <c r="AK486" s="192"/>
    </row>
    <row r="487" spans="1:37" s="227" customFormat="1" ht="16.5" customHeight="1" x14ac:dyDescent="0.25">
      <c r="A487" s="352" t="s">
        <v>362</v>
      </c>
      <c r="B487" s="201" t="s">
        <v>42</v>
      </c>
      <c r="C487" s="201" t="s">
        <v>78</v>
      </c>
      <c r="D487" s="201" t="s">
        <v>422</v>
      </c>
      <c r="E487" s="201" t="s">
        <v>388</v>
      </c>
      <c r="F487" s="201" t="s">
        <v>423</v>
      </c>
      <c r="G487" s="201" t="s">
        <v>424</v>
      </c>
      <c r="H487" s="194" t="s">
        <v>48</v>
      </c>
      <c r="I487" s="194" t="s">
        <v>49</v>
      </c>
      <c r="J487" s="289" t="s">
        <v>50</v>
      </c>
      <c r="K487" s="201"/>
      <c r="L487" s="201" t="s">
        <v>423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42"/>
        <v>108000</v>
      </c>
      <c r="V487" s="121">
        <f t="shared" si="37"/>
        <v>0</v>
      </c>
      <c r="W487" s="93">
        <f t="shared" si="43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9"/>
        <v>5724</v>
      </c>
      <c r="AC487" s="120"/>
      <c r="AD487" s="201"/>
      <c r="AE487" s="201"/>
      <c r="AF487" s="201" t="s">
        <v>417</v>
      </c>
      <c r="AG487" s="92"/>
      <c r="AH487" s="92"/>
      <c r="AI487" s="92"/>
      <c r="AJ487" s="92"/>
      <c r="AK487" s="192"/>
    </row>
    <row r="488" spans="1:37" s="227" customFormat="1" ht="16.5" customHeight="1" x14ac:dyDescent="0.25">
      <c r="A488" s="352" t="s">
        <v>362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42"/>
        <v>202600</v>
      </c>
      <c r="V488" s="121">
        <f t="shared" si="37"/>
        <v>0</v>
      </c>
      <c r="W488" s="93">
        <f t="shared" si="43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9"/>
        <v>10737.8</v>
      </c>
      <c r="AC488" s="120"/>
      <c r="AD488" s="201"/>
      <c r="AE488" s="201"/>
      <c r="AF488" s="201" t="s">
        <v>417</v>
      </c>
      <c r="AG488" s="92"/>
      <c r="AH488" s="92"/>
      <c r="AI488" s="92"/>
      <c r="AJ488" s="92"/>
      <c r="AK488" s="192"/>
    </row>
    <row r="489" spans="1:37" s="227" customFormat="1" ht="16.5" customHeight="1" x14ac:dyDescent="0.25">
      <c r="A489" s="352" t="s">
        <v>362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42"/>
        <v>395000</v>
      </c>
      <c r="V489" s="121">
        <f t="shared" si="37"/>
        <v>0</v>
      </c>
      <c r="W489" s="93">
        <f t="shared" si="43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9"/>
        <v>20935</v>
      </c>
      <c r="AC489" s="120"/>
      <c r="AD489" s="201"/>
      <c r="AE489" s="201"/>
      <c r="AF489" s="201" t="s">
        <v>417</v>
      </c>
      <c r="AG489" s="92"/>
      <c r="AH489" s="92"/>
      <c r="AI489" s="92"/>
      <c r="AJ489" s="92"/>
      <c r="AK489" s="192"/>
    </row>
    <row r="490" spans="1:37" s="227" customFormat="1" ht="16.5" customHeight="1" x14ac:dyDescent="0.25">
      <c r="A490" s="352" t="s">
        <v>362</v>
      </c>
      <c r="B490" s="201" t="s">
        <v>42</v>
      </c>
      <c r="C490" s="201" t="s">
        <v>72</v>
      </c>
      <c r="D490" s="201" t="s">
        <v>131</v>
      </c>
      <c r="E490" s="201" t="s">
        <v>430</v>
      </c>
      <c r="F490" s="201" t="s">
        <v>134</v>
      </c>
      <c r="G490" s="201" t="s">
        <v>201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7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9"/>
        <v>237749.16649</v>
      </c>
      <c r="AC490" s="120"/>
      <c r="AD490" s="201"/>
      <c r="AE490" s="201"/>
      <c r="AF490" s="201" t="s">
        <v>417</v>
      </c>
      <c r="AG490" s="92"/>
      <c r="AH490" s="92"/>
      <c r="AI490" s="92"/>
      <c r="AJ490" s="92"/>
      <c r="AK490" s="192"/>
    </row>
    <row r="491" spans="1:37" s="227" customFormat="1" ht="16.5" customHeight="1" x14ac:dyDescent="0.25">
      <c r="A491" s="352" t="s">
        <v>362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203</v>
      </c>
      <c r="G491" s="201" t="s">
        <v>204</v>
      </c>
      <c r="H491" s="194" t="s">
        <v>48</v>
      </c>
      <c r="I491" s="194" t="s">
        <v>49</v>
      </c>
      <c r="J491" s="289" t="s">
        <v>50</v>
      </c>
      <c r="K491" s="201"/>
      <c r="L491" s="201" t="s">
        <v>203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7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9"/>
        <v>9752</v>
      </c>
      <c r="AC491" s="120"/>
      <c r="AD491" s="201"/>
      <c r="AE491" s="201"/>
      <c r="AF491" s="201" t="s">
        <v>414</v>
      </c>
      <c r="AG491" s="92"/>
      <c r="AH491" s="92"/>
      <c r="AI491" s="92"/>
      <c r="AJ491" s="92"/>
      <c r="AK491" s="192"/>
    </row>
    <row r="492" spans="1:37" s="227" customFormat="1" ht="16.5" customHeight="1" x14ac:dyDescent="0.25">
      <c r="A492" s="352" t="s">
        <v>362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433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7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9"/>
        <v>13608.279999999999</v>
      </c>
      <c r="AC492" s="120"/>
      <c r="AD492" s="201"/>
      <c r="AE492" s="201"/>
      <c r="AF492" s="201" t="s">
        <v>417</v>
      </c>
      <c r="AG492" s="92"/>
      <c r="AH492" s="92"/>
      <c r="AI492" s="92"/>
      <c r="AJ492" s="92"/>
      <c r="AK492" s="192"/>
    </row>
    <row r="493" spans="1:37" s="227" customFormat="1" ht="16.5" customHeight="1" x14ac:dyDescent="0.25">
      <c r="A493" s="352" t="s">
        <v>362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758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409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7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9"/>
        <v>5698.5599999999995</v>
      </c>
      <c r="AC493" s="120"/>
      <c r="AD493" s="201"/>
      <c r="AE493" s="201"/>
      <c r="AF493" s="201" t="s">
        <v>417</v>
      </c>
      <c r="AG493" s="92"/>
      <c r="AH493" s="92"/>
      <c r="AI493" s="92"/>
      <c r="AJ493" s="92"/>
      <c r="AK493" s="192"/>
    </row>
    <row r="494" spans="1:37" s="227" customFormat="1" ht="16.5" customHeight="1" x14ac:dyDescent="0.25">
      <c r="A494" s="352" t="s">
        <v>362</v>
      </c>
      <c r="B494" s="92" t="s">
        <v>58</v>
      </c>
      <c r="C494" s="194" t="s">
        <v>59</v>
      </c>
      <c r="D494" s="194" t="s">
        <v>60</v>
      </c>
      <c r="E494" s="194" t="s">
        <v>205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4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t="16.5" customHeight="1" x14ac:dyDescent="0.25">
      <c r="A495" s="352" t="s">
        <v>362</v>
      </c>
      <c r="B495" s="92" t="s">
        <v>58</v>
      </c>
      <c r="C495" s="194" t="s">
        <v>59</v>
      </c>
      <c r="D495" s="194" t="s">
        <v>60</v>
      </c>
      <c r="E495" s="194" t="s">
        <v>205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4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t="16.5" customHeight="1" x14ac:dyDescent="0.25">
      <c r="A496" s="352" t="s">
        <v>362</v>
      </c>
      <c r="B496" s="92" t="s">
        <v>58</v>
      </c>
      <c r="C496" s="194" t="s">
        <v>59</v>
      </c>
      <c r="D496" s="194" t="s">
        <v>60</v>
      </c>
      <c r="E496" s="194" t="s">
        <v>205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4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t="16.5" customHeight="1" x14ac:dyDescent="0.25">
      <c r="A497" s="352" t="s">
        <v>362</v>
      </c>
      <c r="B497" s="92" t="s">
        <v>58</v>
      </c>
      <c r="C497" s="194" t="s">
        <v>83</v>
      </c>
      <c r="D497" s="194" t="s">
        <v>88</v>
      </c>
      <c r="E497" s="194" t="s">
        <v>206</v>
      </c>
      <c r="F497" s="194" t="s">
        <v>207</v>
      </c>
      <c r="G497" s="194" t="s">
        <v>208</v>
      </c>
      <c r="H497" s="364" t="s">
        <v>207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4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t="16.5" customHeight="1" x14ac:dyDescent="0.25">
      <c r="A498" s="352" t="s">
        <v>362</v>
      </c>
      <c r="B498" s="92" t="s">
        <v>58</v>
      </c>
      <c r="C498" s="194" t="s">
        <v>59</v>
      </c>
      <c r="D498" s="194" t="s">
        <v>60</v>
      </c>
      <c r="E498" s="194" t="s">
        <v>205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5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4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t="16.5" customHeight="1" x14ac:dyDescent="0.25">
      <c r="A499" s="352" t="s">
        <v>362</v>
      </c>
      <c r="B499" s="92" t="s">
        <v>58</v>
      </c>
      <c r="C499" s="194" t="s">
        <v>59</v>
      </c>
      <c r="D499" s="194" t="s">
        <v>60</v>
      </c>
      <c r="E499" s="194" t="s">
        <v>205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5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4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t="16.5" customHeight="1" x14ac:dyDescent="0.25">
      <c r="A500" s="352" t="s">
        <v>362</v>
      </c>
      <c r="B500" s="92" t="s">
        <v>58</v>
      </c>
      <c r="C500" s="194" t="s">
        <v>59</v>
      </c>
      <c r="D500" s="194" t="s">
        <v>60</v>
      </c>
      <c r="E500" s="194" t="s">
        <v>205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5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4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t="16.5" customHeight="1" x14ac:dyDescent="0.25">
      <c r="A501" s="352" t="s">
        <v>362</v>
      </c>
      <c r="B501" s="92" t="s">
        <v>58</v>
      </c>
      <c r="C501" s="194" t="s">
        <v>59</v>
      </c>
      <c r="D501" s="194" t="s">
        <v>60</v>
      </c>
      <c r="E501" s="194" t="s">
        <v>205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5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4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t="16.5" customHeight="1" x14ac:dyDescent="0.25">
      <c r="A502" s="352" t="s">
        <v>362</v>
      </c>
      <c r="B502" s="92" t="s">
        <v>58</v>
      </c>
      <c r="C502" s="194" t="s">
        <v>59</v>
      </c>
      <c r="D502" s="194" t="s">
        <v>60</v>
      </c>
      <c r="E502" s="194" t="s">
        <v>205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5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4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t="16.5" customHeight="1" x14ac:dyDescent="0.25">
      <c r="A503" s="352" t="s">
        <v>362</v>
      </c>
      <c r="B503" s="92" t="s">
        <v>58</v>
      </c>
      <c r="C503" s="194" t="s">
        <v>59</v>
      </c>
      <c r="D503" s="194" t="s">
        <v>60</v>
      </c>
      <c r="E503" s="194" t="s">
        <v>205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5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4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t="16.5" customHeight="1" x14ac:dyDescent="0.25">
      <c r="A504" s="352" t="s">
        <v>362</v>
      </c>
      <c r="B504" s="92" t="s">
        <v>58</v>
      </c>
      <c r="C504" s="194" t="s">
        <v>59</v>
      </c>
      <c r="D504" s="194" t="s">
        <v>60</v>
      </c>
      <c r="E504" s="194" t="s">
        <v>205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5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4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t="16.5" customHeight="1" x14ac:dyDescent="0.25">
      <c r="A505" s="352" t="s">
        <v>362</v>
      </c>
      <c r="B505" s="92" t="s">
        <v>58</v>
      </c>
      <c r="C505" s="194" t="s">
        <v>59</v>
      </c>
      <c r="D505" s="194" t="s">
        <v>60</v>
      </c>
      <c r="E505" s="194" t="s">
        <v>205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5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4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t="16.5" customHeight="1" x14ac:dyDescent="0.25">
      <c r="A506" s="352" t="s">
        <v>362</v>
      </c>
      <c r="B506" s="92" t="s">
        <v>58</v>
      </c>
      <c r="C506" s="194" t="s">
        <v>59</v>
      </c>
      <c r="D506" s="194" t="s">
        <v>60</v>
      </c>
      <c r="E506" s="194" t="s">
        <v>205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5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4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t="16.5" customHeight="1" x14ac:dyDescent="0.25">
      <c r="A507" s="352" t="s">
        <v>362</v>
      </c>
      <c r="B507" s="92" t="s">
        <v>58</v>
      </c>
      <c r="C507" s="194" t="s">
        <v>59</v>
      </c>
      <c r="D507" s="194" t="s">
        <v>60</v>
      </c>
      <c r="E507" s="194" t="s">
        <v>205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5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4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t="16.5" customHeight="1" x14ac:dyDescent="0.25">
      <c r="A508" s="352" t="s">
        <v>362</v>
      </c>
      <c r="B508" s="92" t="s">
        <v>58</v>
      </c>
      <c r="C508" s="194" t="s">
        <v>59</v>
      </c>
      <c r="D508" s="194" t="s">
        <v>60</v>
      </c>
      <c r="E508" s="194" t="s">
        <v>205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5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4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t="16.5" customHeight="1" x14ac:dyDescent="0.25">
      <c r="A509" s="352" t="s">
        <v>362</v>
      </c>
      <c r="B509" s="92" t="s">
        <v>58</v>
      </c>
      <c r="C509" s="194" t="s">
        <v>59</v>
      </c>
      <c r="D509" s="194" t="s">
        <v>60</v>
      </c>
      <c r="E509" s="194" t="s">
        <v>205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5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4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t="16.5" customHeight="1" x14ac:dyDescent="0.25">
      <c r="A510" s="352" t="s">
        <v>362</v>
      </c>
      <c r="B510" s="92" t="s">
        <v>58</v>
      </c>
      <c r="C510" s="194" t="s">
        <v>83</v>
      </c>
      <c r="D510" s="194" t="s">
        <v>88</v>
      </c>
      <c r="E510" s="194" t="s">
        <v>206</v>
      </c>
      <c r="F510" s="194" t="s">
        <v>207</v>
      </c>
      <c r="G510" s="194" t="s">
        <v>208</v>
      </c>
      <c r="H510" s="364" t="s">
        <v>207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4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t="16.5" customHeight="1" x14ac:dyDescent="0.25">
      <c r="A511" s="352" t="s">
        <v>362</v>
      </c>
      <c r="B511" s="92" t="s">
        <v>58</v>
      </c>
      <c r="C511" s="194" t="s">
        <v>83</v>
      </c>
      <c r="D511" s="194" t="s">
        <v>88</v>
      </c>
      <c r="E511" s="194" t="s">
        <v>206</v>
      </c>
      <c r="F511" s="194" t="s">
        <v>207</v>
      </c>
      <c r="G511" s="194" t="s">
        <v>208</v>
      </c>
      <c r="H511" s="364" t="s">
        <v>207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4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t="16.5" customHeight="1" x14ac:dyDescent="0.25">
      <c r="A512" s="352" t="s">
        <v>362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389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4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t="16.5" customHeight="1" x14ac:dyDescent="0.25">
      <c r="A513" s="352" t="s">
        <v>362</v>
      </c>
      <c r="B513" s="92" t="s">
        <v>58</v>
      </c>
      <c r="C513" s="194" t="s">
        <v>59</v>
      </c>
      <c r="D513" s="194" t="s">
        <v>60</v>
      </c>
      <c r="E513" s="194" t="s">
        <v>205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4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t="16.5" customHeight="1" x14ac:dyDescent="0.25">
      <c r="A514" s="352" t="s">
        <v>362</v>
      </c>
      <c r="B514" s="92" t="s">
        <v>58</v>
      </c>
      <c r="C514" s="194" t="s">
        <v>59</v>
      </c>
      <c r="D514" s="194" t="s">
        <v>60</v>
      </c>
      <c r="E514" s="194" t="s">
        <v>205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4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t="16.5" customHeight="1" x14ac:dyDescent="0.25">
      <c r="A515" s="352" t="s">
        <v>362</v>
      </c>
      <c r="B515" s="92" t="s">
        <v>58</v>
      </c>
      <c r="C515" s="194" t="s">
        <v>83</v>
      </c>
      <c r="D515" s="194" t="s">
        <v>88</v>
      </c>
      <c r="E515" s="194" t="s">
        <v>206</v>
      </c>
      <c r="F515" s="194" t="s">
        <v>207</v>
      </c>
      <c r="G515" s="194" t="s">
        <v>208</v>
      </c>
      <c r="H515" s="364" t="s">
        <v>207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4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t="16.5" customHeight="1" x14ac:dyDescent="0.25">
      <c r="A516" s="352" t="s">
        <v>362</v>
      </c>
      <c r="B516" s="92" t="s">
        <v>58</v>
      </c>
      <c r="C516" s="194" t="s">
        <v>83</v>
      </c>
      <c r="D516" s="194" t="s">
        <v>88</v>
      </c>
      <c r="E516" s="194" t="s">
        <v>206</v>
      </c>
      <c r="F516" s="194" t="s">
        <v>207</v>
      </c>
      <c r="G516" s="194" t="s">
        <v>208</v>
      </c>
      <c r="H516" s="364" t="s">
        <v>207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4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t="16.5" customHeight="1" x14ac:dyDescent="0.25">
      <c r="A517" s="352" t="s">
        <v>362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383</v>
      </c>
      <c r="G517" s="194" t="s">
        <v>383</v>
      </c>
      <c r="H517" s="364" t="s">
        <v>383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4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t="16.5" customHeight="1" x14ac:dyDescent="0.25">
      <c r="A518" s="352" t="s">
        <v>362</v>
      </c>
      <c r="B518" s="92" t="s">
        <v>58</v>
      </c>
      <c r="C518" s="194" t="s">
        <v>83</v>
      </c>
      <c r="D518" s="194" t="s">
        <v>88</v>
      </c>
      <c r="E518" s="194" t="s">
        <v>206</v>
      </c>
      <c r="F518" s="194" t="s">
        <v>207</v>
      </c>
      <c r="G518" s="194" t="s">
        <v>208</v>
      </c>
      <c r="H518" s="364" t="s">
        <v>207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4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t="16.5" customHeight="1" x14ac:dyDescent="0.25">
      <c r="A519" s="352" t="s">
        <v>362</v>
      </c>
      <c r="B519" s="92" t="s">
        <v>58</v>
      </c>
      <c r="C519" s="194" t="s">
        <v>59</v>
      </c>
      <c r="D519" s="194" t="s">
        <v>290</v>
      </c>
      <c r="E519" s="194" t="s">
        <v>156</v>
      </c>
      <c r="F519" s="194" t="s">
        <v>372</v>
      </c>
      <c r="G519" s="194" t="s">
        <v>372</v>
      </c>
      <c r="H519" s="364" t="s">
        <v>372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4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t="16.5" customHeight="1" x14ac:dyDescent="0.25">
      <c r="A520" s="352" t="s">
        <v>362</v>
      </c>
      <c r="B520" s="92" t="s">
        <v>58</v>
      </c>
      <c r="C520" s="194" t="s">
        <v>59</v>
      </c>
      <c r="D520" s="194" t="s">
        <v>60</v>
      </c>
      <c r="E520" s="194" t="s">
        <v>205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6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4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t="16.5" customHeight="1" x14ac:dyDescent="0.25">
      <c r="A521" s="352" t="s">
        <v>362</v>
      </c>
      <c r="B521" s="92" t="s">
        <v>58</v>
      </c>
      <c r="C521" s="194" t="s">
        <v>59</v>
      </c>
      <c r="D521" s="194" t="s">
        <v>60</v>
      </c>
      <c r="E521" s="194" t="s">
        <v>205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6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4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t="16.5" customHeight="1" x14ac:dyDescent="0.25">
      <c r="A522" s="352" t="s">
        <v>362</v>
      </c>
      <c r="B522" s="92" t="s">
        <v>58</v>
      </c>
      <c r="C522" s="194" t="s">
        <v>59</v>
      </c>
      <c r="D522" s="194" t="s">
        <v>60</v>
      </c>
      <c r="E522" s="194" t="s">
        <v>205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6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4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t="16.5" customHeight="1" x14ac:dyDescent="0.25">
      <c r="A523" s="352" t="s">
        <v>362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209</v>
      </c>
      <c r="O523" s="301" t="s">
        <v>53</v>
      </c>
      <c r="P523" s="196">
        <v>0.05</v>
      </c>
      <c r="Q523" s="197"/>
      <c r="R523" s="197"/>
      <c r="S523" s="121">
        <v>0</v>
      </c>
      <c r="T523" s="121">
        <f>10500-3813.33</f>
        <v>6686.67</v>
      </c>
      <c r="U523" s="121">
        <v>6686.67</v>
      </c>
      <c r="V523" s="121">
        <f t="shared" si="46"/>
        <v>0</v>
      </c>
      <c r="W523" s="121">
        <v>6368.25714285714</v>
      </c>
      <c r="X523" s="121"/>
      <c r="Y523" s="121"/>
      <c r="Z523" s="121">
        <f t="shared" ref="Z523:Z586" si="47">U523</f>
        <v>6686.67</v>
      </c>
      <c r="AA523" s="180">
        <v>0</v>
      </c>
      <c r="AB523" s="195">
        <f t="shared" si="44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t="16.5" customHeight="1" x14ac:dyDescent="0.25">
      <c r="A524" s="352" t="s">
        <v>362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209</v>
      </c>
      <c r="O524" s="301" t="s">
        <v>53</v>
      </c>
      <c r="P524" s="196">
        <v>7.0000000000000007E-2</v>
      </c>
      <c r="Q524" s="197"/>
      <c r="R524" s="197"/>
      <c r="S524" s="121">
        <v>96806.51</v>
      </c>
      <c r="T524" s="121">
        <v>473507.46</v>
      </c>
      <c r="U524" s="121">
        <v>570313.97</v>
      </c>
      <c r="V524" s="121">
        <f t="shared" si="46"/>
        <v>0</v>
      </c>
      <c r="W524" s="121">
        <f>U524*1.34/1.41-0.11</f>
        <v>542000.40049645386</v>
      </c>
      <c r="X524" s="121"/>
      <c r="Y524" s="121"/>
      <c r="Z524" s="121">
        <f t="shared" si="47"/>
        <v>570313.97</v>
      </c>
      <c r="AA524" s="180">
        <v>0</v>
      </c>
      <c r="AB524" s="195">
        <f t="shared" si="44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t="16.5" customHeight="1" x14ac:dyDescent="0.25">
      <c r="A525" s="352" t="s">
        <v>362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209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6"/>
        <v>176641.25</v>
      </c>
      <c r="W525" s="121">
        <v>365958.25</v>
      </c>
      <c r="X525" s="121"/>
      <c r="Y525" s="121"/>
      <c r="Z525" s="121">
        <f t="shared" si="47"/>
        <v>365958.25</v>
      </c>
      <c r="AA525" s="180">
        <v>0</v>
      </c>
      <c r="AB525" s="195">
        <f t="shared" si="44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t="16.5" customHeight="1" x14ac:dyDescent="0.25">
      <c r="A526" s="352" t="s">
        <v>362</v>
      </c>
      <c r="B526" s="194" t="s">
        <v>42</v>
      </c>
      <c r="C526" s="195" t="s">
        <v>210</v>
      </c>
      <c r="D526" s="195" t="s">
        <v>211</v>
      </c>
      <c r="E526" s="194" t="s">
        <v>212</v>
      </c>
      <c r="F526" s="194" t="s">
        <v>213</v>
      </c>
      <c r="G526" s="194" t="s">
        <v>214</v>
      </c>
      <c r="H526" s="194" t="s">
        <v>48</v>
      </c>
      <c r="I526" s="194" t="s">
        <v>49</v>
      </c>
      <c r="J526" s="289" t="s">
        <v>50</v>
      </c>
      <c r="K526" s="194"/>
      <c r="L526" s="194" t="s">
        <v>213</v>
      </c>
      <c r="M526" s="194"/>
      <c r="N526" s="290" t="s">
        <v>209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6"/>
        <v>538620.62000000011</v>
      </c>
      <c r="W526" s="121">
        <v>5083553.0979746804</v>
      </c>
      <c r="X526" s="121"/>
      <c r="Y526" s="121"/>
      <c r="Z526" s="121">
        <f t="shared" si="47"/>
        <v>5501379.3799999999</v>
      </c>
      <c r="AA526" s="180">
        <v>0</v>
      </c>
      <c r="AB526" s="195">
        <f t="shared" si="44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t="16.5" customHeight="1" x14ac:dyDescent="0.25">
      <c r="A527" s="352" t="s">
        <v>362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215</v>
      </c>
      <c r="G527" s="194" t="s">
        <v>216</v>
      </c>
      <c r="H527" s="194" t="s">
        <v>48</v>
      </c>
      <c r="I527" s="194" t="s">
        <v>49</v>
      </c>
      <c r="J527" s="289" t="s">
        <v>50</v>
      </c>
      <c r="K527" s="194"/>
      <c r="L527" s="194" t="s">
        <v>217</v>
      </c>
      <c r="M527" s="194"/>
      <c r="N527" s="290" t="s">
        <v>209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6"/>
        <v>79675.859999999986</v>
      </c>
      <c r="W527" s="121">
        <f>U527*P527</f>
        <v>170943.462</v>
      </c>
      <c r="X527" s="121"/>
      <c r="Y527" s="121"/>
      <c r="Z527" s="121">
        <f t="shared" si="47"/>
        <v>189937.18</v>
      </c>
      <c r="AA527" s="180">
        <v>0</v>
      </c>
      <c r="AB527" s="195">
        <f t="shared" si="44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t="16.5" customHeight="1" x14ac:dyDescent="0.25">
      <c r="A528" s="352" t="s">
        <v>362</v>
      </c>
      <c r="B528" s="194" t="s">
        <v>42</v>
      </c>
      <c r="C528" s="195" t="s">
        <v>72</v>
      </c>
      <c r="D528" s="195" t="s">
        <v>131</v>
      </c>
      <c r="E528" s="194" t="s">
        <v>242</v>
      </c>
      <c r="F528" s="194" t="s">
        <v>243</v>
      </c>
      <c r="G528" s="194" t="s">
        <v>244</v>
      </c>
      <c r="H528" s="194" t="s">
        <v>48</v>
      </c>
      <c r="I528" s="194" t="s">
        <v>49</v>
      </c>
      <c r="J528" s="289" t="s">
        <v>50</v>
      </c>
      <c r="K528" s="194"/>
      <c r="L528" s="194" t="s">
        <v>245</v>
      </c>
      <c r="M528" s="194"/>
      <c r="N528" s="290" t="s">
        <v>209</v>
      </c>
      <c r="O528" s="301" t="s">
        <v>767</v>
      </c>
      <c r="P528" s="196">
        <v>0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6"/>
        <v>97530.1</v>
      </c>
      <c r="W528" s="121">
        <f>U528</f>
        <v>6469.9</v>
      </c>
      <c r="X528" s="121"/>
      <c r="Y528" s="121"/>
      <c r="Z528" s="121">
        <f t="shared" si="47"/>
        <v>6469.9</v>
      </c>
      <c r="AA528" s="180">
        <v>0</v>
      </c>
      <c r="AB528" s="195">
        <f t="shared" si="44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t="16.5" customHeight="1" x14ac:dyDescent="0.25">
      <c r="A529" s="352" t="s">
        <v>362</v>
      </c>
      <c r="B529" s="194" t="s">
        <v>42</v>
      </c>
      <c r="C529" s="195" t="s">
        <v>210</v>
      </c>
      <c r="D529" s="195" t="s">
        <v>211</v>
      </c>
      <c r="E529" s="194" t="s">
        <v>212</v>
      </c>
      <c r="F529" s="194" t="s">
        <v>256</v>
      </c>
      <c r="G529" s="194" t="s">
        <v>257</v>
      </c>
      <c r="H529" s="194" t="s">
        <v>48</v>
      </c>
      <c r="I529" s="194" t="s">
        <v>49</v>
      </c>
      <c r="J529" s="289" t="s">
        <v>50</v>
      </c>
      <c r="K529" s="194"/>
      <c r="L529" s="194" t="s">
        <v>220</v>
      </c>
      <c r="M529" s="194"/>
      <c r="N529" s="290" t="s">
        <v>209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6"/>
        <v>198955.96225352099</v>
      </c>
      <c r="W529" s="121">
        <v>255160.36799999999</v>
      </c>
      <c r="X529" s="121"/>
      <c r="Y529" s="121"/>
      <c r="Z529" s="121">
        <f t="shared" si="47"/>
        <v>260551.08</v>
      </c>
      <c r="AA529" s="180">
        <v>0</v>
      </c>
      <c r="AB529" s="195">
        <f t="shared" si="44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t="16.5" customHeight="1" x14ac:dyDescent="0.25">
      <c r="A530" s="352" t="s">
        <v>362</v>
      </c>
      <c r="B530" s="194" t="s">
        <v>42</v>
      </c>
      <c r="C530" s="195" t="s">
        <v>210</v>
      </c>
      <c r="D530" s="195" t="s">
        <v>221</v>
      </c>
      <c r="E530" s="194" t="s">
        <v>212</v>
      </c>
      <c r="F530" s="194" t="s">
        <v>258</v>
      </c>
      <c r="G530" s="194" t="s">
        <v>259</v>
      </c>
      <c r="H530" s="194" t="s">
        <v>48</v>
      </c>
      <c r="I530" s="194" t="s">
        <v>49</v>
      </c>
      <c r="J530" s="289" t="s">
        <v>50</v>
      </c>
      <c r="K530" s="194"/>
      <c r="L530" s="194" t="s">
        <v>220</v>
      </c>
      <c r="M530" s="194"/>
      <c r="N530" s="290" t="s">
        <v>209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6"/>
        <v>20847.090422535202</v>
      </c>
      <c r="W530" s="121">
        <v>19584.2286896552</v>
      </c>
      <c r="X530" s="121"/>
      <c r="Y530" s="121"/>
      <c r="Z530" s="121">
        <f t="shared" si="47"/>
        <v>19997.98</v>
      </c>
      <c r="AA530" s="180">
        <v>0</v>
      </c>
      <c r="AB530" s="195">
        <f t="shared" si="44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t="16.5" customHeight="1" x14ac:dyDescent="0.25">
      <c r="A531" s="352" t="s">
        <v>362</v>
      </c>
      <c r="B531" s="194" t="s">
        <v>42</v>
      </c>
      <c r="C531" s="195" t="s">
        <v>210</v>
      </c>
      <c r="D531" s="195" t="s">
        <v>221</v>
      </c>
      <c r="E531" s="194" t="s">
        <v>212</v>
      </c>
      <c r="F531" s="194" t="s">
        <v>316</v>
      </c>
      <c r="G531" s="194" t="s">
        <v>317</v>
      </c>
      <c r="H531" s="194" t="s">
        <v>48</v>
      </c>
      <c r="I531" s="194" t="s">
        <v>49</v>
      </c>
      <c r="J531" s="289" t="s">
        <v>50</v>
      </c>
      <c r="K531" s="194"/>
      <c r="L531" s="194" t="s">
        <v>220</v>
      </c>
      <c r="M531" s="194"/>
      <c r="N531" s="290" t="s">
        <v>209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6"/>
        <v>3.5301408450905001</v>
      </c>
      <c r="W531" s="121">
        <v>71199.936000000002</v>
      </c>
      <c r="X531" s="121"/>
      <c r="Y531" s="121"/>
      <c r="Z531" s="121">
        <f t="shared" si="47"/>
        <v>72704.160000000003</v>
      </c>
      <c r="AA531" s="180">
        <v>0</v>
      </c>
      <c r="AB531" s="195">
        <f t="shared" si="44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t="16.5" customHeight="1" x14ac:dyDescent="0.25">
      <c r="A532" s="352" t="s">
        <v>362</v>
      </c>
      <c r="B532" s="194" t="s">
        <v>42</v>
      </c>
      <c r="C532" s="195" t="s">
        <v>210</v>
      </c>
      <c r="D532" s="195" t="s">
        <v>221</v>
      </c>
      <c r="E532" s="194" t="s">
        <v>212</v>
      </c>
      <c r="F532" s="194" t="s">
        <v>260</v>
      </c>
      <c r="G532" s="194" t="s">
        <v>261</v>
      </c>
      <c r="H532" s="194" t="s">
        <v>48</v>
      </c>
      <c r="I532" s="194" t="s">
        <v>49</v>
      </c>
      <c r="J532" s="289" t="s">
        <v>50</v>
      </c>
      <c r="K532" s="194"/>
      <c r="L532" s="194" t="s">
        <v>220</v>
      </c>
      <c r="M532" s="194"/>
      <c r="N532" s="290" t="s">
        <v>209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6"/>
        <v>36119.03</v>
      </c>
      <c r="W532" s="121">
        <v>8884.7506666666704</v>
      </c>
      <c r="X532" s="121"/>
      <c r="Y532" s="121"/>
      <c r="Z532" s="121">
        <f t="shared" si="47"/>
        <v>10323.83</v>
      </c>
      <c r="AA532" s="180">
        <v>0</v>
      </c>
      <c r="AB532" s="195">
        <f t="shared" si="44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t="16.5" customHeight="1" x14ac:dyDescent="0.25">
      <c r="A533" s="352" t="s">
        <v>362</v>
      </c>
      <c r="B533" s="194" t="s">
        <v>42</v>
      </c>
      <c r="C533" s="195" t="s">
        <v>210</v>
      </c>
      <c r="D533" s="195" t="s">
        <v>211</v>
      </c>
      <c r="E533" s="194" t="s">
        <v>212</v>
      </c>
      <c r="F533" s="194" t="s">
        <v>218</v>
      </c>
      <c r="G533" s="194" t="s">
        <v>219</v>
      </c>
      <c r="H533" s="194" t="s">
        <v>48</v>
      </c>
      <c r="I533" s="194" t="s">
        <v>49</v>
      </c>
      <c r="J533" s="289" t="s">
        <v>50</v>
      </c>
      <c r="K533" s="194"/>
      <c r="L533" s="194" t="s">
        <v>220</v>
      </c>
      <c r="M533" s="194"/>
      <c r="N533" s="290" t="s">
        <v>209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6"/>
        <v>130318.45</v>
      </c>
      <c r="W533" s="121">
        <v>1490.5740000000001</v>
      </c>
      <c r="X533" s="121"/>
      <c r="Y533" s="121"/>
      <c r="Z533" s="121">
        <f t="shared" si="47"/>
        <v>1679.52</v>
      </c>
      <c r="AA533" s="180">
        <v>0</v>
      </c>
      <c r="AB533" s="195">
        <f t="shared" si="44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t="16.5" customHeight="1" x14ac:dyDescent="0.25">
      <c r="A534" s="352" t="s">
        <v>362</v>
      </c>
      <c r="B534" s="194" t="s">
        <v>42</v>
      </c>
      <c r="C534" s="195" t="s">
        <v>210</v>
      </c>
      <c r="D534" s="195" t="s">
        <v>211</v>
      </c>
      <c r="E534" s="194" t="s">
        <v>212</v>
      </c>
      <c r="F534" s="194" t="s">
        <v>220</v>
      </c>
      <c r="G534" s="194" t="s">
        <v>255</v>
      </c>
      <c r="H534" s="194" t="s">
        <v>48</v>
      </c>
      <c r="I534" s="194" t="s">
        <v>49</v>
      </c>
      <c r="J534" s="289" t="s">
        <v>50</v>
      </c>
      <c r="K534" s="194"/>
      <c r="L534" s="194" t="s">
        <v>220</v>
      </c>
      <c r="M534" s="194"/>
      <c r="N534" s="290" t="s">
        <v>209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6"/>
        <v>171515.28999999998</v>
      </c>
      <c r="W534" s="121">
        <v>154087.69320000001</v>
      </c>
      <c r="X534" s="121"/>
      <c r="Y534" s="121"/>
      <c r="Z534" s="121">
        <f t="shared" si="47"/>
        <v>162768.69</v>
      </c>
      <c r="AA534" s="180">
        <v>0</v>
      </c>
      <c r="AB534" s="195">
        <f t="shared" si="44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t="16.5" customHeight="1" x14ac:dyDescent="0.25">
      <c r="A535" s="352" t="s">
        <v>362</v>
      </c>
      <c r="B535" s="194" t="s">
        <v>42</v>
      </c>
      <c r="C535" s="195" t="s">
        <v>210</v>
      </c>
      <c r="D535" s="195" t="s">
        <v>211</v>
      </c>
      <c r="E535" s="194" t="s">
        <v>212</v>
      </c>
      <c r="F535" s="194" t="s">
        <v>246</v>
      </c>
      <c r="G535" s="194" t="s">
        <v>247</v>
      </c>
      <c r="H535" s="194" t="s">
        <v>48</v>
      </c>
      <c r="I535" s="194" t="s">
        <v>49</v>
      </c>
      <c r="J535" s="289" t="s">
        <v>50</v>
      </c>
      <c r="K535" s="194"/>
      <c r="L535" s="194" t="s">
        <v>220</v>
      </c>
      <c r="M535" s="194"/>
      <c r="N535" s="290" t="s">
        <v>209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6"/>
        <v>11055.15</v>
      </c>
      <c r="W535" s="121">
        <v>4134.8885333333301</v>
      </c>
      <c r="X535" s="121"/>
      <c r="Y535" s="121"/>
      <c r="Z535" s="121">
        <f t="shared" si="47"/>
        <v>4367.84</v>
      </c>
      <c r="AA535" s="180">
        <v>0</v>
      </c>
      <c r="AB535" s="195">
        <f t="shared" si="44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t="16.5" customHeight="1" x14ac:dyDescent="0.25">
      <c r="A536" s="352" t="s">
        <v>362</v>
      </c>
      <c r="B536" s="194" t="s">
        <v>42</v>
      </c>
      <c r="C536" s="195" t="s">
        <v>210</v>
      </c>
      <c r="D536" s="195" t="s">
        <v>221</v>
      </c>
      <c r="E536" s="194" t="s">
        <v>212</v>
      </c>
      <c r="F536" s="194" t="s">
        <v>266</v>
      </c>
      <c r="G536" s="194" t="s">
        <v>267</v>
      </c>
      <c r="H536" s="194" t="s">
        <v>48</v>
      </c>
      <c r="I536" s="194" t="s">
        <v>49</v>
      </c>
      <c r="J536" s="289" t="s">
        <v>50</v>
      </c>
      <c r="K536" s="194"/>
      <c r="L536" s="194" t="s">
        <v>220</v>
      </c>
      <c r="M536" s="194"/>
      <c r="N536" s="290" t="s">
        <v>209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6"/>
        <v>78126.746056337986</v>
      </c>
      <c r="W536" s="121">
        <v>23489.6693793103</v>
      </c>
      <c r="X536" s="121"/>
      <c r="Y536" s="121"/>
      <c r="Z536" s="121">
        <f t="shared" si="47"/>
        <v>23985.93</v>
      </c>
      <c r="AA536" s="180">
        <v>0</v>
      </c>
      <c r="AB536" s="195">
        <f t="shared" si="44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t="16.5" customHeight="1" x14ac:dyDescent="0.25">
      <c r="A537" s="352" t="s">
        <v>362</v>
      </c>
      <c r="B537" s="194" t="s">
        <v>42</v>
      </c>
      <c r="C537" s="195" t="s">
        <v>210</v>
      </c>
      <c r="D537" s="195" t="s">
        <v>221</v>
      </c>
      <c r="E537" s="194" t="s">
        <v>212</v>
      </c>
      <c r="F537" s="194" t="s">
        <v>282</v>
      </c>
      <c r="G537" s="194" t="s">
        <v>283</v>
      </c>
      <c r="H537" s="194" t="s">
        <v>48</v>
      </c>
      <c r="I537" s="194" t="s">
        <v>49</v>
      </c>
      <c r="J537" s="289" t="s">
        <v>50</v>
      </c>
      <c r="K537" s="194"/>
      <c r="L537" s="194" t="s">
        <v>220</v>
      </c>
      <c r="M537" s="194"/>
      <c r="N537" s="290" t="s">
        <v>209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6"/>
        <v>0</v>
      </c>
      <c r="W537" s="121">
        <v>53420.751463414701</v>
      </c>
      <c r="X537" s="121"/>
      <c r="Y537" s="121"/>
      <c r="Z537" s="121">
        <f t="shared" si="47"/>
        <v>61697.205915493003</v>
      </c>
      <c r="AA537" s="180">
        <v>5.2999999999999999E-2</v>
      </c>
      <c r="AB537" s="120">
        <f t="shared" si="44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t="16.5" customHeight="1" x14ac:dyDescent="0.25">
      <c r="A538" s="352" t="s">
        <v>362</v>
      </c>
      <c r="B538" s="194" t="s">
        <v>42</v>
      </c>
      <c r="C538" s="195" t="s">
        <v>210</v>
      </c>
      <c r="D538" s="195" t="s">
        <v>221</v>
      </c>
      <c r="E538" s="194" t="s">
        <v>248</v>
      </c>
      <c r="F538" s="194" t="s">
        <v>249</v>
      </c>
      <c r="G538" s="194" t="s">
        <v>250</v>
      </c>
      <c r="H538" s="194" t="s">
        <v>48</v>
      </c>
      <c r="I538" s="194" t="s">
        <v>49</v>
      </c>
      <c r="J538" s="289" t="s">
        <v>50</v>
      </c>
      <c r="K538" s="194"/>
      <c r="L538" s="194" t="s">
        <v>220</v>
      </c>
      <c r="M538" s="194"/>
      <c r="N538" s="290" t="s">
        <v>209</v>
      </c>
      <c r="O538" s="301" t="s">
        <v>53</v>
      </c>
      <c r="P538" s="196">
        <v>0.23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6"/>
        <v>2063.5353521120269</v>
      </c>
      <c r="W538" s="121">
        <f>U538*(1+AG538)/(1+P538+AG538)</f>
        <v>837848.16812121216</v>
      </c>
      <c r="X538" s="121"/>
      <c r="Y538" s="121"/>
      <c r="Z538" s="121">
        <f t="shared" si="47"/>
        <v>973555.97</v>
      </c>
      <c r="AA538" s="180">
        <v>5.2999999999999999E-2</v>
      </c>
      <c r="AB538" s="120">
        <f t="shared" si="44"/>
        <v>51598.466409999994</v>
      </c>
      <c r="AC538" s="120"/>
      <c r="AD538" s="92"/>
      <c r="AE538" s="92"/>
      <c r="AF538" s="92"/>
      <c r="AG538" s="231">
        <v>0.42</v>
      </c>
      <c r="AH538" s="92"/>
      <c r="AI538" s="92"/>
      <c r="AJ538" s="92"/>
      <c r="AK538" s="192"/>
    </row>
    <row r="539" spans="1:37" s="122" customFormat="1" ht="16.5" customHeight="1" x14ac:dyDescent="0.4">
      <c r="A539" s="352" t="s">
        <v>362</v>
      </c>
      <c r="B539" s="194" t="s">
        <v>42</v>
      </c>
      <c r="C539" s="195" t="s">
        <v>210</v>
      </c>
      <c r="D539" s="195" t="s">
        <v>221</v>
      </c>
      <c r="E539" s="194" t="s">
        <v>212</v>
      </c>
      <c r="F539" s="194" t="s">
        <v>284</v>
      </c>
      <c r="G539" s="194" t="s">
        <v>285</v>
      </c>
      <c r="H539" s="194" t="s">
        <v>48</v>
      </c>
      <c r="I539" s="194" t="s">
        <v>49</v>
      </c>
      <c r="J539" s="289" t="s">
        <v>50</v>
      </c>
      <c r="K539" s="194"/>
      <c r="L539" s="194" t="s">
        <v>220</v>
      </c>
      <c r="M539" s="194"/>
      <c r="N539" s="290" t="s">
        <v>209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6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7"/>
        <v>90140.845070422802</v>
      </c>
      <c r="AA539" s="232">
        <v>5.2999999999999999E-2</v>
      </c>
      <c r="AB539" s="339">
        <f t="shared" si="44"/>
        <v>4777.4647887324081</v>
      </c>
      <c r="AC539" s="339"/>
      <c r="AD539" s="210"/>
      <c r="AE539" s="210"/>
      <c r="AF539" s="210" t="s">
        <v>417</v>
      </c>
      <c r="AG539" s="232">
        <v>0.42</v>
      </c>
      <c r="AH539" s="344"/>
      <c r="AI539" s="344"/>
      <c r="AJ539" s="344"/>
      <c r="AK539" s="192"/>
    </row>
    <row r="540" spans="1:37" s="122" customFormat="1" ht="16.5" customHeight="1" x14ac:dyDescent="0.4">
      <c r="A540" s="352" t="s">
        <v>362</v>
      </c>
      <c r="B540" s="194" t="s">
        <v>42</v>
      </c>
      <c r="C540" s="195" t="s">
        <v>210</v>
      </c>
      <c r="D540" s="195" t="s">
        <v>211</v>
      </c>
      <c r="E540" s="194" t="s">
        <v>212</v>
      </c>
      <c r="F540" s="194" t="s">
        <v>251</v>
      </c>
      <c r="G540" s="194" t="s">
        <v>252</v>
      </c>
      <c r="H540" s="194" t="s">
        <v>48</v>
      </c>
      <c r="I540" s="194" t="s">
        <v>49</v>
      </c>
      <c r="J540" s="289" t="s">
        <v>50</v>
      </c>
      <c r="K540" s="194"/>
      <c r="L540" s="194" t="s">
        <v>220</v>
      </c>
      <c r="M540" s="194"/>
      <c r="N540" s="290" t="s">
        <v>209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6"/>
        <v>52625.615633802794</v>
      </c>
      <c r="W540" s="121">
        <v>32208.45</v>
      </c>
      <c r="X540" s="121"/>
      <c r="Y540" s="121"/>
      <c r="Z540" s="121">
        <f t="shared" si="47"/>
        <v>36750.550000000003</v>
      </c>
      <c r="AA540" s="232">
        <v>5.2999999999999999E-2</v>
      </c>
      <c r="AB540" s="339">
        <f t="shared" si="44"/>
        <v>1947.7791500000001</v>
      </c>
      <c r="AC540" s="339"/>
      <c r="AD540" s="210"/>
      <c r="AE540" s="210"/>
      <c r="AF540" s="210" t="s">
        <v>417</v>
      </c>
      <c r="AG540" s="232">
        <v>0.03</v>
      </c>
      <c r="AH540" s="344"/>
      <c r="AI540" s="344"/>
      <c r="AJ540" s="344"/>
      <c r="AK540" s="192"/>
    </row>
    <row r="541" spans="1:37" s="122" customFormat="1" ht="16.5" customHeight="1" x14ac:dyDescent="0.4">
      <c r="A541" s="352" t="s">
        <v>362</v>
      </c>
      <c r="B541" s="194" t="s">
        <v>42</v>
      </c>
      <c r="C541" s="195" t="s">
        <v>210</v>
      </c>
      <c r="D541" s="195" t="s">
        <v>221</v>
      </c>
      <c r="E541" s="194" t="s">
        <v>212</v>
      </c>
      <c r="F541" s="194" t="s">
        <v>222</v>
      </c>
      <c r="G541" s="194" t="s">
        <v>223</v>
      </c>
      <c r="H541" s="194" t="s">
        <v>48</v>
      </c>
      <c r="I541" s="194" t="s">
        <v>49</v>
      </c>
      <c r="J541" s="289" t="s">
        <v>50</v>
      </c>
      <c r="K541" s="194"/>
      <c r="L541" s="194" t="s">
        <v>220</v>
      </c>
      <c r="M541" s="194"/>
      <c r="N541" s="290" t="s">
        <v>209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6"/>
        <v>203.46521126759944</v>
      </c>
      <c r="W541" s="121">
        <v>14802.109178082201</v>
      </c>
      <c r="X541" s="121"/>
      <c r="Y541" s="121"/>
      <c r="Z541" s="121">
        <f t="shared" si="47"/>
        <v>15219.07</v>
      </c>
      <c r="AA541" s="232">
        <v>5.2999999999999999E-2</v>
      </c>
      <c r="AB541" s="339">
        <f t="shared" si="44"/>
        <v>806.61070999999993</v>
      </c>
      <c r="AC541" s="339"/>
      <c r="AD541" s="210"/>
      <c r="AE541" s="210"/>
      <c r="AF541" s="210" t="s">
        <v>417</v>
      </c>
      <c r="AG541" s="232">
        <v>0.31</v>
      </c>
      <c r="AH541" s="344"/>
      <c r="AI541" s="344"/>
      <c r="AJ541" s="344"/>
      <c r="AK541" s="192"/>
    </row>
    <row r="542" spans="1:37" s="122" customFormat="1" ht="16.5" customHeight="1" x14ac:dyDescent="0.4">
      <c r="A542" s="352" t="s">
        <v>362</v>
      </c>
      <c r="B542" s="194" t="s">
        <v>42</v>
      </c>
      <c r="C542" s="195" t="s">
        <v>210</v>
      </c>
      <c r="D542" s="195" t="s">
        <v>211</v>
      </c>
      <c r="E542" s="194" t="s">
        <v>212</v>
      </c>
      <c r="F542" s="194" t="s">
        <v>286</v>
      </c>
      <c r="G542" s="194" t="s">
        <v>287</v>
      </c>
      <c r="H542" s="194" t="s">
        <v>48</v>
      </c>
      <c r="I542" s="194" t="s">
        <v>49</v>
      </c>
      <c r="J542" s="289" t="s">
        <v>50</v>
      </c>
      <c r="K542" s="194"/>
      <c r="L542" s="194" t="s">
        <v>220</v>
      </c>
      <c r="M542" s="194"/>
      <c r="N542" s="290" t="s">
        <v>209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6"/>
        <v>-3.9581209421157837E-9</v>
      </c>
      <c r="W542" s="121">
        <f t="shared" ref="W542:W543" si="48">U542*(1+AG542)/(1+P542+AG542)</f>
        <v>790000.00000000349</v>
      </c>
      <c r="X542" s="121"/>
      <c r="Y542" s="121"/>
      <c r="Z542" s="121">
        <f t="shared" si="47"/>
        <v>873450.70422535599</v>
      </c>
      <c r="AA542" s="232">
        <v>5.2999999999999999E-2</v>
      </c>
      <c r="AB542" s="339">
        <f t="shared" si="44"/>
        <v>46292.887323943869</v>
      </c>
      <c r="AC542" s="339"/>
      <c r="AD542" s="210"/>
      <c r="AE542" s="210"/>
      <c r="AF542" s="210" t="s">
        <v>417</v>
      </c>
      <c r="AG542" s="232">
        <v>0.42</v>
      </c>
      <c r="AH542" s="344"/>
      <c r="AI542" s="344"/>
      <c r="AJ542" s="344"/>
      <c r="AK542" s="192"/>
    </row>
    <row r="543" spans="1:37" s="122" customFormat="1" ht="16.5" customHeight="1" x14ac:dyDescent="0.4">
      <c r="A543" s="352" t="s">
        <v>362</v>
      </c>
      <c r="B543" s="194" t="s">
        <v>42</v>
      </c>
      <c r="C543" s="195" t="s">
        <v>210</v>
      </c>
      <c r="D543" s="195" t="s">
        <v>211</v>
      </c>
      <c r="E543" s="194" t="s">
        <v>212</v>
      </c>
      <c r="F543" s="194" t="s">
        <v>286</v>
      </c>
      <c r="G543" s="194" t="s">
        <v>287</v>
      </c>
      <c r="H543" s="194" t="s">
        <v>48</v>
      </c>
      <c r="I543" s="194" t="s">
        <v>49</v>
      </c>
      <c r="J543" s="289" t="s">
        <v>50</v>
      </c>
      <c r="K543" s="194"/>
      <c r="L543" s="194" t="s">
        <v>220</v>
      </c>
      <c r="M543" s="194"/>
      <c r="N543" s="290" t="s">
        <v>209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6"/>
        <v>72827.593943659915</v>
      </c>
      <c r="W543" s="121">
        <f t="shared" si="48"/>
        <v>1629167.6826027399</v>
      </c>
      <c r="X543" s="121"/>
      <c r="Y543" s="121"/>
      <c r="Z543" s="121">
        <f t="shared" si="47"/>
        <v>1675059.73</v>
      </c>
      <c r="AA543" s="232">
        <v>5.2999999999999999E-2</v>
      </c>
      <c r="AB543" s="339">
        <f t="shared" si="44"/>
        <v>88778.165689999994</v>
      </c>
      <c r="AC543" s="339"/>
      <c r="AD543" s="210"/>
      <c r="AE543" s="210"/>
      <c r="AF543" s="210" t="s">
        <v>417</v>
      </c>
      <c r="AG543" s="232">
        <v>0.42</v>
      </c>
      <c r="AH543" s="344"/>
      <c r="AI543" s="344"/>
      <c r="AJ543" s="344"/>
      <c r="AK543" s="192"/>
    </row>
    <row r="544" spans="1:37" s="122" customFormat="1" ht="16.5" customHeight="1" x14ac:dyDescent="0.4">
      <c r="A544" s="352" t="s">
        <v>362</v>
      </c>
      <c r="B544" s="194" t="s">
        <v>42</v>
      </c>
      <c r="C544" s="195" t="s">
        <v>210</v>
      </c>
      <c r="D544" s="195" t="s">
        <v>221</v>
      </c>
      <c r="E544" s="194" t="s">
        <v>212</v>
      </c>
      <c r="F544" s="194" t="s">
        <v>288</v>
      </c>
      <c r="G544" s="194" t="s">
        <v>289</v>
      </c>
      <c r="H544" s="194" t="s">
        <v>48</v>
      </c>
      <c r="I544" s="194" t="s">
        <v>49</v>
      </c>
      <c r="J544" s="289" t="s">
        <v>50</v>
      </c>
      <c r="K544" s="194"/>
      <c r="L544" s="194" t="s">
        <v>220</v>
      </c>
      <c r="M544" s="194"/>
      <c r="N544" s="290" t="s">
        <v>209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6"/>
        <v>1.9790604710578918E-9</v>
      </c>
      <c r="W544" s="121">
        <v>886719.65</v>
      </c>
      <c r="X544" s="121"/>
      <c r="Y544" s="121"/>
      <c r="Z544" s="121">
        <f t="shared" si="47"/>
        <v>1002174.2356338</v>
      </c>
      <c r="AA544" s="232">
        <v>5.2999999999999999E-2</v>
      </c>
      <c r="AB544" s="339">
        <f t="shared" si="44"/>
        <v>53115.234488591399</v>
      </c>
      <c r="AC544" s="339"/>
      <c r="AD544" s="210"/>
      <c r="AE544" s="210"/>
      <c r="AF544" s="210" t="s">
        <v>417</v>
      </c>
      <c r="AG544" s="232">
        <v>0.28999999999999998</v>
      </c>
      <c r="AH544" s="344"/>
      <c r="AI544" s="344"/>
      <c r="AJ544" s="344"/>
      <c r="AK544" s="192"/>
    </row>
    <row r="545" spans="1:37" s="122" customFormat="1" ht="16.5" customHeight="1" x14ac:dyDescent="0.4">
      <c r="A545" s="352" t="s">
        <v>362</v>
      </c>
      <c r="B545" s="194" t="s">
        <v>42</v>
      </c>
      <c r="C545" s="195" t="s">
        <v>210</v>
      </c>
      <c r="D545" s="195" t="s">
        <v>221</v>
      </c>
      <c r="E545" s="194" t="s">
        <v>212</v>
      </c>
      <c r="F545" s="194" t="s">
        <v>288</v>
      </c>
      <c r="G545" s="194" t="s">
        <v>289</v>
      </c>
      <c r="H545" s="194" t="s">
        <v>48</v>
      </c>
      <c r="I545" s="194" t="s">
        <v>49</v>
      </c>
      <c r="J545" s="289" t="s">
        <v>50</v>
      </c>
      <c r="K545" s="194"/>
      <c r="L545" s="194" t="s">
        <v>220</v>
      </c>
      <c r="M545" s="194"/>
      <c r="N545" s="290" t="s">
        <v>209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6"/>
        <v>227.30774647899671</v>
      </c>
      <c r="W545" s="121">
        <v>149778.919863013</v>
      </c>
      <c r="X545" s="121"/>
      <c r="Y545" s="121"/>
      <c r="Z545" s="121">
        <f t="shared" si="47"/>
        <v>153998.04436619699</v>
      </c>
      <c r="AA545" s="232">
        <v>5.2999999999999999E-2</v>
      </c>
      <c r="AB545" s="339">
        <f t="shared" si="44"/>
        <v>8161.8963514084408</v>
      </c>
      <c r="AC545" s="339"/>
      <c r="AD545" s="210"/>
      <c r="AE545" s="210"/>
      <c r="AF545" s="210" t="s">
        <v>417</v>
      </c>
      <c r="AG545" s="232">
        <v>0.28999999999999998</v>
      </c>
      <c r="AH545" s="344"/>
      <c r="AI545" s="344"/>
      <c r="AJ545" s="344"/>
      <c r="AK545" s="192"/>
    </row>
    <row r="546" spans="1:37" s="122" customFormat="1" ht="16.5" customHeight="1" x14ac:dyDescent="0.4">
      <c r="A546" s="352" t="s">
        <v>362</v>
      </c>
      <c r="B546" s="194" t="s">
        <v>42</v>
      </c>
      <c r="C546" s="195" t="s">
        <v>210</v>
      </c>
      <c r="D546" s="195" t="s">
        <v>221</v>
      </c>
      <c r="E546" s="194" t="s">
        <v>212</v>
      </c>
      <c r="F546" s="194" t="s">
        <v>270</v>
      </c>
      <c r="G546" s="194" t="s">
        <v>271</v>
      </c>
      <c r="H546" s="194" t="s">
        <v>48</v>
      </c>
      <c r="I546" s="194" t="s">
        <v>49</v>
      </c>
      <c r="J546" s="289" t="s">
        <v>50</v>
      </c>
      <c r="K546" s="194"/>
      <c r="L546" s="194" t="s">
        <v>220</v>
      </c>
      <c r="M546" s="194"/>
      <c r="N546" s="290" t="s">
        <v>209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6"/>
        <v>163991.50211267598</v>
      </c>
      <c r="W546" s="121">
        <v>39401.425517241398</v>
      </c>
      <c r="X546" s="121"/>
      <c r="Y546" s="121"/>
      <c r="Z546" s="121">
        <f t="shared" si="47"/>
        <v>40233.85</v>
      </c>
      <c r="AA546" s="232">
        <v>5.2999999999999999E-2</v>
      </c>
      <c r="AB546" s="339">
        <f t="shared" si="44"/>
        <v>2132.3940499999999</v>
      </c>
      <c r="AC546" s="339"/>
      <c r="AD546" s="210"/>
      <c r="AE546" s="210"/>
      <c r="AF546" s="210" t="s">
        <v>417</v>
      </c>
      <c r="AG546" s="232">
        <v>0.28999999999999998</v>
      </c>
      <c r="AH546" s="344"/>
      <c r="AI546" s="344"/>
      <c r="AJ546" s="344"/>
      <c r="AK546" s="192"/>
    </row>
    <row r="547" spans="1:37" s="122" customFormat="1" ht="16.5" customHeight="1" x14ac:dyDescent="0.4">
      <c r="A547" s="352" t="s">
        <v>362</v>
      </c>
      <c r="B547" s="194" t="s">
        <v>42</v>
      </c>
      <c r="C547" s="195" t="s">
        <v>210</v>
      </c>
      <c r="D547" s="195" t="s">
        <v>211</v>
      </c>
      <c r="E547" s="194" t="s">
        <v>212</v>
      </c>
      <c r="F547" s="194" t="s">
        <v>272</v>
      </c>
      <c r="G547" s="194" t="s">
        <v>273</v>
      </c>
      <c r="H547" s="194" t="s">
        <v>48</v>
      </c>
      <c r="I547" s="194" t="s">
        <v>49</v>
      </c>
      <c r="J547" s="289" t="s">
        <v>50</v>
      </c>
      <c r="K547" s="194"/>
      <c r="L547" s="194" t="s">
        <v>220</v>
      </c>
      <c r="M547" s="194"/>
      <c r="N547" s="290" t="s">
        <v>209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6"/>
        <v>166410.25211267601</v>
      </c>
      <c r="W547" s="121">
        <v>112894.79862069</v>
      </c>
      <c r="X547" s="121"/>
      <c r="Y547" s="121"/>
      <c r="Z547" s="121">
        <f t="shared" si="47"/>
        <v>115279.9</v>
      </c>
      <c r="AA547" s="232">
        <v>5.2999999999999999E-2</v>
      </c>
      <c r="AB547" s="339">
        <f t="shared" si="44"/>
        <v>6109.8346999999994</v>
      </c>
      <c r="AC547" s="339"/>
      <c r="AD547" s="210"/>
      <c r="AE547" s="210"/>
      <c r="AF547" s="210" t="s">
        <v>414</v>
      </c>
      <c r="AG547" s="232">
        <v>0</v>
      </c>
      <c r="AH547" s="344"/>
      <c r="AI547" s="344"/>
      <c r="AJ547" s="344"/>
      <c r="AK547" s="192"/>
    </row>
    <row r="548" spans="1:37" s="122" customFormat="1" ht="16.5" customHeight="1" x14ac:dyDescent="0.4">
      <c r="A548" s="352" t="s">
        <v>362</v>
      </c>
      <c r="B548" s="194" t="s">
        <v>42</v>
      </c>
      <c r="C548" s="195" t="s">
        <v>210</v>
      </c>
      <c r="D548" s="195" t="s">
        <v>211</v>
      </c>
      <c r="E548" s="194" t="s">
        <v>212</v>
      </c>
      <c r="F548" s="194" t="s">
        <v>272</v>
      </c>
      <c r="G548" s="194" t="s">
        <v>273</v>
      </c>
      <c r="H548" s="194" t="s">
        <v>48</v>
      </c>
      <c r="I548" s="194" t="s">
        <v>49</v>
      </c>
      <c r="J548" s="289" t="s">
        <v>50</v>
      </c>
      <c r="K548" s="194"/>
      <c r="L548" s="194" t="s">
        <v>220</v>
      </c>
      <c r="M548" s="194"/>
      <c r="N548" s="290" t="s">
        <v>209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6"/>
        <v>27403.341408450389</v>
      </c>
      <c r="W548" s="121">
        <v>335035.44</v>
      </c>
      <c r="X548" s="121"/>
      <c r="Y548" s="121"/>
      <c r="Z548" s="121">
        <f t="shared" si="47"/>
        <v>378494.37</v>
      </c>
      <c r="AA548" s="232">
        <v>5.2999999999999999E-2</v>
      </c>
      <c r="AB548" s="339">
        <f t="shared" si="44"/>
        <v>20060.20161</v>
      </c>
      <c r="AC548" s="339"/>
      <c r="AD548" s="210"/>
      <c r="AE548" s="210"/>
      <c r="AF548" s="210" t="s">
        <v>417</v>
      </c>
      <c r="AG548" s="232">
        <v>7.0000000000000007E-2</v>
      </c>
      <c r="AH548" s="344"/>
      <c r="AI548" s="344"/>
      <c r="AJ548" s="344"/>
      <c r="AK548" s="192"/>
    </row>
    <row r="549" spans="1:37" s="122" customFormat="1" ht="16.5" customHeight="1" x14ac:dyDescent="0.4">
      <c r="A549" s="352" t="s">
        <v>362</v>
      </c>
      <c r="B549" s="194" t="s">
        <v>42</v>
      </c>
      <c r="C549" s="195" t="s">
        <v>210</v>
      </c>
      <c r="D549" s="195" t="s">
        <v>221</v>
      </c>
      <c r="E549" s="194" t="s">
        <v>212</v>
      </c>
      <c r="F549" s="194" t="s">
        <v>292</v>
      </c>
      <c r="G549" s="194" t="s">
        <v>293</v>
      </c>
      <c r="H549" s="194" t="s">
        <v>48</v>
      </c>
      <c r="I549" s="194" t="s">
        <v>49</v>
      </c>
      <c r="J549" s="289" t="s">
        <v>50</v>
      </c>
      <c r="K549" s="194"/>
      <c r="L549" s="194" t="s">
        <v>220</v>
      </c>
      <c r="M549" s="194"/>
      <c r="N549" s="290" t="s">
        <v>209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6"/>
        <v>29.53422535212303</v>
      </c>
      <c r="W549" s="121">
        <v>22081.81</v>
      </c>
      <c r="X549" s="121"/>
      <c r="Y549" s="121"/>
      <c r="Z549" s="121">
        <f t="shared" si="47"/>
        <v>25208.43</v>
      </c>
      <c r="AA549" s="232">
        <v>5.2999999999999999E-2</v>
      </c>
      <c r="AB549" s="339">
        <f t="shared" si="44"/>
        <v>1336.0467899999999</v>
      </c>
      <c r="AC549" s="339"/>
      <c r="AD549" s="210"/>
      <c r="AE549" s="210"/>
      <c r="AF549" s="210" t="s">
        <v>417</v>
      </c>
      <c r="AG549" s="232">
        <v>7.0000000000000007E-2</v>
      </c>
      <c r="AH549" s="344"/>
      <c r="AI549" s="344"/>
      <c r="AJ549" s="344"/>
      <c r="AK549" s="192"/>
    </row>
    <row r="550" spans="1:37" s="122" customFormat="1" ht="16.5" customHeight="1" x14ac:dyDescent="0.4">
      <c r="A550" s="352" t="s">
        <v>362</v>
      </c>
      <c r="B550" s="194" t="s">
        <v>42</v>
      </c>
      <c r="C550" s="195" t="s">
        <v>210</v>
      </c>
      <c r="D550" s="195" t="s">
        <v>221</v>
      </c>
      <c r="E550" s="194" t="s">
        <v>212</v>
      </c>
      <c r="F550" s="194" t="s">
        <v>296</v>
      </c>
      <c r="G550" s="194" t="s">
        <v>297</v>
      </c>
      <c r="H550" s="194" t="s">
        <v>48</v>
      </c>
      <c r="I550" s="194" t="s">
        <v>49</v>
      </c>
      <c r="J550" s="289" t="s">
        <v>50</v>
      </c>
      <c r="K550" s="194"/>
      <c r="L550" s="194" t="s">
        <v>220</v>
      </c>
      <c r="M550" s="194"/>
      <c r="N550" s="290" t="s">
        <v>209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6"/>
        <v>1402.3869014095981</v>
      </c>
      <c r="W550" s="121">
        <v>1376010.5819512201</v>
      </c>
      <c r="X550" s="121"/>
      <c r="Y550" s="121"/>
      <c r="Z550" s="121">
        <f t="shared" si="47"/>
        <v>1589195.32</v>
      </c>
      <c r="AA550" s="232">
        <v>5.2999999999999999E-2</v>
      </c>
      <c r="AB550" s="339">
        <f t="shared" si="44"/>
        <v>84227.35196</v>
      </c>
      <c r="AC550" s="339"/>
      <c r="AD550" s="210"/>
      <c r="AE550" s="210"/>
      <c r="AF550" s="210" t="s">
        <v>414</v>
      </c>
      <c r="AG550" s="232">
        <v>0</v>
      </c>
      <c r="AH550" s="344"/>
      <c r="AI550" s="344"/>
      <c r="AJ550" s="344"/>
      <c r="AK550" s="192"/>
    </row>
    <row r="551" spans="1:37" s="122" customFormat="1" ht="16.5" customHeight="1" x14ac:dyDescent="0.4">
      <c r="A551" s="352" t="s">
        <v>362</v>
      </c>
      <c r="B551" s="194" t="s">
        <v>42</v>
      </c>
      <c r="C551" s="195" t="s">
        <v>210</v>
      </c>
      <c r="D551" s="195" t="s">
        <v>211</v>
      </c>
      <c r="E551" s="194" t="s">
        <v>212</v>
      </c>
      <c r="F551" s="194" t="s">
        <v>298</v>
      </c>
      <c r="G551" s="194" t="s">
        <v>299</v>
      </c>
      <c r="H551" s="194" t="s">
        <v>48</v>
      </c>
      <c r="I551" s="194" t="s">
        <v>49</v>
      </c>
      <c r="J551" s="289" t="s">
        <v>50</v>
      </c>
      <c r="K551" s="194"/>
      <c r="L551" s="194" t="s">
        <v>220</v>
      </c>
      <c r="M551" s="194"/>
      <c r="N551" s="290" t="s">
        <v>209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6"/>
        <v>-1.6901407998375362E-3</v>
      </c>
      <c r="W551" s="121">
        <v>10730.3628387097</v>
      </c>
      <c r="X551" s="121"/>
      <c r="Y551" s="121"/>
      <c r="Z551" s="121">
        <f t="shared" si="47"/>
        <v>11712.72</v>
      </c>
      <c r="AA551" s="232">
        <v>5.2999999999999999E-2</v>
      </c>
      <c r="AB551" s="339">
        <f t="shared" si="44"/>
        <v>620.77415999999994</v>
      </c>
      <c r="AC551" s="339"/>
      <c r="AD551" s="210"/>
      <c r="AE551" s="210"/>
      <c r="AF551" s="210" t="s">
        <v>414</v>
      </c>
      <c r="AG551" s="232">
        <v>0</v>
      </c>
      <c r="AH551" s="344"/>
      <c r="AI551" s="344"/>
      <c r="AJ551" s="344"/>
      <c r="AK551" s="192"/>
    </row>
    <row r="552" spans="1:37" s="122" customFormat="1" ht="16.5" customHeight="1" x14ac:dyDescent="0.4">
      <c r="A552" s="352" t="s">
        <v>362</v>
      </c>
      <c r="B552" s="194" t="s">
        <v>42</v>
      </c>
      <c r="C552" s="195" t="s">
        <v>210</v>
      </c>
      <c r="D552" s="195" t="s">
        <v>211</v>
      </c>
      <c r="E552" s="194" t="s">
        <v>212</v>
      </c>
      <c r="F552" s="194" t="s">
        <v>298</v>
      </c>
      <c r="G552" s="194" t="s">
        <v>299</v>
      </c>
      <c r="H552" s="194" t="s">
        <v>48</v>
      </c>
      <c r="I552" s="194" t="s">
        <v>49</v>
      </c>
      <c r="J552" s="289" t="s">
        <v>50</v>
      </c>
      <c r="K552" s="194"/>
      <c r="L552" s="194" t="s">
        <v>220</v>
      </c>
      <c r="M552" s="194"/>
      <c r="N552" s="290" t="s">
        <v>209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6"/>
        <v>-1.5492957987817135E-3</v>
      </c>
      <c r="W552" s="121">
        <v>267.94969696969702</v>
      </c>
      <c r="X552" s="121"/>
      <c r="Y552" s="121"/>
      <c r="Z552" s="121">
        <f t="shared" si="47"/>
        <v>311.35000000000002</v>
      </c>
      <c r="AA552" s="232">
        <v>5.2999999999999999E-2</v>
      </c>
      <c r="AB552" s="339">
        <f t="shared" si="44"/>
        <v>16.501550000000002</v>
      </c>
      <c r="AC552" s="339"/>
      <c r="AD552" s="210"/>
      <c r="AE552" s="210"/>
      <c r="AF552" s="210" t="s">
        <v>414</v>
      </c>
      <c r="AG552" s="232">
        <v>0</v>
      </c>
      <c r="AH552" s="344"/>
      <c r="AI552" s="344"/>
      <c r="AJ552" s="344"/>
      <c r="AK552" s="192"/>
    </row>
    <row r="553" spans="1:37" s="122" customFormat="1" ht="16.5" customHeight="1" x14ac:dyDescent="0.4">
      <c r="A553" s="352" t="s">
        <v>362</v>
      </c>
      <c r="B553" s="194" t="s">
        <v>42</v>
      </c>
      <c r="C553" s="195" t="s">
        <v>210</v>
      </c>
      <c r="D553" s="195" t="s">
        <v>211</v>
      </c>
      <c r="E553" s="194" t="s">
        <v>212</v>
      </c>
      <c r="F553" s="194" t="s">
        <v>434</v>
      </c>
      <c r="G553" s="194" t="s">
        <v>435</v>
      </c>
      <c r="H553" s="194" t="s">
        <v>48</v>
      </c>
      <c r="I553" s="194" t="s">
        <v>49</v>
      </c>
      <c r="J553" s="289" t="s">
        <v>50</v>
      </c>
      <c r="K553" s="194"/>
      <c r="L553" s="194" t="s">
        <v>220</v>
      </c>
      <c r="M553" s="194"/>
      <c r="N553" s="290" t="s">
        <v>209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6"/>
        <v>-79.928591548989061</v>
      </c>
      <c r="W553" s="121">
        <v>290043.67006451602</v>
      </c>
      <c r="X553" s="121"/>
      <c r="Y553" s="121"/>
      <c r="Z553" s="121">
        <f t="shared" si="47"/>
        <v>316596.96380281699</v>
      </c>
      <c r="AA553" s="232">
        <v>5.2999999999999999E-2</v>
      </c>
      <c r="AB553" s="339">
        <f t="shared" si="44"/>
        <v>16779.6390815493</v>
      </c>
      <c r="AC553" s="339"/>
      <c r="AD553" s="210"/>
      <c r="AE553" s="210"/>
      <c r="AF553" s="210" t="s">
        <v>417</v>
      </c>
      <c r="AG553" s="232">
        <v>0.32</v>
      </c>
      <c r="AH553" s="344"/>
      <c r="AI553" s="344"/>
      <c r="AJ553" s="344"/>
      <c r="AK553" s="192"/>
    </row>
    <row r="554" spans="1:37" s="122" customFormat="1" ht="16.5" customHeight="1" x14ac:dyDescent="0.4">
      <c r="A554" s="352" t="s">
        <v>362</v>
      </c>
      <c r="B554" s="194" t="s">
        <v>42</v>
      </c>
      <c r="C554" s="195" t="s">
        <v>210</v>
      </c>
      <c r="D554" s="195" t="s">
        <v>211</v>
      </c>
      <c r="E554" s="194" t="s">
        <v>212</v>
      </c>
      <c r="F554" s="194" t="s">
        <v>434</v>
      </c>
      <c r="G554" s="194" t="s">
        <v>435</v>
      </c>
      <c r="H554" s="194" t="s">
        <v>48</v>
      </c>
      <c r="I554" s="194" t="s">
        <v>49</v>
      </c>
      <c r="J554" s="289" t="s">
        <v>50</v>
      </c>
      <c r="K554" s="194"/>
      <c r="L554" s="194" t="s">
        <v>220</v>
      </c>
      <c r="M554" s="194"/>
      <c r="N554" s="290" t="s">
        <v>209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6"/>
        <v>1.8917489796876907E-10</v>
      </c>
      <c r="W554" s="121">
        <v>108747.176848485</v>
      </c>
      <c r="X554" s="121"/>
      <c r="Y554" s="121"/>
      <c r="Z554" s="121">
        <f t="shared" si="47"/>
        <v>126361.15619718299</v>
      </c>
      <c r="AA554" s="232">
        <v>5.2999999999999999E-2</v>
      </c>
      <c r="AB554" s="339">
        <f t="shared" si="44"/>
        <v>6697.1412784506983</v>
      </c>
      <c r="AC554" s="339"/>
      <c r="AD554" s="210"/>
      <c r="AE554" s="210"/>
      <c r="AF554" s="210" t="s">
        <v>417</v>
      </c>
      <c r="AG554" s="232">
        <v>0.32</v>
      </c>
      <c r="AH554" s="344"/>
      <c r="AI554" s="344"/>
      <c r="AJ554" s="344"/>
      <c r="AK554" s="192"/>
    </row>
    <row r="555" spans="1:37" s="122" customFormat="1" ht="16.5" customHeight="1" x14ac:dyDescent="0.4">
      <c r="A555" s="352" t="s">
        <v>362</v>
      </c>
      <c r="B555" s="194" t="s">
        <v>42</v>
      </c>
      <c r="C555" s="195" t="s">
        <v>210</v>
      </c>
      <c r="D555" s="195" t="s">
        <v>221</v>
      </c>
      <c r="E555" s="194" t="s">
        <v>212</v>
      </c>
      <c r="F555" s="194" t="s">
        <v>314</v>
      </c>
      <c r="G555" s="194" t="s">
        <v>315</v>
      </c>
      <c r="H555" s="194" t="s">
        <v>48</v>
      </c>
      <c r="I555" s="194" t="s">
        <v>49</v>
      </c>
      <c r="J555" s="289" t="s">
        <v>50</v>
      </c>
      <c r="K555" s="194"/>
      <c r="L555" s="194" t="s">
        <v>220</v>
      </c>
      <c r="M555" s="194"/>
      <c r="N555" s="290" t="s">
        <v>209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6"/>
        <v>0</v>
      </c>
      <c r="W555" s="121">
        <v>129327.33</v>
      </c>
      <c r="X555" s="121"/>
      <c r="Y555" s="121"/>
      <c r="Z555" s="121">
        <f t="shared" si="47"/>
        <v>146049.357183099</v>
      </c>
      <c r="AA555" s="232">
        <v>5.2999999999999999E-2</v>
      </c>
      <c r="AB555" s="339">
        <f t="shared" si="44"/>
        <v>7740.6159307042462</v>
      </c>
      <c r="AC555" s="339"/>
      <c r="AD555" s="210"/>
      <c r="AE555" s="210"/>
      <c r="AF555" s="210" t="s">
        <v>414</v>
      </c>
      <c r="AG555" s="232">
        <v>0</v>
      </c>
      <c r="AH555" s="344"/>
      <c r="AI555" s="344"/>
      <c r="AJ555" s="344"/>
      <c r="AK555" s="192"/>
    </row>
    <row r="556" spans="1:37" s="122" customFormat="1" ht="16.5" customHeight="1" x14ac:dyDescent="0.4">
      <c r="A556" s="352" t="s">
        <v>362</v>
      </c>
      <c r="B556" s="194" t="s">
        <v>42</v>
      </c>
      <c r="C556" s="195" t="s">
        <v>210</v>
      </c>
      <c r="D556" s="195" t="s">
        <v>221</v>
      </c>
      <c r="E556" s="194" t="s">
        <v>212</v>
      </c>
      <c r="F556" s="194" t="s">
        <v>314</v>
      </c>
      <c r="G556" s="194" t="s">
        <v>315</v>
      </c>
      <c r="H556" s="194" t="s">
        <v>48</v>
      </c>
      <c r="I556" s="194" t="s">
        <v>49</v>
      </c>
      <c r="J556" s="289" t="s">
        <v>50</v>
      </c>
      <c r="K556" s="194"/>
      <c r="L556" s="194" t="s">
        <v>220</v>
      </c>
      <c r="M556" s="194"/>
      <c r="N556" s="290" t="s">
        <v>209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6"/>
        <v>62.533943663001992</v>
      </c>
      <c r="W556" s="121">
        <v>639938.75986206904</v>
      </c>
      <c r="X556" s="121"/>
      <c r="Y556" s="121"/>
      <c r="Z556" s="121">
        <f t="shared" si="47"/>
        <v>653458.59281690104</v>
      </c>
      <c r="AA556" s="232">
        <v>5.2999999999999999E-2</v>
      </c>
      <c r="AB556" s="339">
        <f t="shared" si="44"/>
        <v>34633.305419295757</v>
      </c>
      <c r="AC556" s="339"/>
      <c r="AD556" s="210"/>
      <c r="AE556" s="210"/>
      <c r="AF556" s="210" t="s">
        <v>417</v>
      </c>
      <c r="AG556" s="232">
        <v>0.31</v>
      </c>
      <c r="AH556" s="344"/>
      <c r="AI556" s="344"/>
      <c r="AJ556" s="344"/>
      <c r="AK556" s="192"/>
    </row>
    <row r="557" spans="1:37" s="122" customFormat="1" ht="16.5" customHeight="1" x14ac:dyDescent="0.4">
      <c r="A557" s="352" t="s">
        <v>362</v>
      </c>
      <c r="B557" s="194" t="s">
        <v>42</v>
      </c>
      <c r="C557" s="195" t="s">
        <v>210</v>
      </c>
      <c r="D557" s="195" t="s">
        <v>211</v>
      </c>
      <c r="E557" s="194" t="s">
        <v>212</v>
      </c>
      <c r="F557" s="194" t="s">
        <v>436</v>
      </c>
      <c r="G557" s="194" t="s">
        <v>437</v>
      </c>
      <c r="H557" s="194" t="s">
        <v>48</v>
      </c>
      <c r="I557" s="194" t="s">
        <v>49</v>
      </c>
      <c r="J557" s="289" t="s">
        <v>50</v>
      </c>
      <c r="K557" s="194"/>
      <c r="L557" s="194" t="s">
        <v>220</v>
      </c>
      <c r="M557" s="194"/>
      <c r="N557" s="290" t="s">
        <v>209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6"/>
        <v>2.857323943702113</v>
      </c>
      <c r="W557" s="121">
        <v>560.51272727272703</v>
      </c>
      <c r="X557" s="121"/>
      <c r="Y557" s="121"/>
      <c r="Z557" s="121">
        <f t="shared" si="47"/>
        <v>651.29999999999995</v>
      </c>
      <c r="AA557" s="232">
        <v>5.2999999999999999E-2</v>
      </c>
      <c r="AB557" s="339">
        <f t="shared" si="44"/>
        <v>34.518899999999995</v>
      </c>
      <c r="AC557" s="339"/>
      <c r="AD557" s="210"/>
      <c r="AE557" s="210"/>
      <c r="AF557" s="210" t="s">
        <v>417</v>
      </c>
      <c r="AG557" s="232">
        <v>0.31</v>
      </c>
      <c r="AH557" s="344"/>
      <c r="AI557" s="344"/>
      <c r="AJ557" s="344"/>
      <c r="AK557" s="192"/>
    </row>
    <row r="558" spans="1:37" s="122" customFormat="1" ht="16.5" customHeight="1" x14ac:dyDescent="0.4">
      <c r="A558" s="352" t="s">
        <v>362</v>
      </c>
      <c r="B558" s="194" t="s">
        <v>42</v>
      </c>
      <c r="C558" s="195" t="s">
        <v>210</v>
      </c>
      <c r="D558" s="195" t="s">
        <v>211</v>
      </c>
      <c r="E558" s="194" t="s">
        <v>212</v>
      </c>
      <c r="F558" s="194" t="s">
        <v>226</v>
      </c>
      <c r="G558" s="194" t="s">
        <v>227</v>
      </c>
      <c r="H558" s="194" t="s">
        <v>48</v>
      </c>
      <c r="I558" s="194" t="s">
        <v>49</v>
      </c>
      <c r="J558" s="289" t="s">
        <v>50</v>
      </c>
      <c r="K558" s="194"/>
      <c r="L558" s="194" t="s">
        <v>220</v>
      </c>
      <c r="M558" s="194"/>
      <c r="N558" s="290" t="s">
        <v>209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6"/>
        <v>53416.799295773963</v>
      </c>
      <c r="W558" s="121">
        <v>537688.37586206896</v>
      </c>
      <c r="X558" s="121"/>
      <c r="Y558" s="121"/>
      <c r="Z558" s="121">
        <f t="shared" si="47"/>
        <v>549047.98943662003</v>
      </c>
      <c r="AA558" s="232">
        <v>5.2999999999999999E-2</v>
      </c>
      <c r="AB558" s="339">
        <f t="shared" ref="AB558:AB621" si="49">Z558*AA558</f>
        <v>29099.54344014086</v>
      </c>
      <c r="AC558" s="339"/>
      <c r="AD558" s="210"/>
      <c r="AE558" s="210"/>
      <c r="AF558" s="210" t="s">
        <v>414</v>
      </c>
      <c r="AG558" s="232">
        <v>0</v>
      </c>
      <c r="AH558" s="344"/>
      <c r="AI558" s="344"/>
      <c r="AJ558" s="344"/>
      <c r="AK558" s="192"/>
    </row>
    <row r="559" spans="1:37" s="122" customFormat="1" ht="16.5" customHeight="1" x14ac:dyDescent="0.4">
      <c r="A559" s="352" t="s">
        <v>362</v>
      </c>
      <c r="B559" s="194" t="s">
        <v>42</v>
      </c>
      <c r="C559" s="195" t="s">
        <v>210</v>
      </c>
      <c r="D559" s="195" t="s">
        <v>211</v>
      </c>
      <c r="E559" s="194" t="s">
        <v>212</v>
      </c>
      <c r="F559" s="194" t="s">
        <v>226</v>
      </c>
      <c r="G559" s="194" t="s">
        <v>227</v>
      </c>
      <c r="H559" s="194" t="s">
        <v>48</v>
      </c>
      <c r="I559" s="194" t="s">
        <v>49</v>
      </c>
      <c r="J559" s="289" t="s">
        <v>50</v>
      </c>
      <c r="K559" s="194"/>
      <c r="L559" s="194" t="s">
        <v>220</v>
      </c>
      <c r="M559" s="194"/>
      <c r="N559" s="290" t="s">
        <v>209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6"/>
        <v>0</v>
      </c>
      <c r="W559" s="121">
        <v>220740.47</v>
      </c>
      <c r="X559" s="121"/>
      <c r="Y559" s="121"/>
      <c r="Z559" s="121">
        <f t="shared" si="47"/>
        <v>245930.83056338</v>
      </c>
      <c r="AA559" s="232">
        <v>8.5999999999999993E-2</v>
      </c>
      <c r="AB559" s="339">
        <f t="shared" si="49"/>
        <v>21150.051428450679</v>
      </c>
      <c r="AC559" s="339"/>
      <c r="AD559" s="210"/>
      <c r="AE559" s="210"/>
      <c r="AF559" s="210" t="s">
        <v>417</v>
      </c>
      <c r="AG559" s="232">
        <v>0</v>
      </c>
      <c r="AH559" s="344"/>
      <c r="AI559" s="344"/>
      <c r="AJ559" s="344"/>
      <c r="AK559" s="192"/>
    </row>
    <row r="560" spans="1:37" s="122" customFormat="1" ht="16.5" customHeight="1" x14ac:dyDescent="0.4">
      <c r="A560" s="352" t="s">
        <v>362</v>
      </c>
      <c r="B560" s="194" t="s">
        <v>42</v>
      </c>
      <c r="C560" s="195" t="s">
        <v>210</v>
      </c>
      <c r="D560" s="195" t="s">
        <v>221</v>
      </c>
      <c r="E560" s="194" t="s">
        <v>212</v>
      </c>
      <c r="F560" s="194" t="s">
        <v>300</v>
      </c>
      <c r="G560" s="194" t="s">
        <v>301</v>
      </c>
      <c r="H560" s="194" t="s">
        <v>48</v>
      </c>
      <c r="I560" s="194" t="s">
        <v>49</v>
      </c>
      <c r="J560" s="289" t="s">
        <v>50</v>
      </c>
      <c r="K560" s="194"/>
      <c r="L560" s="194" t="s">
        <v>220</v>
      </c>
      <c r="M560" s="194"/>
      <c r="N560" s="290" t="s">
        <v>209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6"/>
        <v>143.46098591579357</v>
      </c>
      <c r="W560" s="121">
        <v>232750.22</v>
      </c>
      <c r="X560" s="121"/>
      <c r="Y560" s="121"/>
      <c r="Z560" s="121">
        <f t="shared" si="47"/>
        <v>255679.26</v>
      </c>
      <c r="AA560" s="232">
        <v>5.2999999999999999E-2</v>
      </c>
      <c r="AB560" s="339">
        <f t="shared" si="49"/>
        <v>13551.00078</v>
      </c>
      <c r="AC560" s="339"/>
      <c r="AD560" s="210"/>
      <c r="AE560" s="210"/>
      <c r="AF560" s="210" t="s">
        <v>417</v>
      </c>
      <c r="AG560" s="232">
        <v>0.11</v>
      </c>
      <c r="AH560" s="344"/>
      <c r="AI560" s="344"/>
      <c r="AJ560" s="344"/>
      <c r="AK560" s="192"/>
    </row>
    <row r="561" spans="1:37" s="122" customFormat="1" x14ac:dyDescent="0.4">
      <c r="A561" s="352" t="s">
        <v>362</v>
      </c>
      <c r="B561" s="194" t="s">
        <v>42</v>
      </c>
      <c r="C561" s="195" t="s">
        <v>210</v>
      </c>
      <c r="D561" s="195" t="s">
        <v>211</v>
      </c>
      <c r="E561" s="194" t="s">
        <v>212</v>
      </c>
      <c r="F561" s="194" t="s">
        <v>240</v>
      </c>
      <c r="G561" s="194" t="s">
        <v>241</v>
      </c>
      <c r="H561" s="194" t="s">
        <v>48</v>
      </c>
      <c r="I561" s="194" t="s">
        <v>49</v>
      </c>
      <c r="J561" s="289" t="s">
        <v>50</v>
      </c>
      <c r="K561" s="194"/>
      <c r="L561" s="194" t="s">
        <v>220</v>
      </c>
      <c r="M561" s="194"/>
      <c r="N561" s="290" t="s">
        <v>209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256869.59</v>
      </c>
      <c r="V561" s="121">
        <f t="shared" si="46"/>
        <v>172.66352112698951</v>
      </c>
      <c r="W561" s="121">
        <v>249832.07</v>
      </c>
      <c r="X561" s="121"/>
      <c r="Y561" s="121"/>
      <c r="Z561" s="121">
        <f t="shared" si="47"/>
        <v>256869.59</v>
      </c>
      <c r="AA561" s="232">
        <v>8.5999999999999993E-2</v>
      </c>
      <c r="AB561" s="339">
        <f t="shared" si="49"/>
        <v>22090.784739999999</v>
      </c>
      <c r="AC561" s="339"/>
      <c r="AD561" s="210"/>
      <c r="AE561" s="210"/>
      <c r="AF561" s="210" t="s">
        <v>417</v>
      </c>
      <c r="AG561" s="232">
        <v>0.36</v>
      </c>
      <c r="AH561" s="344"/>
      <c r="AI561" s="344"/>
      <c r="AJ561" s="344"/>
      <c r="AK561" s="192"/>
    </row>
    <row r="562" spans="1:37" s="122" customFormat="1" x14ac:dyDescent="0.4">
      <c r="A562" s="352" t="s">
        <v>362</v>
      </c>
      <c r="B562" s="194" t="s">
        <v>42</v>
      </c>
      <c r="C562" s="195" t="s">
        <v>210</v>
      </c>
      <c r="D562" s="195" t="s">
        <v>211</v>
      </c>
      <c r="E562" s="194" t="s">
        <v>212</v>
      </c>
      <c r="F562" s="194" t="s">
        <v>240</v>
      </c>
      <c r="G562" s="194" t="s">
        <v>241</v>
      </c>
      <c r="H562" s="194" t="s">
        <v>48</v>
      </c>
      <c r="I562" s="194" t="s">
        <v>49</v>
      </c>
      <c r="J562" s="289" t="s">
        <v>50</v>
      </c>
      <c r="K562" s="194"/>
      <c r="L562" s="194" t="s">
        <v>220</v>
      </c>
      <c r="M562" s="194"/>
      <c r="N562" s="290" t="s">
        <v>209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</v>
      </c>
      <c r="V562" s="121">
        <f t="shared" si="46"/>
        <v>1.690140925347805E-3</v>
      </c>
      <c r="W562" s="121">
        <v>500000</v>
      </c>
      <c r="X562" s="121"/>
      <c r="Y562" s="121"/>
      <c r="Z562" s="121">
        <f t="shared" si="47"/>
        <v>563380.28</v>
      </c>
      <c r="AA562" s="232">
        <v>5.2999999999999999E-2</v>
      </c>
      <c r="AB562" s="339">
        <f t="shared" si="49"/>
        <v>29859.154839999999</v>
      </c>
      <c r="AC562" s="339"/>
      <c r="AD562" s="210"/>
      <c r="AE562" s="210"/>
      <c r="AF562" s="210" t="s">
        <v>414</v>
      </c>
      <c r="AG562" s="232">
        <v>0</v>
      </c>
      <c r="AH562" s="344"/>
      <c r="AI562" s="344"/>
      <c r="AJ562" s="344"/>
      <c r="AK562" s="192"/>
    </row>
    <row r="563" spans="1:37" s="122" customFormat="1" x14ac:dyDescent="0.4">
      <c r="A563" s="352" t="s">
        <v>362</v>
      </c>
      <c r="B563" s="194" t="s">
        <v>42</v>
      </c>
      <c r="C563" s="195" t="s">
        <v>210</v>
      </c>
      <c r="D563" s="195" t="s">
        <v>211</v>
      </c>
      <c r="E563" s="194" t="s">
        <v>212</v>
      </c>
      <c r="F563" s="194" t="s">
        <v>240</v>
      </c>
      <c r="G563" s="194" t="s">
        <v>241</v>
      </c>
      <c r="H563" s="194" t="s">
        <v>48</v>
      </c>
      <c r="I563" s="194" t="s">
        <v>49</v>
      </c>
      <c r="J563" s="289" t="s">
        <v>50</v>
      </c>
      <c r="K563" s="194"/>
      <c r="L563" s="194" t="s">
        <v>220</v>
      </c>
      <c r="M563" s="194"/>
      <c r="N563" s="290" t="s">
        <v>209</v>
      </c>
      <c r="O563" s="301" t="s">
        <v>53</v>
      </c>
      <c r="P563" s="196">
        <v>0.23</v>
      </c>
      <c r="Q563" s="197"/>
      <c r="R563" s="197"/>
      <c r="S563" s="121">
        <v>174663.84</v>
      </c>
      <c r="T563" s="121">
        <v>232394.366197183</v>
      </c>
      <c r="U563" s="121">
        <v>407058.21</v>
      </c>
      <c r="V563" s="121">
        <f t="shared" si="46"/>
        <v>-3.8028170238249004E-3</v>
      </c>
      <c r="W563" s="121">
        <v>350316.76</v>
      </c>
      <c r="X563" s="121"/>
      <c r="Y563" s="121"/>
      <c r="Z563" s="121">
        <f t="shared" si="47"/>
        <v>407058.21</v>
      </c>
      <c r="AA563" s="232">
        <v>8.5999999999999993E-2</v>
      </c>
      <c r="AB563" s="339">
        <f t="shared" si="49"/>
        <v>35007.00606</v>
      </c>
      <c r="AC563" s="339"/>
      <c r="AD563" s="210"/>
      <c r="AE563" s="210"/>
      <c r="AF563" s="210" t="s">
        <v>417</v>
      </c>
      <c r="AG563" s="232">
        <v>0.34</v>
      </c>
      <c r="AH563" s="344"/>
      <c r="AI563" s="344"/>
      <c r="AJ563" s="344"/>
      <c r="AK563" s="192"/>
    </row>
    <row r="564" spans="1:37" s="122" customFormat="1" ht="16.5" customHeight="1" x14ac:dyDescent="0.4">
      <c r="A564" s="352" t="s">
        <v>362</v>
      </c>
      <c r="B564" s="194" t="s">
        <v>42</v>
      </c>
      <c r="C564" s="195" t="s">
        <v>210</v>
      </c>
      <c r="D564" s="195" t="s">
        <v>211</v>
      </c>
      <c r="E564" s="194" t="s">
        <v>212</v>
      </c>
      <c r="F564" s="194" t="s">
        <v>294</v>
      </c>
      <c r="G564" s="194" t="s">
        <v>295</v>
      </c>
      <c r="H564" s="194" t="s">
        <v>48</v>
      </c>
      <c r="I564" s="194" t="s">
        <v>49</v>
      </c>
      <c r="J564" s="289" t="s">
        <v>50</v>
      </c>
      <c r="K564" s="194"/>
      <c r="L564" s="194" t="s">
        <v>220</v>
      </c>
      <c r="M564" s="194"/>
      <c r="N564" s="290" t="s">
        <v>209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6"/>
        <v>196.54507042269688</v>
      </c>
      <c r="W564" s="121">
        <v>34260.030181818198</v>
      </c>
      <c r="X564" s="121"/>
      <c r="Y564" s="121"/>
      <c r="Z564" s="121">
        <f t="shared" si="47"/>
        <v>39809.19</v>
      </c>
      <c r="AA564" s="232">
        <v>5.2999999999999999E-2</v>
      </c>
      <c r="AB564" s="339">
        <f t="shared" si="49"/>
        <v>2109.8870700000002</v>
      </c>
      <c r="AC564" s="339"/>
      <c r="AD564" s="210"/>
      <c r="AE564" s="210"/>
      <c r="AF564" s="210" t="s">
        <v>417</v>
      </c>
      <c r="AG564" s="232">
        <v>7.0000000000000007E-2</v>
      </c>
      <c r="AH564" s="344"/>
      <c r="AI564" s="344"/>
      <c r="AJ564" s="344"/>
      <c r="AK564" s="192"/>
    </row>
    <row r="565" spans="1:37" s="122" customFormat="1" ht="16.5" customHeight="1" x14ac:dyDescent="0.4">
      <c r="A565" s="352" t="s">
        <v>362</v>
      </c>
      <c r="B565" s="194" t="s">
        <v>42</v>
      </c>
      <c r="C565" s="195" t="s">
        <v>210</v>
      </c>
      <c r="D565" s="195" t="s">
        <v>221</v>
      </c>
      <c r="E565" s="194" t="s">
        <v>212</v>
      </c>
      <c r="F565" s="194" t="s">
        <v>278</v>
      </c>
      <c r="G565" s="194" t="s">
        <v>279</v>
      </c>
      <c r="H565" s="194" t="s">
        <v>48</v>
      </c>
      <c r="I565" s="194" t="s">
        <v>49</v>
      </c>
      <c r="J565" s="289" t="s">
        <v>50</v>
      </c>
      <c r="K565" s="194"/>
      <c r="L565" s="194" t="s">
        <v>220</v>
      </c>
      <c r="M565" s="194"/>
      <c r="N565" s="290" t="s">
        <v>209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6"/>
        <v>69822.711690140975</v>
      </c>
      <c r="W565" s="121">
        <v>149687.48412121201</v>
      </c>
      <c r="X565" s="121"/>
      <c r="Y565" s="121"/>
      <c r="Z565" s="121">
        <f t="shared" si="47"/>
        <v>173932.64</v>
      </c>
      <c r="AA565" s="232">
        <v>5.2999999999999999E-2</v>
      </c>
      <c r="AB565" s="339">
        <f t="shared" si="49"/>
        <v>9218.4299200000005</v>
      </c>
      <c r="AC565" s="339"/>
      <c r="AD565" s="210"/>
      <c r="AE565" s="210"/>
      <c r="AF565" s="210" t="s">
        <v>417</v>
      </c>
      <c r="AG565" s="232">
        <v>0</v>
      </c>
      <c r="AH565" s="344"/>
      <c r="AI565" s="344"/>
      <c r="AJ565" s="344"/>
      <c r="AK565" s="192"/>
    </row>
    <row r="566" spans="1:37" s="122" customFormat="1" ht="16.5" customHeight="1" x14ac:dyDescent="0.4">
      <c r="A566" s="352" t="s">
        <v>362</v>
      </c>
      <c r="B566" s="194" t="s">
        <v>42</v>
      </c>
      <c r="C566" s="195" t="s">
        <v>210</v>
      </c>
      <c r="D566" s="195" t="s">
        <v>221</v>
      </c>
      <c r="E566" s="194" t="s">
        <v>212</v>
      </c>
      <c r="F566" s="194" t="s">
        <v>253</v>
      </c>
      <c r="G566" s="194" t="s">
        <v>254</v>
      </c>
      <c r="H566" s="194" t="s">
        <v>48</v>
      </c>
      <c r="I566" s="194" t="s">
        <v>49</v>
      </c>
      <c r="J566" s="289" t="s">
        <v>50</v>
      </c>
      <c r="K566" s="194"/>
      <c r="L566" s="194" t="s">
        <v>220</v>
      </c>
      <c r="M566" s="194"/>
      <c r="N566" s="290" t="s">
        <v>209</v>
      </c>
      <c r="O566" s="301" t="s">
        <v>53</v>
      </c>
      <c r="P566" s="196">
        <v>0.22</v>
      </c>
      <c r="Q566" s="197"/>
      <c r="R566" s="197"/>
      <c r="S566" s="121">
        <v>272940.77</v>
      </c>
      <c r="T566" s="121"/>
      <c r="U566" s="121">
        <v>272585.93</v>
      </c>
      <c r="V566" s="121">
        <f t="shared" si="46"/>
        <v>354.84000000002561</v>
      </c>
      <c r="W566" s="121">
        <v>236019.52475609799</v>
      </c>
      <c r="X566" s="121"/>
      <c r="Y566" s="121"/>
      <c r="Z566" s="121">
        <f t="shared" si="47"/>
        <v>272585.93</v>
      </c>
      <c r="AA566" s="232">
        <v>5.2999999999999999E-2</v>
      </c>
      <c r="AB566" s="339">
        <f t="shared" si="49"/>
        <v>14447.05429</v>
      </c>
      <c r="AC566" s="339"/>
      <c r="AD566" s="210"/>
      <c r="AE566" s="210"/>
      <c r="AF566" s="210" t="s">
        <v>417</v>
      </c>
      <c r="AG566" s="232"/>
      <c r="AH566" s="344"/>
      <c r="AI566" s="344"/>
      <c r="AJ566" s="344"/>
      <c r="AK566" s="192"/>
    </row>
    <row r="567" spans="1:37" s="122" customFormat="1" ht="16.5" customHeight="1" x14ac:dyDescent="0.4">
      <c r="A567" s="352" t="s">
        <v>362</v>
      </c>
      <c r="B567" s="194" t="s">
        <v>42</v>
      </c>
      <c r="C567" s="195" t="s">
        <v>59</v>
      </c>
      <c r="D567" s="195" t="s">
        <v>290</v>
      </c>
      <c r="E567" s="194" t="s">
        <v>156</v>
      </c>
      <c r="F567" s="194" t="s">
        <v>268</v>
      </c>
      <c r="G567" s="194" t="s">
        <v>291</v>
      </c>
      <c r="H567" s="194" t="s">
        <v>48</v>
      </c>
      <c r="I567" s="194" t="s">
        <v>49</v>
      </c>
      <c r="J567" s="289" t="s">
        <v>50</v>
      </c>
      <c r="K567" s="194"/>
      <c r="L567" s="194" t="s">
        <v>220</v>
      </c>
      <c r="M567" s="194"/>
      <c r="N567" s="290" t="s">
        <v>209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6"/>
        <v>136495.19</v>
      </c>
      <c r="W567" s="121">
        <f>U567*(1+AG567)/(1+AG567+P567)</f>
        <v>298588.93800000002</v>
      </c>
      <c r="X567" s="121"/>
      <c r="Y567" s="121"/>
      <c r="Z567" s="121">
        <f t="shared" si="47"/>
        <v>336438.24</v>
      </c>
      <c r="AA567" s="232">
        <v>5.2999999999999999E-2</v>
      </c>
      <c r="AB567" s="339">
        <f t="shared" si="49"/>
        <v>17831.226719999999</v>
      </c>
      <c r="AC567" s="339"/>
      <c r="AD567" s="210"/>
      <c r="AE567" s="210"/>
      <c r="AF567" s="210" t="s">
        <v>417</v>
      </c>
      <c r="AG567" s="226">
        <v>0.42</v>
      </c>
      <c r="AH567" s="344"/>
      <c r="AI567" s="344"/>
      <c r="AJ567" s="344"/>
      <c r="AK567" s="192"/>
    </row>
    <row r="568" spans="1:37" s="122" customFormat="1" ht="16.5" customHeight="1" x14ac:dyDescent="0.4">
      <c r="A568" s="352" t="s">
        <v>362</v>
      </c>
      <c r="B568" s="194" t="s">
        <v>42</v>
      </c>
      <c r="C568" s="195" t="s">
        <v>210</v>
      </c>
      <c r="D568" s="195" t="s">
        <v>221</v>
      </c>
      <c r="E568" s="194" t="s">
        <v>212</v>
      </c>
      <c r="F568" s="194" t="s">
        <v>268</v>
      </c>
      <c r="G568" s="194" t="s">
        <v>269</v>
      </c>
      <c r="H568" s="194" t="s">
        <v>48</v>
      </c>
      <c r="I568" s="194" t="s">
        <v>49</v>
      </c>
      <c r="J568" s="289" t="s">
        <v>50</v>
      </c>
      <c r="K568" s="194"/>
      <c r="L568" s="194" t="s">
        <v>220</v>
      </c>
      <c r="M568" s="194"/>
      <c r="N568" s="290" t="s">
        <v>209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6"/>
        <v>428891.11</v>
      </c>
      <c r="W568" s="121">
        <v>92110.589212121195</v>
      </c>
      <c r="X568" s="121"/>
      <c r="Y568" s="121"/>
      <c r="Z568" s="121">
        <f t="shared" si="47"/>
        <v>107029.91</v>
      </c>
      <c r="AA568" s="232">
        <v>5.2999999999999999E-2</v>
      </c>
      <c r="AB568" s="339">
        <f t="shared" si="49"/>
        <v>5672.5852299999997</v>
      </c>
      <c r="AC568" s="339"/>
      <c r="AD568" s="210"/>
      <c r="AE568" s="210"/>
      <c r="AF568" s="210" t="s">
        <v>417</v>
      </c>
      <c r="AG568" s="232"/>
      <c r="AH568" s="344"/>
      <c r="AI568" s="344"/>
      <c r="AJ568" s="344"/>
      <c r="AK568" s="192"/>
    </row>
    <row r="569" spans="1:37" s="122" customFormat="1" ht="16.5" customHeight="1" x14ac:dyDescent="0.4">
      <c r="A569" s="352" t="s">
        <v>362</v>
      </c>
      <c r="B569" s="194" t="s">
        <v>42</v>
      </c>
      <c r="C569" s="195" t="s">
        <v>210</v>
      </c>
      <c r="D569" s="195" t="s">
        <v>221</v>
      </c>
      <c r="E569" s="194" t="s">
        <v>212</v>
      </c>
      <c r="F569" s="194" t="s">
        <v>276</v>
      </c>
      <c r="G569" s="194" t="s">
        <v>277</v>
      </c>
      <c r="H569" s="194" t="s">
        <v>48</v>
      </c>
      <c r="I569" s="194" t="s">
        <v>49</v>
      </c>
      <c r="J569" s="289" t="s">
        <v>50</v>
      </c>
      <c r="K569" s="194"/>
      <c r="L569" s="194" t="s">
        <v>220</v>
      </c>
      <c r="M569" s="194"/>
      <c r="N569" s="290" t="s">
        <v>209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6"/>
        <v>9662.0428169013994</v>
      </c>
      <c r="W569" s="121">
        <v>834.25865853658502</v>
      </c>
      <c r="X569" s="121"/>
      <c r="Y569" s="121"/>
      <c r="Z569" s="121">
        <f t="shared" si="47"/>
        <v>963.51</v>
      </c>
      <c r="AA569" s="232">
        <v>5.2999999999999999E-2</v>
      </c>
      <c r="AB569" s="339">
        <f t="shared" si="49"/>
        <v>51.066029999999998</v>
      </c>
      <c r="AC569" s="339"/>
      <c r="AD569" s="210"/>
      <c r="AE569" s="210"/>
      <c r="AF569" s="210" t="s">
        <v>414</v>
      </c>
      <c r="AG569" s="232"/>
      <c r="AH569" s="344"/>
      <c r="AI569" s="344"/>
      <c r="AJ569" s="344"/>
      <c r="AK569" s="192"/>
    </row>
    <row r="570" spans="1:37" s="122" customFormat="1" ht="16.5" customHeight="1" x14ac:dyDescent="0.4">
      <c r="A570" s="352" t="s">
        <v>362</v>
      </c>
      <c r="B570" s="194" t="s">
        <v>42</v>
      </c>
      <c r="C570" s="195" t="s">
        <v>210</v>
      </c>
      <c r="D570" s="195" t="s">
        <v>211</v>
      </c>
      <c r="E570" s="194" t="s">
        <v>212</v>
      </c>
      <c r="F570" s="194" t="s">
        <v>224</v>
      </c>
      <c r="G570" s="194" t="s">
        <v>225</v>
      </c>
      <c r="H570" s="194" t="s">
        <v>48</v>
      </c>
      <c r="I570" s="194" t="s">
        <v>49</v>
      </c>
      <c r="J570" s="289" t="s">
        <v>50</v>
      </c>
      <c r="K570" s="194"/>
      <c r="L570" s="194" t="s">
        <v>220</v>
      </c>
      <c r="M570" s="194"/>
      <c r="N570" s="290" t="s">
        <v>209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6"/>
        <v>64464.899859154903</v>
      </c>
      <c r="W570" s="121">
        <v>449.17612121212102</v>
      </c>
      <c r="X570" s="121"/>
      <c r="Y570" s="121"/>
      <c r="Z570" s="121">
        <f t="shared" si="47"/>
        <v>521.92999999999995</v>
      </c>
      <c r="AA570" s="232">
        <v>5.2999999999999999E-2</v>
      </c>
      <c r="AB570" s="339">
        <f t="shared" si="49"/>
        <v>27.662289999999995</v>
      </c>
      <c r="AC570" s="339"/>
      <c r="AD570" s="210"/>
      <c r="AE570" s="210"/>
      <c r="AF570" s="210" t="s">
        <v>417</v>
      </c>
      <c r="AG570" s="232">
        <v>0.22</v>
      </c>
      <c r="AH570" s="344"/>
      <c r="AI570" s="344"/>
      <c r="AJ570" s="344"/>
      <c r="AK570" s="192"/>
    </row>
    <row r="571" spans="1:37" s="122" customFormat="1" ht="16.5" customHeight="1" x14ac:dyDescent="0.4">
      <c r="A571" s="352" t="s">
        <v>362</v>
      </c>
      <c r="B571" s="194" t="s">
        <v>42</v>
      </c>
      <c r="C571" s="195" t="s">
        <v>210</v>
      </c>
      <c r="D571" s="195" t="s">
        <v>221</v>
      </c>
      <c r="E571" s="194" t="s">
        <v>212</v>
      </c>
      <c r="F571" s="194" t="s">
        <v>282</v>
      </c>
      <c r="G571" s="194" t="s">
        <v>283</v>
      </c>
      <c r="H571" s="194" t="s">
        <v>48</v>
      </c>
      <c r="I571" s="194" t="s">
        <v>49</v>
      </c>
      <c r="J571" s="289" t="s">
        <v>50</v>
      </c>
      <c r="K571" s="194"/>
      <c r="L571" s="194" t="s">
        <v>220</v>
      </c>
      <c r="M571" s="194"/>
      <c r="N571" s="290" t="s">
        <v>209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6"/>
        <v>8102.9149295775005</v>
      </c>
      <c r="W571" s="121">
        <v>4073.4067499999601</v>
      </c>
      <c r="X571" s="121"/>
      <c r="Y571" s="121"/>
      <c r="Z571" s="121">
        <f t="shared" si="47"/>
        <v>4589.7540845069998</v>
      </c>
      <c r="AA571" s="232">
        <v>5.2999999999999999E-2</v>
      </c>
      <c r="AB571" s="339">
        <f t="shared" si="49"/>
        <v>243.25696647887099</v>
      </c>
      <c r="AC571" s="339"/>
      <c r="AD571" s="210"/>
      <c r="AE571" s="210"/>
      <c r="AF571" s="210" t="s">
        <v>417</v>
      </c>
      <c r="AG571" s="232">
        <v>0</v>
      </c>
      <c r="AH571" s="344"/>
      <c r="AI571" s="344"/>
      <c r="AJ571" s="344"/>
      <c r="AK571" s="192"/>
    </row>
    <row r="572" spans="1:37" s="122" customFormat="1" ht="16.5" customHeight="1" x14ac:dyDescent="0.4">
      <c r="A572" s="352" t="s">
        <v>362</v>
      </c>
      <c r="B572" s="194" t="s">
        <v>42</v>
      </c>
      <c r="C572" s="195" t="s">
        <v>210</v>
      </c>
      <c r="D572" s="195" t="s">
        <v>221</v>
      </c>
      <c r="E572" s="194" t="s">
        <v>212</v>
      </c>
      <c r="F572" s="194" t="s">
        <v>284</v>
      </c>
      <c r="G572" s="194" t="s">
        <v>285</v>
      </c>
      <c r="H572" s="194" t="s">
        <v>48</v>
      </c>
      <c r="I572" s="194" t="s">
        <v>49</v>
      </c>
      <c r="J572" s="289" t="s">
        <v>50</v>
      </c>
      <c r="K572" s="194"/>
      <c r="L572" s="194" t="s">
        <v>220</v>
      </c>
      <c r="M572" s="194"/>
      <c r="N572" s="290" t="s">
        <v>209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6"/>
        <v>655.37999999979365</v>
      </c>
      <c r="W572" s="121">
        <f>U572*(1+AG572)/(1+P572+AG572)</f>
        <v>49358.179586207079</v>
      </c>
      <c r="X572" s="121"/>
      <c r="Y572" s="121"/>
      <c r="Z572" s="121">
        <f t="shared" si="47"/>
        <v>50400.958028169203</v>
      </c>
      <c r="AA572" s="232">
        <v>8.5999999999999993E-2</v>
      </c>
      <c r="AB572" s="339">
        <f t="shared" si="49"/>
        <v>4334.4823904225514</v>
      </c>
      <c r="AC572" s="339"/>
      <c r="AD572" s="210"/>
      <c r="AE572" s="210"/>
      <c r="AF572" s="210" t="s">
        <v>417</v>
      </c>
      <c r="AG572" s="232">
        <v>0.42</v>
      </c>
      <c r="AH572" s="344"/>
      <c r="AI572" s="344"/>
      <c r="AJ572" s="344"/>
      <c r="AK572" s="192"/>
    </row>
    <row r="573" spans="1:37" s="122" customFormat="1" ht="16.5" customHeight="1" x14ac:dyDescent="0.4">
      <c r="A573" s="352" t="s">
        <v>362</v>
      </c>
      <c r="B573" s="194" t="s">
        <v>42</v>
      </c>
      <c r="C573" s="195" t="s">
        <v>210</v>
      </c>
      <c r="D573" s="195" t="s">
        <v>211</v>
      </c>
      <c r="E573" s="194" t="s">
        <v>212</v>
      </c>
      <c r="F573" s="194" t="s">
        <v>298</v>
      </c>
      <c r="G573" s="194" t="s">
        <v>299</v>
      </c>
      <c r="H573" s="194" t="s">
        <v>48</v>
      </c>
      <c r="I573" s="194" t="s">
        <v>49</v>
      </c>
      <c r="J573" s="289" t="s">
        <v>50</v>
      </c>
      <c r="K573" s="194"/>
      <c r="L573" s="194" t="s">
        <v>220</v>
      </c>
      <c r="M573" s="194"/>
      <c r="N573" s="290" t="s">
        <v>209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6"/>
        <v>1513.0032394365899</v>
      </c>
      <c r="W573" s="121">
        <v>8842.0657931034602</v>
      </c>
      <c r="X573" s="121"/>
      <c r="Y573" s="121"/>
      <c r="Z573" s="121">
        <f t="shared" si="47"/>
        <v>9028.8700000000099</v>
      </c>
      <c r="AA573" s="232">
        <v>8.5999999999999993E-2</v>
      </c>
      <c r="AB573" s="339">
        <f t="shared" si="49"/>
        <v>776.48282000000074</v>
      </c>
      <c r="AC573" s="339"/>
      <c r="AD573" s="210"/>
      <c r="AE573" s="210"/>
      <c r="AF573" s="210" t="s">
        <v>417</v>
      </c>
      <c r="AG573" s="232"/>
      <c r="AH573" s="344"/>
      <c r="AI573" s="344"/>
      <c r="AJ573" s="344"/>
      <c r="AK573" s="192"/>
    </row>
    <row r="574" spans="1:37" s="122" customFormat="1" ht="16.5" customHeight="1" x14ac:dyDescent="0.4">
      <c r="A574" s="352" t="s">
        <v>362</v>
      </c>
      <c r="B574" s="194" t="s">
        <v>42</v>
      </c>
      <c r="C574" s="195" t="s">
        <v>210</v>
      </c>
      <c r="D574" s="195" t="s">
        <v>211</v>
      </c>
      <c r="E574" s="194" t="s">
        <v>212</v>
      </c>
      <c r="F574" s="194" t="s">
        <v>318</v>
      </c>
      <c r="G574" s="194" t="s">
        <v>319</v>
      </c>
      <c r="H574" s="194" t="s">
        <v>48</v>
      </c>
      <c r="I574" s="194" t="s">
        <v>49</v>
      </c>
      <c r="J574" s="289" t="s">
        <v>50</v>
      </c>
      <c r="K574" s="194"/>
      <c r="L574" s="194" t="s">
        <v>220</v>
      </c>
      <c r="M574" s="194"/>
      <c r="N574" s="290" t="s">
        <v>209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6"/>
        <v>132154.61154929665</v>
      </c>
      <c r="W574" s="121">
        <v>273347.15139393898</v>
      </c>
      <c r="X574" s="121"/>
      <c r="Y574" s="121"/>
      <c r="Z574" s="121">
        <f t="shared" si="47"/>
        <v>317621.69</v>
      </c>
      <c r="AA574" s="232">
        <v>8.5999999999999993E-2</v>
      </c>
      <c r="AB574" s="339">
        <f t="shared" si="49"/>
        <v>27315.465339999999</v>
      </c>
      <c r="AC574" s="339"/>
      <c r="AD574" s="210"/>
      <c r="AE574" s="210"/>
      <c r="AF574" s="210" t="s">
        <v>417</v>
      </c>
      <c r="AG574" s="232"/>
      <c r="AH574" s="344"/>
      <c r="AI574" s="344"/>
      <c r="AJ574" s="344"/>
      <c r="AK574" s="192"/>
    </row>
    <row r="575" spans="1:37" s="122" customFormat="1" ht="16.5" customHeight="1" x14ac:dyDescent="0.4">
      <c r="A575" s="352" t="s">
        <v>362</v>
      </c>
      <c r="B575" s="194" t="s">
        <v>42</v>
      </c>
      <c r="C575" s="195" t="s">
        <v>210</v>
      </c>
      <c r="D575" s="195" t="s">
        <v>221</v>
      </c>
      <c r="E575" s="194" t="s">
        <v>212</v>
      </c>
      <c r="F575" s="194" t="s">
        <v>228</v>
      </c>
      <c r="G575" s="194" t="s">
        <v>229</v>
      </c>
      <c r="H575" s="194" t="s">
        <v>48</v>
      </c>
      <c r="I575" s="194" t="s">
        <v>49</v>
      </c>
      <c r="J575" s="289" t="s">
        <v>50</v>
      </c>
      <c r="K575" s="194"/>
      <c r="L575" s="194" t="s">
        <v>220</v>
      </c>
      <c r="M575" s="194"/>
      <c r="N575" s="290" t="s">
        <v>209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265704.96000000002</v>
      </c>
      <c r="V575" s="121">
        <f t="shared" si="46"/>
        <v>30421.800563380006</v>
      </c>
      <c r="W575" s="121">
        <v>260207.62</v>
      </c>
      <c r="X575" s="121"/>
      <c r="Y575" s="121"/>
      <c r="Z575" s="121">
        <f t="shared" si="47"/>
        <v>265704.96000000002</v>
      </c>
      <c r="AA575" s="232">
        <v>5.2999999999999999E-2</v>
      </c>
      <c r="AB575" s="339">
        <f t="shared" si="49"/>
        <v>14082.362880000001</v>
      </c>
      <c r="AC575" s="339"/>
      <c r="AD575" s="210"/>
      <c r="AE575" s="210"/>
      <c r="AF575" s="210" t="s">
        <v>417</v>
      </c>
      <c r="AG575" s="232"/>
      <c r="AH575" s="344"/>
      <c r="AI575" s="344"/>
      <c r="AJ575" s="344"/>
      <c r="AK575" s="192"/>
    </row>
    <row r="576" spans="1:37" s="122" customFormat="1" ht="16.5" customHeight="1" x14ac:dyDescent="0.4">
      <c r="A576" s="352" t="s">
        <v>362</v>
      </c>
      <c r="B576" s="194" t="s">
        <v>42</v>
      </c>
      <c r="C576" s="195" t="s">
        <v>210</v>
      </c>
      <c r="D576" s="195" t="s">
        <v>221</v>
      </c>
      <c r="E576" s="194" t="s">
        <v>212</v>
      </c>
      <c r="F576" s="194" t="s">
        <v>228</v>
      </c>
      <c r="G576" s="194" t="s">
        <v>229</v>
      </c>
      <c r="H576" s="194" t="s">
        <v>48</v>
      </c>
      <c r="I576" s="194" t="s">
        <v>49</v>
      </c>
      <c r="J576" s="289" t="s">
        <v>50</v>
      </c>
      <c r="K576" s="194"/>
      <c r="L576" s="194" t="s">
        <v>220</v>
      </c>
      <c r="M576" s="194"/>
      <c r="N576" s="290" t="s">
        <v>209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106699.58</v>
      </c>
      <c r="V576" s="121">
        <f t="shared" si="46"/>
        <v>189075.06788732397</v>
      </c>
      <c r="W576" s="121">
        <v>101008.94</v>
      </c>
      <c r="X576" s="121"/>
      <c r="Y576" s="121"/>
      <c r="Z576" s="121">
        <f t="shared" si="47"/>
        <v>106699.58</v>
      </c>
      <c r="AA576" s="232">
        <v>5.2999999999999999E-2</v>
      </c>
      <c r="AB576" s="339">
        <f t="shared" si="49"/>
        <v>5655.0777399999997</v>
      </c>
      <c r="AC576" s="339"/>
      <c r="AD576" s="210"/>
      <c r="AE576" s="210"/>
      <c r="AF576" s="210" t="s">
        <v>414</v>
      </c>
      <c r="AG576" s="232"/>
      <c r="AH576" s="344"/>
      <c r="AI576" s="344"/>
      <c r="AJ576" s="344"/>
      <c r="AK576" s="192"/>
    </row>
    <row r="577" spans="1:37" s="122" customFormat="1" ht="16.5" customHeight="1" x14ac:dyDescent="0.4">
      <c r="A577" s="352" t="s">
        <v>362</v>
      </c>
      <c r="B577" s="194" t="s">
        <v>42</v>
      </c>
      <c r="C577" s="195" t="s">
        <v>210</v>
      </c>
      <c r="D577" s="195" t="s">
        <v>221</v>
      </c>
      <c r="E577" s="194" t="s">
        <v>212</v>
      </c>
      <c r="F577" s="194" t="s">
        <v>228</v>
      </c>
      <c r="G577" s="194" t="s">
        <v>229</v>
      </c>
      <c r="H577" s="194" t="s">
        <v>48</v>
      </c>
      <c r="I577" s="194" t="s">
        <v>49</v>
      </c>
      <c r="J577" s="289" t="s">
        <v>50</v>
      </c>
      <c r="K577" s="194"/>
      <c r="L577" s="194" t="s">
        <v>220</v>
      </c>
      <c r="M577" s="194"/>
      <c r="N577" s="290" t="s">
        <v>209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6"/>
        <v>0</v>
      </c>
      <c r="W577" s="121">
        <v>760000.00000000105</v>
      </c>
      <c r="X577" s="121"/>
      <c r="Y577" s="121"/>
      <c r="Z577" s="121">
        <f t="shared" si="47"/>
        <v>829577.46478873305</v>
      </c>
      <c r="AA577" s="232">
        <v>5.2999999999999999E-2</v>
      </c>
      <c r="AB577" s="339">
        <f t="shared" si="49"/>
        <v>43967.60563380285</v>
      </c>
      <c r="AC577" s="339"/>
      <c r="AD577" s="210"/>
      <c r="AE577" s="210"/>
      <c r="AF577" s="210" t="s">
        <v>414</v>
      </c>
      <c r="AG577" s="232"/>
      <c r="AH577" s="344"/>
      <c r="AI577" s="344"/>
      <c r="AJ577" s="344"/>
      <c r="AK577" s="192"/>
    </row>
    <row r="578" spans="1:37" s="122" customFormat="1" ht="16.5" customHeight="1" x14ac:dyDescent="0.4">
      <c r="A578" s="352" t="s">
        <v>362</v>
      </c>
      <c r="B578" s="194" t="s">
        <v>42</v>
      </c>
      <c r="C578" s="195" t="s">
        <v>210</v>
      </c>
      <c r="D578" s="195" t="s">
        <v>211</v>
      </c>
      <c r="E578" s="194" t="s">
        <v>212</v>
      </c>
      <c r="F578" s="194" t="s">
        <v>230</v>
      </c>
      <c r="G578" s="194" t="s">
        <v>231</v>
      </c>
      <c r="H578" s="194" t="s">
        <v>48</v>
      </c>
      <c r="I578" s="194" t="s">
        <v>49</v>
      </c>
      <c r="J578" s="289" t="s">
        <v>50</v>
      </c>
      <c r="K578" s="194"/>
      <c r="L578" s="194" t="s">
        <v>220</v>
      </c>
      <c r="M578" s="194"/>
      <c r="N578" s="290" t="s">
        <v>209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6"/>
        <v>97065.479999999981</v>
      </c>
      <c r="W578" s="121">
        <v>804942.77131034504</v>
      </c>
      <c r="X578" s="121"/>
      <c r="Y578" s="121"/>
      <c r="Z578" s="121">
        <f t="shared" si="47"/>
        <v>821948.60450704198</v>
      </c>
      <c r="AA578" s="232">
        <v>5.2999999999999999E-2</v>
      </c>
      <c r="AB578" s="339">
        <f t="shared" si="49"/>
        <v>43563.27603887322</v>
      </c>
      <c r="AC578" s="339"/>
      <c r="AD578" s="210"/>
      <c r="AE578" s="210"/>
      <c r="AF578" s="210" t="s">
        <v>417</v>
      </c>
      <c r="AG578" s="232"/>
      <c r="AH578" s="344"/>
      <c r="AI578" s="344"/>
      <c r="AJ578" s="344"/>
      <c r="AK578" s="192"/>
    </row>
    <row r="579" spans="1:37" s="122" customFormat="1" ht="16.5" customHeight="1" x14ac:dyDescent="0.4">
      <c r="A579" s="352" t="s">
        <v>362</v>
      </c>
      <c r="B579" s="194" t="s">
        <v>42</v>
      </c>
      <c r="C579" s="195" t="s">
        <v>210</v>
      </c>
      <c r="D579" s="195" t="s">
        <v>211</v>
      </c>
      <c r="E579" s="194" t="s">
        <v>212</v>
      </c>
      <c r="F579" s="194" t="s">
        <v>230</v>
      </c>
      <c r="G579" s="194" t="s">
        <v>231</v>
      </c>
      <c r="H579" s="194" t="s">
        <v>48</v>
      </c>
      <c r="I579" s="194" t="s">
        <v>49</v>
      </c>
      <c r="J579" s="289" t="s">
        <v>50</v>
      </c>
      <c r="K579" s="194"/>
      <c r="L579" s="194" t="s">
        <v>220</v>
      </c>
      <c r="M579" s="194"/>
      <c r="N579" s="290" t="s">
        <v>209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6"/>
        <v>9640.3239436619915</v>
      </c>
      <c r="W579" s="121">
        <v>111168.21935483901</v>
      </c>
      <c r="X579" s="121"/>
      <c r="Y579" s="121"/>
      <c r="Z579" s="121">
        <f t="shared" si="47"/>
        <v>121345.591549296</v>
      </c>
      <c r="AA579" s="232">
        <v>8.5999999999999993E-2</v>
      </c>
      <c r="AB579" s="339">
        <f t="shared" si="49"/>
        <v>10435.720873239456</v>
      </c>
      <c r="AC579" s="339"/>
      <c r="AD579" s="210"/>
      <c r="AE579" s="210"/>
      <c r="AF579" s="210" t="s">
        <v>417</v>
      </c>
      <c r="AG579" s="232"/>
      <c r="AH579" s="344"/>
      <c r="AI579" s="344"/>
      <c r="AJ579" s="344"/>
      <c r="AK579" s="192"/>
    </row>
    <row r="580" spans="1:37" s="122" customFormat="1" ht="16.5" customHeight="1" x14ac:dyDescent="0.4">
      <c r="A580" s="352" t="s">
        <v>362</v>
      </c>
      <c r="B580" s="194" t="s">
        <v>42</v>
      </c>
      <c r="C580" s="195" t="s">
        <v>210</v>
      </c>
      <c r="D580" s="195" t="s">
        <v>211</v>
      </c>
      <c r="E580" s="194" t="s">
        <v>212</v>
      </c>
      <c r="F580" s="194" t="s">
        <v>230</v>
      </c>
      <c r="G580" s="194" t="s">
        <v>231</v>
      </c>
      <c r="H580" s="194" t="s">
        <v>48</v>
      </c>
      <c r="I580" s="194" t="s">
        <v>49</v>
      </c>
      <c r="J580" s="289" t="s">
        <v>50</v>
      </c>
      <c r="K580" s="194"/>
      <c r="L580" s="194" t="s">
        <v>220</v>
      </c>
      <c r="M580" s="194"/>
      <c r="N580" s="290" t="s">
        <v>209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6"/>
        <v>-5.2386894822120667E-10</v>
      </c>
      <c r="W580" s="121">
        <v>151266.90575000001</v>
      </c>
      <c r="X580" s="121"/>
      <c r="Y580" s="121"/>
      <c r="Z580" s="121">
        <f t="shared" si="47"/>
        <v>170441.583943662</v>
      </c>
      <c r="AA580" s="232">
        <v>8.5999999999999993E-2</v>
      </c>
      <c r="AB580" s="339">
        <f t="shared" si="49"/>
        <v>14657.976219154931</v>
      </c>
      <c r="AC580" s="339"/>
      <c r="AD580" s="210"/>
      <c r="AE580" s="210"/>
      <c r="AF580" s="210" t="s">
        <v>417</v>
      </c>
      <c r="AG580" s="232"/>
      <c r="AH580" s="344"/>
      <c r="AI580" s="344"/>
      <c r="AJ580" s="344"/>
      <c r="AK580" s="192"/>
    </row>
    <row r="581" spans="1:37" s="122" customFormat="1" ht="16.5" customHeight="1" x14ac:dyDescent="0.4">
      <c r="A581" s="352" t="s">
        <v>362</v>
      </c>
      <c r="B581" s="194" t="s">
        <v>42</v>
      </c>
      <c r="C581" s="195" t="s">
        <v>210</v>
      </c>
      <c r="D581" s="195" t="s">
        <v>211</v>
      </c>
      <c r="E581" s="194" t="s">
        <v>212</v>
      </c>
      <c r="F581" s="194" t="s">
        <v>232</v>
      </c>
      <c r="G581" s="194" t="s">
        <v>233</v>
      </c>
      <c r="H581" s="194" t="s">
        <v>48</v>
      </c>
      <c r="I581" s="194" t="s">
        <v>49</v>
      </c>
      <c r="J581" s="289" t="s">
        <v>50</v>
      </c>
      <c r="K581" s="194"/>
      <c r="L581" s="194" t="s">
        <v>220</v>
      </c>
      <c r="M581" s="194"/>
      <c r="N581" s="290" t="s">
        <v>209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6"/>
        <v>570852.19211267598</v>
      </c>
      <c r="W581" s="121">
        <v>190958.54289655201</v>
      </c>
      <c r="X581" s="121"/>
      <c r="Y581" s="121"/>
      <c r="Z581" s="121">
        <f t="shared" si="47"/>
        <v>194992.87830985899</v>
      </c>
      <c r="AA581" s="232">
        <v>8.5999999999999993E-2</v>
      </c>
      <c r="AB581" s="339">
        <f t="shared" si="49"/>
        <v>16769.387534647871</v>
      </c>
      <c r="AC581" s="339"/>
      <c r="AD581" s="210"/>
      <c r="AE581" s="210"/>
      <c r="AF581" s="210" t="s">
        <v>417</v>
      </c>
      <c r="AG581" s="232"/>
      <c r="AH581" s="344"/>
      <c r="AI581" s="344"/>
      <c r="AJ581" s="344"/>
      <c r="AK581" s="192"/>
    </row>
    <row r="582" spans="1:37" s="122" customFormat="1" ht="16.5" customHeight="1" x14ac:dyDescent="0.4">
      <c r="A582" s="352" t="s">
        <v>362</v>
      </c>
      <c r="B582" s="194" t="s">
        <v>42</v>
      </c>
      <c r="C582" s="195" t="s">
        <v>210</v>
      </c>
      <c r="D582" s="195" t="s">
        <v>211</v>
      </c>
      <c r="E582" s="194" t="s">
        <v>212</v>
      </c>
      <c r="F582" s="194" t="s">
        <v>232</v>
      </c>
      <c r="G582" s="194" t="s">
        <v>233</v>
      </c>
      <c r="H582" s="194" t="s">
        <v>48</v>
      </c>
      <c r="I582" s="194" t="s">
        <v>49</v>
      </c>
      <c r="J582" s="289" t="s">
        <v>50</v>
      </c>
      <c r="K582" s="194"/>
      <c r="L582" s="194" t="s">
        <v>220</v>
      </c>
      <c r="M582" s="194"/>
      <c r="N582" s="290" t="s">
        <v>209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6"/>
        <v>41939.845070422045</v>
      </c>
      <c r="W582" s="121">
        <v>288867.007125</v>
      </c>
      <c r="X582" s="121"/>
      <c r="Y582" s="121"/>
      <c r="Z582" s="121">
        <f t="shared" si="47"/>
        <v>325483.951690141</v>
      </c>
      <c r="AA582" s="232">
        <v>8.5999999999999993E-2</v>
      </c>
      <c r="AB582" s="339">
        <f t="shared" si="49"/>
        <v>27991.619845352125</v>
      </c>
      <c r="AC582" s="339"/>
      <c r="AD582" s="210"/>
      <c r="AE582" s="210"/>
      <c r="AF582" s="210" t="s">
        <v>417</v>
      </c>
      <c r="AG582" s="232"/>
      <c r="AH582" s="344"/>
      <c r="AI582" s="344"/>
      <c r="AJ582" s="344"/>
      <c r="AK582" s="192"/>
    </row>
    <row r="583" spans="1:37" s="122" customFormat="1" ht="16.5" customHeight="1" x14ac:dyDescent="0.4">
      <c r="A583" s="352" t="s">
        <v>362</v>
      </c>
      <c r="B583" s="194" t="s">
        <v>42</v>
      </c>
      <c r="C583" s="195" t="s">
        <v>210</v>
      </c>
      <c r="D583" s="195" t="s">
        <v>211</v>
      </c>
      <c r="E583" s="194" t="s">
        <v>212</v>
      </c>
      <c r="F583" s="194" t="s">
        <v>213</v>
      </c>
      <c r="G583" s="194" t="s">
        <v>214</v>
      </c>
      <c r="H583" s="194" t="s">
        <v>48</v>
      </c>
      <c r="I583" s="194" t="s">
        <v>49</v>
      </c>
      <c r="J583" s="289" t="s">
        <v>50</v>
      </c>
      <c r="K583" s="194"/>
      <c r="L583" s="194" t="s">
        <v>220</v>
      </c>
      <c r="M583" s="194"/>
      <c r="N583" s="290" t="s">
        <v>209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6"/>
        <v>147.29985915496945</v>
      </c>
      <c r="W583" s="121">
        <v>479869.27137500001</v>
      </c>
      <c r="X583" s="121"/>
      <c r="Y583" s="121"/>
      <c r="Z583" s="121">
        <f t="shared" si="47"/>
        <v>540697.77056337998</v>
      </c>
      <c r="AA583" s="232">
        <v>8.5999999999999993E-2</v>
      </c>
      <c r="AB583" s="339">
        <f t="shared" si="49"/>
        <v>46500.008268450678</v>
      </c>
      <c r="AC583" s="339"/>
      <c r="AD583" s="210"/>
      <c r="AE583" s="210"/>
      <c r="AF583" s="210" t="s">
        <v>417</v>
      </c>
      <c r="AG583" s="232"/>
      <c r="AH583" s="344"/>
      <c r="AI583" s="344"/>
      <c r="AJ583" s="344"/>
      <c r="AK583" s="192"/>
    </row>
    <row r="584" spans="1:37" s="122" customFormat="1" ht="16.5" customHeight="1" x14ac:dyDescent="0.4">
      <c r="A584" s="352" t="s">
        <v>362</v>
      </c>
      <c r="B584" s="194" t="s">
        <v>42</v>
      </c>
      <c r="C584" s="195" t="s">
        <v>210</v>
      </c>
      <c r="D584" s="195" t="s">
        <v>221</v>
      </c>
      <c r="E584" s="194" t="s">
        <v>212</v>
      </c>
      <c r="F584" s="194" t="s">
        <v>308</v>
      </c>
      <c r="G584" s="194" t="s">
        <v>309</v>
      </c>
      <c r="H584" s="194" t="s">
        <v>48</v>
      </c>
      <c r="I584" s="194" t="s">
        <v>49</v>
      </c>
      <c r="J584" s="289" t="s">
        <v>50</v>
      </c>
      <c r="K584" s="194"/>
      <c r="L584" s="194" t="s">
        <v>220</v>
      </c>
      <c r="M584" s="194"/>
      <c r="N584" s="290" t="s">
        <v>209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50">S584+T584-U584</f>
        <v>20.319577465000975</v>
      </c>
      <c r="W584" s="121">
        <v>1521.3966060606101</v>
      </c>
      <c r="X584" s="121"/>
      <c r="Y584" s="121"/>
      <c r="Z584" s="121">
        <f t="shared" si="47"/>
        <v>1767.82</v>
      </c>
      <c r="AA584" s="232">
        <v>8.5999999999999993E-2</v>
      </c>
      <c r="AB584" s="339">
        <f t="shared" si="49"/>
        <v>152.03251999999998</v>
      </c>
      <c r="AC584" s="339"/>
      <c r="AD584" s="210"/>
      <c r="AE584" s="210"/>
      <c r="AF584" s="210" t="s">
        <v>417</v>
      </c>
      <c r="AG584" s="232"/>
      <c r="AH584" s="344"/>
      <c r="AI584" s="344"/>
      <c r="AJ584" s="344"/>
      <c r="AK584" s="192"/>
    </row>
    <row r="585" spans="1:37" s="122" customFormat="1" ht="16.5" customHeight="1" x14ac:dyDescent="0.4">
      <c r="A585" s="352" t="s">
        <v>362</v>
      </c>
      <c r="B585" s="194" t="s">
        <v>42</v>
      </c>
      <c r="C585" s="195" t="s">
        <v>210</v>
      </c>
      <c r="D585" s="195" t="s">
        <v>221</v>
      </c>
      <c r="E585" s="194" t="s">
        <v>212</v>
      </c>
      <c r="F585" s="194" t="s">
        <v>228</v>
      </c>
      <c r="G585" s="194" t="s">
        <v>229</v>
      </c>
      <c r="H585" s="194" t="s">
        <v>48</v>
      </c>
      <c r="I585" s="194" t="s">
        <v>49</v>
      </c>
      <c r="J585" s="289" t="s">
        <v>50</v>
      </c>
      <c r="K585" s="194"/>
      <c r="L585" s="194" t="s">
        <v>220</v>
      </c>
      <c r="M585" s="194"/>
      <c r="N585" s="290" t="s">
        <v>209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50"/>
        <v>0</v>
      </c>
      <c r="W585" s="121">
        <v>533481.43521472404</v>
      </c>
      <c r="X585" s="121"/>
      <c r="Y585" s="121"/>
      <c r="Z585" s="121">
        <f t="shared" si="47"/>
        <v>612376.57704225404</v>
      </c>
      <c r="AA585" s="232">
        <v>8.5999999999999993E-2</v>
      </c>
      <c r="AB585" s="339">
        <f t="shared" si="49"/>
        <v>52664.38562563384</v>
      </c>
      <c r="AC585" s="339"/>
      <c r="AD585" s="210"/>
      <c r="AE585" s="210"/>
      <c r="AF585" s="210" t="s">
        <v>417</v>
      </c>
      <c r="AG585" s="232"/>
      <c r="AH585" s="344"/>
      <c r="AI585" s="344"/>
      <c r="AJ585" s="344"/>
      <c r="AK585" s="192"/>
    </row>
    <row r="586" spans="1:37" s="122" customFormat="1" ht="16.5" customHeight="1" x14ac:dyDescent="0.4">
      <c r="A586" s="352" t="s">
        <v>362</v>
      </c>
      <c r="B586" s="194" t="s">
        <v>42</v>
      </c>
      <c r="C586" s="195" t="s">
        <v>210</v>
      </c>
      <c r="D586" s="195" t="s">
        <v>221</v>
      </c>
      <c r="E586" s="194" t="s">
        <v>212</v>
      </c>
      <c r="F586" s="194" t="s">
        <v>260</v>
      </c>
      <c r="G586" s="194" t="s">
        <v>261</v>
      </c>
      <c r="H586" s="194" t="s">
        <v>48</v>
      </c>
      <c r="I586" s="194" t="s">
        <v>49</v>
      </c>
      <c r="J586" s="289" t="s">
        <v>50</v>
      </c>
      <c r="K586" s="194"/>
      <c r="L586" s="194" t="s">
        <v>220</v>
      </c>
      <c r="M586" s="194"/>
      <c r="N586" s="290" t="s">
        <v>209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50"/>
        <v>0</v>
      </c>
      <c r="W586" s="121">
        <v>0</v>
      </c>
      <c r="X586" s="121"/>
      <c r="Y586" s="121"/>
      <c r="Z586" s="121">
        <f t="shared" si="47"/>
        <v>0</v>
      </c>
      <c r="AA586" s="232">
        <v>8.5999999999999993E-2</v>
      </c>
      <c r="AB586" s="339">
        <f t="shared" si="49"/>
        <v>0</v>
      </c>
      <c r="AC586" s="339"/>
      <c r="AD586" s="210"/>
      <c r="AE586" s="210"/>
      <c r="AF586" s="210" t="s">
        <v>417</v>
      </c>
      <c r="AG586" s="232"/>
      <c r="AH586" s="344"/>
      <c r="AI586" s="344"/>
      <c r="AJ586" s="344"/>
      <c r="AK586" s="192"/>
    </row>
    <row r="587" spans="1:37" s="122" customFormat="1" ht="16.5" customHeight="1" x14ac:dyDescent="0.4">
      <c r="A587" s="352" t="s">
        <v>362</v>
      </c>
      <c r="B587" s="194" t="s">
        <v>42</v>
      </c>
      <c r="C587" s="195" t="s">
        <v>210</v>
      </c>
      <c r="D587" s="195" t="s">
        <v>221</v>
      </c>
      <c r="E587" s="194" t="s">
        <v>212</v>
      </c>
      <c r="F587" s="194" t="s">
        <v>304</v>
      </c>
      <c r="G587" s="194" t="s">
        <v>305</v>
      </c>
      <c r="H587" s="194" t="s">
        <v>48</v>
      </c>
      <c r="I587" s="194" t="s">
        <v>49</v>
      </c>
      <c r="J587" s="289" t="s">
        <v>50</v>
      </c>
      <c r="K587" s="194"/>
      <c r="L587" s="194" t="s">
        <v>220</v>
      </c>
      <c r="M587" s="194"/>
      <c r="N587" s="290" t="s">
        <v>209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50"/>
        <v>73.931408450007439</v>
      </c>
      <c r="W587" s="121">
        <v>101844.308125</v>
      </c>
      <c r="X587" s="121"/>
      <c r="Y587" s="121"/>
      <c r="Z587" s="121">
        <f t="shared" ref="Z587:Z603" si="51">U587</f>
        <v>114754.15</v>
      </c>
      <c r="AA587" s="232">
        <v>8.5999999999999993E-2</v>
      </c>
      <c r="AB587" s="339">
        <f t="shared" si="49"/>
        <v>9868.8568999999989</v>
      </c>
      <c r="AC587" s="339"/>
      <c r="AD587" s="210"/>
      <c r="AE587" s="210"/>
      <c r="AF587" s="210" t="s">
        <v>417</v>
      </c>
      <c r="AG587" s="232"/>
      <c r="AH587" s="344"/>
      <c r="AI587" s="344"/>
      <c r="AJ587" s="344"/>
      <c r="AK587" s="192"/>
    </row>
    <row r="588" spans="1:37" s="122" customFormat="1" ht="16.5" customHeight="1" x14ac:dyDescent="0.4">
      <c r="A588" s="352" t="s">
        <v>362</v>
      </c>
      <c r="B588" s="194" t="s">
        <v>42</v>
      </c>
      <c r="C588" s="195" t="s">
        <v>210</v>
      </c>
      <c r="D588" s="195" t="s">
        <v>211</v>
      </c>
      <c r="E588" s="194" t="s">
        <v>212</v>
      </c>
      <c r="F588" s="194" t="s">
        <v>312</v>
      </c>
      <c r="G588" s="194" t="s">
        <v>313</v>
      </c>
      <c r="H588" s="194" t="s">
        <v>48</v>
      </c>
      <c r="I588" s="194" t="s">
        <v>49</v>
      </c>
      <c r="J588" s="289" t="s">
        <v>50</v>
      </c>
      <c r="K588" s="194"/>
      <c r="L588" s="194" t="s">
        <v>220</v>
      </c>
      <c r="M588" s="194"/>
      <c r="N588" s="290" t="s">
        <v>209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50"/>
        <v>4215.2245070423014</v>
      </c>
      <c r="W588" s="121">
        <v>36528.825499999999</v>
      </c>
      <c r="X588" s="121"/>
      <c r="Y588" s="121"/>
      <c r="Z588" s="121">
        <f t="shared" si="51"/>
        <v>41159.24</v>
      </c>
      <c r="AA588" s="232">
        <v>8.5999999999999993E-2</v>
      </c>
      <c r="AB588" s="339">
        <f t="shared" si="49"/>
        <v>3539.6946399999997</v>
      </c>
      <c r="AC588" s="339"/>
      <c r="AD588" s="210"/>
      <c r="AE588" s="210"/>
      <c r="AF588" s="210" t="s">
        <v>417</v>
      </c>
      <c r="AG588" s="232"/>
      <c r="AH588" s="344"/>
      <c r="AI588" s="344"/>
      <c r="AJ588" s="344"/>
      <c r="AK588" s="192"/>
    </row>
    <row r="589" spans="1:37" s="122" customFormat="1" ht="16.5" customHeight="1" x14ac:dyDescent="0.4">
      <c r="A589" s="352" t="s">
        <v>362</v>
      </c>
      <c r="B589" s="194" t="s">
        <v>42</v>
      </c>
      <c r="C589" s="195" t="s">
        <v>210</v>
      </c>
      <c r="D589" s="195" t="s">
        <v>211</v>
      </c>
      <c r="E589" s="194" t="s">
        <v>212</v>
      </c>
      <c r="F589" s="194" t="s">
        <v>302</v>
      </c>
      <c r="G589" s="194" t="s">
        <v>303</v>
      </c>
      <c r="H589" s="194" t="s">
        <v>48</v>
      </c>
      <c r="I589" s="194" t="s">
        <v>49</v>
      </c>
      <c r="J589" s="289" t="s">
        <v>50</v>
      </c>
      <c r="K589" s="194"/>
      <c r="L589" s="194" t="s">
        <v>220</v>
      </c>
      <c r="M589" s="194"/>
      <c r="N589" s="290" t="s">
        <v>209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50"/>
        <v>52382.417042253408</v>
      </c>
      <c r="W589" s="121">
        <v>16703.580484848499</v>
      </c>
      <c r="X589" s="121"/>
      <c r="Y589" s="121"/>
      <c r="Z589" s="121">
        <f t="shared" si="51"/>
        <v>19409.09</v>
      </c>
      <c r="AA589" s="232">
        <v>5.2999999999999999E-2</v>
      </c>
      <c r="AB589" s="339">
        <f t="shared" si="49"/>
        <v>1028.6817699999999</v>
      </c>
      <c r="AC589" s="339"/>
      <c r="AD589" s="210"/>
      <c r="AE589" s="210"/>
      <c r="AF589" s="210" t="s">
        <v>414</v>
      </c>
      <c r="AG589" s="232"/>
      <c r="AH589" s="344"/>
      <c r="AI589" s="344"/>
      <c r="AJ589" s="344"/>
      <c r="AK589" s="192"/>
    </row>
    <row r="590" spans="1:37" s="122" customFormat="1" ht="16.5" customHeight="1" x14ac:dyDescent="0.4">
      <c r="A590" s="352" t="s">
        <v>362</v>
      </c>
      <c r="B590" s="194" t="s">
        <v>42</v>
      </c>
      <c r="C590" s="195" t="s">
        <v>210</v>
      </c>
      <c r="D590" s="195" t="s">
        <v>211</v>
      </c>
      <c r="E590" s="194" t="s">
        <v>212</v>
      </c>
      <c r="F590" s="194" t="s">
        <v>213</v>
      </c>
      <c r="G590" s="194" t="s">
        <v>214</v>
      </c>
      <c r="H590" s="194" t="s">
        <v>48</v>
      </c>
      <c r="I590" s="194" t="s">
        <v>49</v>
      </c>
      <c r="J590" s="289" t="s">
        <v>50</v>
      </c>
      <c r="K590" s="194"/>
      <c r="L590" s="194" t="s">
        <v>220</v>
      </c>
      <c r="M590" s="194"/>
      <c r="N590" s="290" t="s">
        <v>209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50"/>
        <v>0</v>
      </c>
      <c r="W590" s="121">
        <v>193185.663757576</v>
      </c>
      <c r="X590" s="121"/>
      <c r="Y590" s="121"/>
      <c r="Z590" s="121">
        <f t="shared" si="51"/>
        <v>224476.29943662</v>
      </c>
      <c r="AA590" s="232">
        <v>5.2999999999999999E-2</v>
      </c>
      <c r="AB590" s="339">
        <f t="shared" si="49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t="16.5" customHeight="1" x14ac:dyDescent="0.4">
      <c r="A591" s="352" t="s">
        <v>362</v>
      </c>
      <c r="B591" s="194" t="s">
        <v>42</v>
      </c>
      <c r="C591" s="195" t="s">
        <v>210</v>
      </c>
      <c r="D591" s="195" t="s">
        <v>211</v>
      </c>
      <c r="E591" s="194" t="s">
        <v>212</v>
      </c>
      <c r="F591" s="194" t="s">
        <v>234</v>
      </c>
      <c r="G591" s="194" t="s">
        <v>235</v>
      </c>
      <c r="H591" s="194" t="s">
        <v>48</v>
      </c>
      <c r="I591" s="194" t="s">
        <v>49</v>
      </c>
      <c r="J591" s="289" t="s">
        <v>50</v>
      </c>
      <c r="K591" s="194"/>
      <c r="L591" s="194" t="s">
        <v>220</v>
      </c>
      <c r="M591" s="194"/>
      <c r="N591" s="290" t="s">
        <v>209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93772.92</v>
      </c>
      <c r="V591" s="121">
        <f t="shared" si="50"/>
        <v>36497.58</v>
      </c>
      <c r="W591" s="121">
        <f t="shared" ref="W591:W592" si="52">U591*1.42/(1+42%+P591)</f>
        <v>80701.543272727271</v>
      </c>
      <c r="X591" s="121"/>
      <c r="Y591" s="121"/>
      <c r="Z591" s="121">
        <f t="shared" si="51"/>
        <v>93772.92</v>
      </c>
      <c r="AA591" s="232">
        <v>8.5999999999999993E-2</v>
      </c>
      <c r="AB591" s="339">
        <f t="shared" si="49"/>
        <v>8064.4711199999992</v>
      </c>
      <c r="AC591" s="339"/>
      <c r="AD591" s="210"/>
      <c r="AE591" s="210"/>
      <c r="AF591" s="210" t="s">
        <v>417</v>
      </c>
      <c r="AG591" s="232"/>
      <c r="AH591" s="344"/>
      <c r="AI591" s="344"/>
      <c r="AJ591" s="344"/>
      <c r="AK591" s="192"/>
    </row>
    <row r="592" spans="1:37" s="122" customFormat="1" ht="16.5" customHeight="1" x14ac:dyDescent="0.4">
      <c r="A592" s="352" t="s">
        <v>362</v>
      </c>
      <c r="B592" s="194" t="s">
        <v>42</v>
      </c>
      <c r="C592" s="195" t="s">
        <v>210</v>
      </c>
      <c r="D592" s="195" t="s">
        <v>211</v>
      </c>
      <c r="E592" s="194" t="s">
        <v>212</v>
      </c>
      <c r="F592" s="194" t="s">
        <v>234</v>
      </c>
      <c r="G592" s="194" t="s">
        <v>235</v>
      </c>
      <c r="H592" s="194" t="s">
        <v>48</v>
      </c>
      <c r="I592" s="194" t="s">
        <v>49</v>
      </c>
      <c r="J592" s="289" t="s">
        <v>50</v>
      </c>
      <c r="K592" s="194"/>
      <c r="L592" s="194" t="s">
        <v>220</v>
      </c>
      <c r="M592" s="194"/>
      <c r="N592" s="290" t="s">
        <v>209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83959.19</v>
      </c>
      <c r="V592" s="121">
        <f t="shared" si="50"/>
        <v>36111.229999999996</v>
      </c>
      <c r="W592" s="121">
        <f t="shared" si="52"/>
        <v>76917.451483870973</v>
      </c>
      <c r="X592" s="121"/>
      <c r="Y592" s="121"/>
      <c r="Z592" s="121">
        <f t="shared" si="51"/>
        <v>83959.19</v>
      </c>
      <c r="AA592" s="232">
        <v>8.5999999999999993E-2</v>
      </c>
      <c r="AB592" s="339">
        <f t="shared" si="49"/>
        <v>7220.4903399999994</v>
      </c>
      <c r="AC592" s="339"/>
      <c r="AD592" s="210"/>
      <c r="AE592" s="210"/>
      <c r="AF592" s="210" t="s">
        <v>417</v>
      </c>
      <c r="AG592" s="232"/>
      <c r="AH592" s="344"/>
      <c r="AI592" s="344"/>
      <c r="AJ592" s="344"/>
      <c r="AK592" s="192"/>
    </row>
    <row r="593" spans="1:37" s="122" customFormat="1" ht="16.5" customHeight="1" x14ac:dyDescent="0.4">
      <c r="A593" s="352" t="s">
        <v>362</v>
      </c>
      <c r="B593" s="194" t="s">
        <v>42</v>
      </c>
      <c r="C593" s="195" t="s">
        <v>72</v>
      </c>
      <c r="D593" s="195" t="s">
        <v>98</v>
      </c>
      <c r="E593" s="194" t="s">
        <v>438</v>
      </c>
      <c r="F593" s="194" t="s">
        <v>439</v>
      </c>
      <c r="G593" s="194" t="s">
        <v>440</v>
      </c>
      <c r="H593" s="194" t="s">
        <v>48</v>
      </c>
      <c r="I593" s="194" t="s">
        <v>49</v>
      </c>
      <c r="J593" s="289" t="s">
        <v>50</v>
      </c>
      <c r="K593" s="194"/>
      <c r="L593" s="194" t="s">
        <v>441</v>
      </c>
      <c r="M593" s="194"/>
      <c r="N593" s="290" t="s">
        <v>209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50"/>
        <v>0</v>
      </c>
      <c r="W593" s="121">
        <v>10000</v>
      </c>
      <c r="X593" s="121"/>
      <c r="Y593" s="121"/>
      <c r="Z593" s="121">
        <f t="shared" si="51"/>
        <v>10000</v>
      </c>
      <c r="AA593" s="232">
        <v>8.5999999999999993E-2</v>
      </c>
      <c r="AB593" s="339">
        <f t="shared" si="49"/>
        <v>859.99999999999989</v>
      </c>
      <c r="AC593" s="339"/>
      <c r="AD593" s="210"/>
      <c r="AE593" s="210"/>
      <c r="AF593" s="210" t="s">
        <v>417</v>
      </c>
      <c r="AG593" s="232"/>
      <c r="AH593" s="344"/>
      <c r="AI593" s="344"/>
      <c r="AJ593" s="344"/>
      <c r="AK593" s="192"/>
    </row>
    <row r="594" spans="1:37" s="122" customFormat="1" ht="16.5" customHeight="1" x14ac:dyDescent="0.4">
      <c r="A594" s="352" t="s">
        <v>362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209</v>
      </c>
      <c r="O594" s="301" t="s">
        <v>53</v>
      </c>
      <c r="P594" s="196">
        <v>7.0000000000000007E-2</v>
      </c>
      <c r="Q594" s="197"/>
      <c r="R594" s="197" t="s">
        <v>760</v>
      </c>
      <c r="S594" s="121">
        <v>40254.980000000003</v>
      </c>
      <c r="T594" s="121">
        <v>0</v>
      </c>
      <c r="U594" s="121">
        <v>0</v>
      </c>
      <c r="V594" s="121">
        <f t="shared" si="50"/>
        <v>40254.980000000003</v>
      </c>
      <c r="W594" s="121">
        <v>0</v>
      </c>
      <c r="X594" s="121"/>
      <c r="Y594" s="121"/>
      <c r="Z594" s="121">
        <f t="shared" si="51"/>
        <v>0</v>
      </c>
      <c r="AA594" s="232">
        <v>8.5999999999999993E-2</v>
      </c>
      <c r="AB594" s="339">
        <f t="shared" si="49"/>
        <v>0</v>
      </c>
      <c r="AC594" s="339"/>
      <c r="AD594" s="210"/>
      <c r="AE594" s="210"/>
      <c r="AF594" s="210" t="s">
        <v>417</v>
      </c>
      <c r="AG594" s="232"/>
      <c r="AH594" s="344"/>
      <c r="AI594" s="344"/>
      <c r="AJ594" s="344"/>
      <c r="AK594" s="192"/>
    </row>
    <row r="595" spans="1:37" s="122" customFormat="1" ht="16.5" customHeight="1" x14ac:dyDescent="0.4">
      <c r="A595" s="352" t="s">
        <v>362</v>
      </c>
      <c r="B595" s="194" t="s">
        <v>42</v>
      </c>
      <c r="C595" s="194" t="s">
        <v>210</v>
      </c>
      <c r="D595" s="194" t="s">
        <v>211</v>
      </c>
      <c r="E595" s="194" t="s">
        <v>212</v>
      </c>
      <c r="F595" s="194" t="s">
        <v>236</v>
      </c>
      <c r="G595" s="194" t="s">
        <v>237</v>
      </c>
      <c r="H595" s="194" t="s">
        <v>48</v>
      </c>
      <c r="I595" s="194" t="s">
        <v>49</v>
      </c>
      <c r="J595" s="289" t="s">
        <v>50</v>
      </c>
      <c r="K595" s="194"/>
      <c r="L595" s="194" t="s">
        <v>220</v>
      </c>
      <c r="M595" s="194"/>
      <c r="N595" s="290" t="s">
        <v>209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50"/>
        <v>24306.011126760601</v>
      </c>
      <c r="W595" s="121">
        <v>0</v>
      </c>
      <c r="X595" s="121"/>
      <c r="Y595" s="121"/>
      <c r="Z595" s="121">
        <f t="shared" si="51"/>
        <v>0</v>
      </c>
      <c r="AA595" s="232">
        <v>8.5999999999999993E-2</v>
      </c>
      <c r="AB595" s="339">
        <f t="shared" si="49"/>
        <v>0</v>
      </c>
      <c r="AC595" s="339"/>
      <c r="AD595" s="210"/>
      <c r="AE595" s="210"/>
      <c r="AF595" s="210" t="s">
        <v>417</v>
      </c>
      <c r="AG595" s="232"/>
      <c r="AH595" s="344"/>
      <c r="AI595" s="344"/>
      <c r="AJ595" s="344"/>
      <c r="AK595" s="192"/>
    </row>
    <row r="596" spans="1:37" s="122" customFormat="1" ht="16.5" customHeight="1" x14ac:dyDescent="0.4">
      <c r="A596" s="352" t="s">
        <v>362</v>
      </c>
      <c r="B596" s="194" t="s">
        <v>42</v>
      </c>
      <c r="C596" s="194" t="s">
        <v>210</v>
      </c>
      <c r="D596" s="194" t="s">
        <v>211</v>
      </c>
      <c r="E596" s="194" t="s">
        <v>212</v>
      </c>
      <c r="F596" s="194" t="s">
        <v>238</v>
      </c>
      <c r="G596" s="194" t="s">
        <v>239</v>
      </c>
      <c r="H596" s="194" t="s">
        <v>48</v>
      </c>
      <c r="I596" s="194" t="s">
        <v>49</v>
      </c>
      <c r="J596" s="289" t="s">
        <v>50</v>
      </c>
      <c r="K596" s="194"/>
      <c r="L596" s="194" t="s">
        <v>220</v>
      </c>
      <c r="M596" s="194"/>
      <c r="N596" s="290" t="s">
        <v>209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50"/>
        <v>0.28802816901588801</v>
      </c>
      <c r="W596" s="121">
        <v>0</v>
      </c>
      <c r="X596" s="121"/>
      <c r="Y596" s="121"/>
      <c r="Z596" s="121">
        <f t="shared" si="51"/>
        <v>0</v>
      </c>
      <c r="AA596" s="232">
        <v>8.5999999999999993E-2</v>
      </c>
      <c r="AB596" s="339">
        <f t="shared" si="49"/>
        <v>0</v>
      </c>
      <c r="AC596" s="339"/>
      <c r="AD596" s="210"/>
      <c r="AE596" s="210"/>
      <c r="AF596" s="210" t="s">
        <v>417</v>
      </c>
      <c r="AG596" s="232"/>
      <c r="AH596" s="344"/>
      <c r="AI596" s="344"/>
      <c r="AJ596" s="344"/>
      <c r="AK596" s="192"/>
    </row>
    <row r="597" spans="1:37" s="122" customFormat="1" ht="16.5" customHeight="1" x14ac:dyDescent="0.4">
      <c r="A597" s="352" t="s">
        <v>362</v>
      </c>
      <c r="B597" s="194" t="s">
        <v>42</v>
      </c>
      <c r="C597" s="194" t="s">
        <v>210</v>
      </c>
      <c r="D597" s="194" t="s">
        <v>221</v>
      </c>
      <c r="E597" s="194" t="s">
        <v>212</v>
      </c>
      <c r="F597" s="194" t="s">
        <v>270</v>
      </c>
      <c r="G597" s="194" t="s">
        <v>271</v>
      </c>
      <c r="H597" s="194" t="s">
        <v>48</v>
      </c>
      <c r="I597" s="194" t="s">
        <v>49</v>
      </c>
      <c r="J597" s="289" t="s">
        <v>50</v>
      </c>
      <c r="K597" s="194"/>
      <c r="L597" s="194" t="s">
        <v>220</v>
      </c>
      <c r="M597" s="194"/>
      <c r="N597" s="290" t="s">
        <v>209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50"/>
        <v>5.0391549295964069</v>
      </c>
      <c r="W597" s="121">
        <v>0</v>
      </c>
      <c r="X597" s="121"/>
      <c r="Y597" s="121"/>
      <c r="Z597" s="121">
        <f t="shared" si="51"/>
        <v>0</v>
      </c>
      <c r="AA597" s="232">
        <v>8.5999999999999993E-2</v>
      </c>
      <c r="AB597" s="339">
        <f t="shared" si="49"/>
        <v>0</v>
      </c>
      <c r="AC597" s="339"/>
      <c r="AD597" s="210"/>
      <c r="AE597" s="210"/>
      <c r="AF597" s="210" t="s">
        <v>417</v>
      </c>
      <c r="AG597" s="232"/>
      <c r="AH597" s="344"/>
      <c r="AI597" s="344"/>
      <c r="AJ597" s="344"/>
      <c r="AK597" s="192"/>
    </row>
    <row r="598" spans="1:37" s="122" customFormat="1" ht="16.5" customHeight="1" x14ac:dyDescent="0.4">
      <c r="A598" s="352" t="s">
        <v>362</v>
      </c>
      <c r="B598" s="194" t="s">
        <v>42</v>
      </c>
      <c r="C598" s="194" t="s">
        <v>210</v>
      </c>
      <c r="D598" s="194" t="s">
        <v>221</v>
      </c>
      <c r="E598" s="194" t="s">
        <v>212</v>
      </c>
      <c r="F598" s="194" t="s">
        <v>274</v>
      </c>
      <c r="G598" s="194" t="s">
        <v>275</v>
      </c>
      <c r="H598" s="194" t="s">
        <v>48</v>
      </c>
      <c r="I598" s="194" t="s">
        <v>49</v>
      </c>
      <c r="J598" s="289" t="s">
        <v>50</v>
      </c>
      <c r="K598" s="194"/>
      <c r="L598" s="194" t="s">
        <v>220</v>
      </c>
      <c r="M598" s="194"/>
      <c r="N598" s="290" t="s">
        <v>209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-21842.93</v>
      </c>
      <c r="U598" s="121"/>
      <c r="V598" s="121">
        <f t="shared" si="50"/>
        <v>4603.5961971830984</v>
      </c>
      <c r="W598" s="121">
        <v>0</v>
      </c>
      <c r="X598" s="121"/>
      <c r="Y598" s="121"/>
      <c r="Z598" s="121">
        <f t="shared" si="51"/>
        <v>0</v>
      </c>
      <c r="AA598" s="232">
        <v>8.5999999999999993E-2</v>
      </c>
      <c r="AB598" s="339">
        <f t="shared" si="49"/>
        <v>0</v>
      </c>
      <c r="AC598" s="339"/>
      <c r="AD598" s="210"/>
      <c r="AE598" s="210"/>
      <c r="AF598" s="210" t="s">
        <v>417</v>
      </c>
      <c r="AG598" s="232"/>
      <c r="AH598" s="344"/>
      <c r="AI598" s="344"/>
      <c r="AJ598" s="344"/>
      <c r="AK598" s="192"/>
    </row>
    <row r="599" spans="1:37" s="122" customFormat="1" ht="16.5" customHeight="1" x14ac:dyDescent="0.4">
      <c r="A599" s="352" t="s">
        <v>362</v>
      </c>
      <c r="B599" s="194" t="s">
        <v>42</v>
      </c>
      <c r="C599" s="194" t="s">
        <v>210</v>
      </c>
      <c r="D599" s="194" t="s">
        <v>211</v>
      </c>
      <c r="E599" s="194" t="s">
        <v>212</v>
      </c>
      <c r="F599" s="194" t="s">
        <v>264</v>
      </c>
      <c r="G599" s="194" t="s">
        <v>265</v>
      </c>
      <c r="H599" s="194" t="s">
        <v>48</v>
      </c>
      <c r="I599" s="194" t="s">
        <v>49</v>
      </c>
      <c r="J599" s="289" t="s">
        <v>50</v>
      </c>
      <c r="K599" s="194"/>
      <c r="L599" s="194" t="s">
        <v>220</v>
      </c>
      <c r="M599" s="194"/>
      <c r="N599" s="290" t="s">
        <v>209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50"/>
        <v>37492.770000000099</v>
      </c>
      <c r="W599" s="121">
        <v>0</v>
      </c>
      <c r="X599" s="121"/>
      <c r="Y599" s="121"/>
      <c r="Z599" s="121">
        <f t="shared" si="51"/>
        <v>0</v>
      </c>
      <c r="AA599" s="232">
        <v>8.5999999999999993E-2</v>
      </c>
      <c r="AB599" s="339">
        <f t="shared" si="49"/>
        <v>0</v>
      </c>
      <c r="AC599" s="339"/>
      <c r="AD599" s="210"/>
      <c r="AE599" s="210"/>
      <c r="AF599" s="210" t="s">
        <v>417</v>
      </c>
      <c r="AG599" s="232"/>
      <c r="AH599" s="344"/>
      <c r="AI599" s="344"/>
      <c r="AJ599" s="344"/>
      <c r="AK599" s="192"/>
    </row>
    <row r="600" spans="1:37" s="122" customFormat="1" ht="16.5" customHeight="1" x14ac:dyDescent="0.4">
      <c r="A600" s="352" t="s">
        <v>362</v>
      </c>
      <c r="B600" s="194" t="s">
        <v>42</v>
      </c>
      <c r="C600" s="194" t="s">
        <v>210</v>
      </c>
      <c r="D600" s="194" t="s">
        <v>211</v>
      </c>
      <c r="E600" s="194" t="s">
        <v>212</v>
      </c>
      <c r="F600" s="194" t="s">
        <v>280</v>
      </c>
      <c r="G600" s="194" t="s">
        <v>281</v>
      </c>
      <c r="H600" s="194" t="s">
        <v>48</v>
      </c>
      <c r="I600" s="194" t="s">
        <v>49</v>
      </c>
      <c r="J600" s="289" t="s">
        <v>50</v>
      </c>
      <c r="K600" s="194"/>
      <c r="L600" s="194" t="s">
        <v>220</v>
      </c>
      <c r="M600" s="194"/>
      <c r="N600" s="290" t="s">
        <v>209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50"/>
        <v>51085.381689031296</v>
      </c>
      <c r="W600" s="121">
        <v>0</v>
      </c>
      <c r="X600" s="121"/>
      <c r="Y600" s="121"/>
      <c r="Z600" s="121">
        <f t="shared" si="51"/>
        <v>0</v>
      </c>
      <c r="AA600" s="232">
        <v>8.5999999999999993E-2</v>
      </c>
      <c r="AB600" s="339">
        <f t="shared" si="49"/>
        <v>0</v>
      </c>
      <c r="AC600" s="339"/>
      <c r="AD600" s="210"/>
      <c r="AE600" s="210"/>
      <c r="AF600" s="210" t="s">
        <v>417</v>
      </c>
      <c r="AG600" s="232"/>
      <c r="AH600" s="344"/>
      <c r="AI600" s="344"/>
      <c r="AJ600" s="344"/>
      <c r="AK600" s="192"/>
    </row>
    <row r="601" spans="1:37" s="122" customFormat="1" ht="16.5" customHeight="1" x14ac:dyDescent="0.4">
      <c r="A601" s="352" t="s">
        <v>362</v>
      </c>
      <c r="B601" s="194" t="s">
        <v>42</v>
      </c>
      <c r="C601" s="194" t="s">
        <v>210</v>
      </c>
      <c r="D601" s="194" t="s">
        <v>211</v>
      </c>
      <c r="E601" s="194" t="s">
        <v>212</v>
      </c>
      <c r="F601" s="194" t="s">
        <v>262</v>
      </c>
      <c r="G601" s="194" t="s">
        <v>263</v>
      </c>
      <c r="H601" s="194" t="s">
        <v>48</v>
      </c>
      <c r="I601" s="194" t="s">
        <v>49</v>
      </c>
      <c r="J601" s="289" t="s">
        <v>50</v>
      </c>
      <c r="K601" s="194"/>
      <c r="L601" s="194" t="s">
        <v>220</v>
      </c>
      <c r="M601" s="194"/>
      <c r="N601" s="290" t="s">
        <v>209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50"/>
        <v>18.30436619719012</v>
      </c>
      <c r="W601" s="121">
        <v>0</v>
      </c>
      <c r="X601" s="121"/>
      <c r="Y601" s="121"/>
      <c r="Z601" s="121">
        <f t="shared" si="51"/>
        <v>0</v>
      </c>
      <c r="AA601" s="232">
        <v>8.5999999999999993E-2</v>
      </c>
      <c r="AB601" s="339">
        <f t="shared" si="49"/>
        <v>0</v>
      </c>
      <c r="AC601" s="339"/>
      <c r="AD601" s="210"/>
      <c r="AE601" s="210"/>
      <c r="AF601" s="210" t="s">
        <v>417</v>
      </c>
      <c r="AG601" s="232"/>
      <c r="AH601" s="344"/>
      <c r="AI601" s="344"/>
      <c r="AJ601" s="344"/>
      <c r="AK601" s="192"/>
    </row>
    <row r="602" spans="1:37" s="122" customFormat="1" ht="16.5" customHeight="1" x14ac:dyDescent="0.4">
      <c r="A602" s="352" t="s">
        <v>362</v>
      </c>
      <c r="B602" s="194" t="s">
        <v>42</v>
      </c>
      <c r="C602" s="194" t="s">
        <v>210</v>
      </c>
      <c r="D602" s="194" t="s">
        <v>211</v>
      </c>
      <c r="E602" s="194" t="s">
        <v>212</v>
      </c>
      <c r="F602" s="194" t="s">
        <v>310</v>
      </c>
      <c r="G602" s="194" t="s">
        <v>311</v>
      </c>
      <c r="H602" s="194" t="s">
        <v>48</v>
      </c>
      <c r="I602" s="194" t="s">
        <v>49</v>
      </c>
      <c r="J602" s="289" t="s">
        <v>50</v>
      </c>
      <c r="K602" s="194"/>
      <c r="L602" s="194" t="s">
        <v>220</v>
      </c>
      <c r="M602" s="194"/>
      <c r="N602" s="290" t="s">
        <v>209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50"/>
        <v>3.2084507042018231</v>
      </c>
      <c r="W602" s="121">
        <v>0</v>
      </c>
      <c r="X602" s="121"/>
      <c r="Y602" s="121"/>
      <c r="Z602" s="121">
        <f t="shared" si="51"/>
        <v>0</v>
      </c>
      <c r="AA602" s="232">
        <v>8.5999999999999993E-2</v>
      </c>
      <c r="AB602" s="339">
        <f t="shared" si="49"/>
        <v>0</v>
      </c>
      <c r="AC602" s="339"/>
      <c r="AD602" s="210"/>
      <c r="AE602" s="210"/>
      <c r="AF602" s="210" t="s">
        <v>417</v>
      </c>
      <c r="AG602" s="232"/>
      <c r="AH602" s="344"/>
      <c r="AI602" s="344"/>
      <c r="AJ602" s="344"/>
      <c r="AK602" s="192"/>
    </row>
    <row r="603" spans="1:37" s="122" customFormat="1" ht="16.5" customHeight="1" x14ac:dyDescent="0.4">
      <c r="A603" s="352" t="s">
        <v>362</v>
      </c>
      <c r="B603" s="194" t="s">
        <v>42</v>
      </c>
      <c r="C603" s="194" t="s">
        <v>210</v>
      </c>
      <c r="D603" s="194" t="s">
        <v>211</v>
      </c>
      <c r="E603" s="194" t="s">
        <v>212</v>
      </c>
      <c r="F603" s="194" t="s">
        <v>306</v>
      </c>
      <c r="G603" s="194" t="s">
        <v>307</v>
      </c>
      <c r="H603" s="194" t="s">
        <v>48</v>
      </c>
      <c r="I603" s="194" t="s">
        <v>49</v>
      </c>
      <c r="J603" s="289" t="s">
        <v>50</v>
      </c>
      <c r="K603" s="194"/>
      <c r="L603" s="194" t="s">
        <v>220</v>
      </c>
      <c r="M603" s="194"/>
      <c r="N603" s="290" t="s">
        <v>209</v>
      </c>
      <c r="O603" s="301" t="s">
        <v>53</v>
      </c>
      <c r="P603" s="196">
        <v>0.23</v>
      </c>
      <c r="Q603" s="197"/>
      <c r="R603" s="197"/>
      <c r="S603" s="121">
        <v>88.72</v>
      </c>
      <c r="T603" s="121"/>
      <c r="U603" s="121"/>
      <c r="V603" s="121">
        <f t="shared" si="50"/>
        <v>88.72</v>
      </c>
      <c r="W603" s="121">
        <v>0</v>
      </c>
      <c r="X603" s="121"/>
      <c r="Y603" s="121"/>
      <c r="Z603" s="121">
        <f t="shared" si="51"/>
        <v>0</v>
      </c>
      <c r="AA603" s="232">
        <v>8.5999999999999993E-2</v>
      </c>
      <c r="AB603" s="339">
        <f t="shared" si="49"/>
        <v>0</v>
      </c>
      <c r="AC603" s="339"/>
      <c r="AD603" s="210"/>
      <c r="AE603" s="210"/>
      <c r="AF603" s="210" t="s">
        <v>417</v>
      </c>
      <c r="AG603" s="232"/>
      <c r="AH603" s="344"/>
      <c r="AI603" s="344"/>
      <c r="AJ603" s="344"/>
      <c r="AK603" s="192"/>
    </row>
    <row r="604" spans="1:37" s="122" customFormat="1" ht="16.5" customHeight="1" x14ac:dyDescent="0.4">
      <c r="A604" s="352" t="s">
        <v>362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209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50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9"/>
        <v>62487.6</v>
      </c>
      <c r="AC604" s="339"/>
      <c r="AD604" s="210"/>
      <c r="AE604" s="210"/>
      <c r="AF604" s="210" t="s">
        <v>417</v>
      </c>
      <c r="AG604" s="232"/>
      <c r="AH604" s="344"/>
      <c r="AI604" s="344"/>
      <c r="AJ604" s="344"/>
      <c r="AK604" s="192"/>
    </row>
    <row r="605" spans="1:37" s="122" customFormat="1" ht="16.5" customHeight="1" x14ac:dyDescent="0.4">
      <c r="A605" s="352" t="s">
        <v>362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320</v>
      </c>
      <c r="G605" s="194" t="s">
        <v>320</v>
      </c>
      <c r="H605" s="289" t="s">
        <v>320</v>
      </c>
      <c r="I605" s="194" t="s">
        <v>49</v>
      </c>
      <c r="J605" s="224" t="s">
        <v>63</v>
      </c>
      <c r="K605" s="194"/>
      <c r="L605" s="194" t="s">
        <v>321</v>
      </c>
      <c r="M605" s="194"/>
      <c r="N605" s="290" t="s">
        <v>209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50"/>
        <v>200000</v>
      </c>
      <c r="W605" s="121">
        <v>855271.71333333303</v>
      </c>
      <c r="X605" s="121"/>
      <c r="Y605" s="121"/>
      <c r="Z605" s="121">
        <f t="shared" ref="Z605:Z634" si="53">U605</f>
        <v>948236.03</v>
      </c>
      <c r="AA605" s="232">
        <v>8.5999999999999993E-2</v>
      </c>
      <c r="AB605" s="339">
        <f t="shared" si="49"/>
        <v>81548.298580000002</v>
      </c>
      <c r="AC605" s="339"/>
      <c r="AD605" s="210"/>
      <c r="AE605" s="210"/>
      <c r="AF605" s="210" t="s">
        <v>417</v>
      </c>
      <c r="AG605" s="232"/>
      <c r="AH605" s="344"/>
      <c r="AI605" s="344"/>
      <c r="AJ605" s="344"/>
      <c r="AK605" s="192"/>
    </row>
    <row r="606" spans="1:37" s="122" customFormat="1" ht="16.5" customHeight="1" x14ac:dyDescent="0.4">
      <c r="A606" s="352" t="s">
        <v>362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320</v>
      </c>
      <c r="G606" s="194" t="s">
        <v>442</v>
      </c>
      <c r="H606" s="194" t="s">
        <v>48</v>
      </c>
      <c r="I606" s="194" t="s">
        <v>49</v>
      </c>
      <c r="J606" s="289" t="s">
        <v>50</v>
      </c>
      <c r="K606" s="194"/>
      <c r="L606" s="194" t="s">
        <v>321</v>
      </c>
      <c r="M606" s="194"/>
      <c r="N606" s="290" t="s">
        <v>209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50"/>
        <v>0</v>
      </c>
      <c r="W606" s="121">
        <v>200000</v>
      </c>
      <c r="X606" s="121"/>
      <c r="Y606" s="121"/>
      <c r="Z606" s="121">
        <f t="shared" si="53"/>
        <v>200000</v>
      </c>
      <c r="AA606" s="232">
        <v>8.5999999999999993E-2</v>
      </c>
      <c r="AB606" s="339">
        <f t="shared" si="49"/>
        <v>17200</v>
      </c>
      <c r="AC606" s="339"/>
      <c r="AD606" s="210"/>
      <c r="AE606" s="210"/>
      <c r="AF606" s="210" t="s">
        <v>417</v>
      </c>
      <c r="AG606" s="232"/>
      <c r="AH606" s="344"/>
      <c r="AI606" s="344"/>
      <c r="AJ606" s="344"/>
      <c r="AK606" s="192"/>
    </row>
    <row r="607" spans="1:37" s="122" customFormat="1" ht="16.5" customHeight="1" x14ac:dyDescent="0.4">
      <c r="A607" s="352" t="s">
        <v>362</v>
      </c>
      <c r="B607" s="194" t="s">
        <v>42</v>
      </c>
      <c r="C607" s="194" t="s">
        <v>210</v>
      </c>
      <c r="D607" s="194" t="s">
        <v>221</v>
      </c>
      <c r="E607" s="194" t="s">
        <v>212</v>
      </c>
      <c r="F607" s="194" t="s">
        <v>322</v>
      </c>
      <c r="G607" s="194" t="s">
        <v>323</v>
      </c>
      <c r="H607" s="194" t="s">
        <v>48</v>
      </c>
      <c r="I607" s="194" t="s">
        <v>49</v>
      </c>
      <c r="J607" s="289" t="s">
        <v>50</v>
      </c>
      <c r="K607" s="194"/>
      <c r="L607" s="194" t="s">
        <v>220</v>
      </c>
      <c r="M607" s="194"/>
      <c r="N607" s="290" t="s">
        <v>209</v>
      </c>
      <c r="O607" s="301" t="s">
        <v>53</v>
      </c>
      <c r="P607" s="196">
        <v>0.06</v>
      </c>
      <c r="Q607" s="197"/>
      <c r="R607" s="197"/>
      <c r="S607" s="121"/>
      <c r="T607" s="121">
        <v>729577.46</v>
      </c>
      <c r="U607" s="121">
        <v>0</v>
      </c>
      <c r="V607" s="121">
        <f t="shared" si="50"/>
        <v>729577.46</v>
      </c>
      <c r="W607" s="121">
        <v>0</v>
      </c>
      <c r="X607" s="121"/>
      <c r="Y607" s="121"/>
      <c r="Z607" s="121">
        <f t="shared" si="53"/>
        <v>0</v>
      </c>
      <c r="AA607" s="232">
        <v>8.5999999999999993E-2</v>
      </c>
      <c r="AB607" s="339">
        <f t="shared" si="49"/>
        <v>0</v>
      </c>
      <c r="AC607" s="339"/>
      <c r="AD607" s="210"/>
      <c r="AE607" s="210"/>
      <c r="AF607" s="210" t="s">
        <v>417</v>
      </c>
      <c r="AG607" s="232"/>
      <c r="AH607" s="344"/>
      <c r="AI607" s="344"/>
      <c r="AJ607" s="344"/>
      <c r="AK607" s="192"/>
    </row>
    <row r="608" spans="1:37" s="122" customFormat="1" ht="16.5" customHeight="1" x14ac:dyDescent="0.4">
      <c r="A608" s="352" t="s">
        <v>362</v>
      </c>
      <c r="B608" s="194" t="s">
        <v>42</v>
      </c>
      <c r="C608" s="194" t="s">
        <v>210</v>
      </c>
      <c r="D608" s="194" t="s">
        <v>221</v>
      </c>
      <c r="E608" s="194" t="s">
        <v>212</v>
      </c>
      <c r="F608" s="194" t="s">
        <v>322</v>
      </c>
      <c r="G608" s="194" t="s">
        <v>323</v>
      </c>
      <c r="H608" s="194" t="s">
        <v>48</v>
      </c>
      <c r="I608" s="194" t="s">
        <v>49</v>
      </c>
      <c r="J608" s="289" t="s">
        <v>50</v>
      </c>
      <c r="K608" s="194"/>
      <c r="L608" s="194" t="s">
        <v>220</v>
      </c>
      <c r="M608" s="194"/>
      <c r="N608" s="290" t="s">
        <v>209</v>
      </c>
      <c r="O608" s="301" t="s">
        <v>53</v>
      </c>
      <c r="P608" s="196">
        <v>0.13</v>
      </c>
      <c r="Q608" s="197"/>
      <c r="R608" s="197"/>
      <c r="S608" s="121"/>
      <c r="T608" s="121">
        <v>3056338.03</v>
      </c>
      <c r="U608" s="121">
        <v>677759.7</v>
      </c>
      <c r="V608" s="121">
        <f t="shared" si="50"/>
        <v>2378578.33</v>
      </c>
      <c r="W608" s="121">
        <v>620915.34</v>
      </c>
      <c r="X608" s="121"/>
      <c r="Y608" s="121"/>
      <c r="Z608" s="121">
        <f t="shared" si="53"/>
        <v>677759.7</v>
      </c>
      <c r="AA608" s="232">
        <v>8.5999999999999993E-2</v>
      </c>
      <c r="AB608" s="339">
        <f t="shared" si="49"/>
        <v>58287.33419999999</v>
      </c>
      <c r="AC608" s="339"/>
      <c r="AD608" s="210"/>
      <c r="AE608" s="210"/>
      <c r="AF608" s="210" t="s">
        <v>417</v>
      </c>
      <c r="AG608" s="232"/>
      <c r="AH608" s="344"/>
      <c r="AI608" s="344"/>
      <c r="AJ608" s="344"/>
      <c r="AK608" s="192"/>
    </row>
    <row r="609" spans="1:37" s="122" customFormat="1" ht="16.5" customHeight="1" x14ac:dyDescent="0.4">
      <c r="A609" s="352" t="s">
        <v>362</v>
      </c>
      <c r="B609" s="194" t="s">
        <v>42</v>
      </c>
      <c r="C609" s="194" t="s">
        <v>210</v>
      </c>
      <c r="D609" s="194" t="s">
        <v>221</v>
      </c>
      <c r="E609" s="194" t="s">
        <v>212</v>
      </c>
      <c r="F609" s="194" t="s">
        <v>322</v>
      </c>
      <c r="G609" s="194" t="s">
        <v>323</v>
      </c>
      <c r="H609" s="194" t="s">
        <v>48</v>
      </c>
      <c r="I609" s="194" t="s">
        <v>49</v>
      </c>
      <c r="J609" s="289" t="s">
        <v>50</v>
      </c>
      <c r="K609" s="194"/>
      <c r="L609" s="194" t="s">
        <v>220</v>
      </c>
      <c r="M609" s="194"/>
      <c r="N609" s="290" t="s">
        <v>209</v>
      </c>
      <c r="O609" s="301" t="s">
        <v>53</v>
      </c>
      <c r="P609" s="196">
        <v>0.23</v>
      </c>
      <c r="Q609" s="197"/>
      <c r="R609" s="197"/>
      <c r="S609" s="121">
        <v>498277.28</v>
      </c>
      <c r="T609" s="121">
        <v>4066901.41</v>
      </c>
      <c r="U609" s="121">
        <v>3778182.52</v>
      </c>
      <c r="V609" s="121">
        <f t="shared" si="50"/>
        <v>786996.17000000039</v>
      </c>
      <c r="W609" s="121">
        <v>3251526.77</v>
      </c>
      <c r="X609" s="121"/>
      <c r="Y609" s="121"/>
      <c r="Z609" s="121">
        <f t="shared" si="53"/>
        <v>3778182.52</v>
      </c>
      <c r="AA609" s="232">
        <v>8.5999999999999993E-2</v>
      </c>
      <c r="AB609" s="339">
        <f t="shared" si="49"/>
        <v>324923.69671999995</v>
      </c>
      <c r="AC609" s="339"/>
      <c r="AD609" s="210"/>
      <c r="AE609" s="210"/>
      <c r="AF609" s="210" t="s">
        <v>417</v>
      </c>
      <c r="AG609" s="232"/>
      <c r="AH609" s="344"/>
      <c r="AI609" s="344"/>
      <c r="AJ609" s="344"/>
      <c r="AK609" s="192"/>
    </row>
    <row r="610" spans="1:37" s="122" customFormat="1" ht="16.5" customHeight="1" x14ac:dyDescent="0.4">
      <c r="A610" s="352" t="s">
        <v>362</v>
      </c>
      <c r="B610" s="194" t="s">
        <v>42</v>
      </c>
      <c r="C610" s="194" t="s">
        <v>210</v>
      </c>
      <c r="D610" s="194" t="s">
        <v>221</v>
      </c>
      <c r="E610" s="194" t="s">
        <v>212</v>
      </c>
      <c r="F610" s="194" t="s">
        <v>322</v>
      </c>
      <c r="G610" s="194" t="s">
        <v>323</v>
      </c>
      <c r="H610" s="194" t="s">
        <v>48</v>
      </c>
      <c r="I610" s="194" t="s">
        <v>49</v>
      </c>
      <c r="J610" s="289" t="s">
        <v>50</v>
      </c>
      <c r="K610" s="194"/>
      <c r="L610" s="194" t="s">
        <v>220</v>
      </c>
      <c r="M610" s="194"/>
      <c r="N610" s="290" t="s">
        <v>209</v>
      </c>
      <c r="O610" s="301" t="s">
        <v>53</v>
      </c>
      <c r="P610" s="196">
        <v>0.22</v>
      </c>
      <c r="Q610" s="197"/>
      <c r="R610" s="197"/>
      <c r="S610" s="121">
        <v>2841126.76</v>
      </c>
      <c r="T610" s="121">
        <v>0</v>
      </c>
      <c r="U610" s="121">
        <v>2240961.5699999998</v>
      </c>
      <c r="V610" s="121">
        <f t="shared" si="50"/>
        <v>600165.18999999994</v>
      </c>
      <c r="W610" s="121">
        <v>1940344.77</v>
      </c>
      <c r="X610" s="121"/>
      <c r="Y610" s="121"/>
      <c r="Z610" s="121">
        <f t="shared" si="53"/>
        <v>2240961.5699999998</v>
      </c>
      <c r="AA610" s="232">
        <v>8.5999999999999993E-2</v>
      </c>
      <c r="AB610" s="339">
        <f t="shared" si="49"/>
        <v>192722.69501999998</v>
      </c>
      <c r="AC610" s="339"/>
      <c r="AD610" s="210"/>
      <c r="AE610" s="210"/>
      <c r="AF610" s="210" t="s">
        <v>417</v>
      </c>
      <c r="AG610" s="232"/>
      <c r="AH610" s="344"/>
      <c r="AI610" s="344"/>
      <c r="AJ610" s="344"/>
      <c r="AK610" s="192"/>
    </row>
    <row r="611" spans="1:37" s="122" customFormat="1" ht="16.5" customHeight="1" x14ac:dyDescent="0.4">
      <c r="A611" s="352" t="s">
        <v>362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215</v>
      </c>
      <c r="G611" s="194" t="s">
        <v>443</v>
      </c>
      <c r="H611" s="194" t="s">
        <v>48</v>
      </c>
      <c r="I611" s="194" t="s">
        <v>49</v>
      </c>
      <c r="J611" s="289" t="s">
        <v>50</v>
      </c>
      <c r="K611" s="194"/>
      <c r="L611" s="194" t="s">
        <v>444</v>
      </c>
      <c r="M611" s="194"/>
      <c r="N611" s="290" t="s">
        <v>209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50"/>
        <v>0</v>
      </c>
      <c r="W611" s="121">
        <f>U611*P611</f>
        <v>97173.278999999995</v>
      </c>
      <c r="X611" s="121"/>
      <c r="Y611" s="121"/>
      <c r="Z611" s="121">
        <f t="shared" si="53"/>
        <v>107970.31</v>
      </c>
      <c r="AA611" s="232">
        <v>8.5999999999999993E-2</v>
      </c>
      <c r="AB611" s="339">
        <f t="shared" si="49"/>
        <v>9285.4466599999996</v>
      </c>
      <c r="AC611" s="339"/>
      <c r="AD611" s="210"/>
      <c r="AE611" s="210"/>
      <c r="AF611" s="210" t="s">
        <v>417</v>
      </c>
      <c r="AG611" s="232"/>
      <c r="AH611" s="344"/>
      <c r="AI611" s="344"/>
      <c r="AJ611" s="344"/>
      <c r="AK611" s="192"/>
    </row>
    <row r="612" spans="1:37" s="122" customFormat="1" ht="16.5" customHeight="1" x14ac:dyDescent="0.4">
      <c r="A612" s="352" t="s">
        <v>362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215</v>
      </c>
      <c r="G612" s="194" t="s">
        <v>335</v>
      </c>
      <c r="H612" s="194" t="s">
        <v>48</v>
      </c>
      <c r="I612" s="194" t="s">
        <v>49</v>
      </c>
      <c r="J612" s="289" t="s">
        <v>50</v>
      </c>
      <c r="K612" s="194"/>
      <c r="L612" s="194" t="s">
        <v>398</v>
      </c>
      <c r="M612" s="194"/>
      <c r="N612" s="290" t="s">
        <v>209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50"/>
        <v>-3.637978807091713E-12</v>
      </c>
      <c r="W612" s="121">
        <f>U612*P612</f>
        <v>2117.6064000000001</v>
      </c>
      <c r="X612" s="121"/>
      <c r="Y612" s="121"/>
      <c r="Z612" s="121">
        <f t="shared" si="53"/>
        <v>2205.84</v>
      </c>
      <c r="AA612" s="232">
        <v>8.5999999999999993E-2</v>
      </c>
      <c r="AB612" s="339">
        <f t="shared" si="49"/>
        <v>189.70223999999999</v>
      </c>
      <c r="AC612" s="339"/>
      <c r="AD612" s="210"/>
      <c r="AE612" s="210"/>
      <c r="AF612" s="210" t="s">
        <v>417</v>
      </c>
      <c r="AG612" s="232"/>
      <c r="AH612" s="344"/>
      <c r="AI612" s="344"/>
      <c r="AJ612" s="344"/>
      <c r="AK612" s="192"/>
    </row>
    <row r="613" spans="1:37" s="122" customFormat="1" ht="16.5" customHeight="1" x14ac:dyDescent="0.4">
      <c r="A613" s="352" t="s">
        <v>362</v>
      </c>
      <c r="B613" s="195" t="s">
        <v>6</v>
      </c>
      <c r="C613" s="195" t="s">
        <v>78</v>
      </c>
      <c r="D613" s="195" t="s">
        <v>79</v>
      </c>
      <c r="E613" s="194" t="s">
        <v>409</v>
      </c>
      <c r="F613" s="194" t="s">
        <v>445</v>
      </c>
      <c r="G613" s="194" t="s">
        <v>445</v>
      </c>
      <c r="H613" s="194" t="s">
        <v>445</v>
      </c>
      <c r="I613" s="376" t="s">
        <v>446</v>
      </c>
      <c r="J613" s="289" t="s">
        <v>447</v>
      </c>
      <c r="K613" s="194"/>
      <c r="L613" s="206" t="s">
        <v>445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4">W613</f>
        <v>33051.176470588201</v>
      </c>
      <c r="V613" s="121">
        <f t="shared" si="50"/>
        <v>3844.6735294117971</v>
      </c>
      <c r="W613" s="121">
        <v>33051.176470588201</v>
      </c>
      <c r="X613" s="121"/>
      <c r="Y613" s="121"/>
      <c r="Z613" s="233">
        <f t="shared" si="53"/>
        <v>33051.176470588201</v>
      </c>
      <c r="AA613" s="232">
        <v>8.5999999999999993E-2</v>
      </c>
      <c r="AB613" s="339">
        <f t="shared" si="49"/>
        <v>2842.4011764705851</v>
      </c>
      <c r="AC613" s="339"/>
      <c r="AD613" s="210"/>
      <c r="AE613" s="210"/>
      <c r="AF613" s="210" t="s">
        <v>417</v>
      </c>
      <c r="AG613" s="232"/>
      <c r="AH613" s="344"/>
      <c r="AI613" s="344"/>
      <c r="AJ613" s="344"/>
      <c r="AK613" s="192"/>
    </row>
    <row r="614" spans="1:37" s="122" customFormat="1" ht="16.5" customHeight="1" x14ac:dyDescent="0.4">
      <c r="A614" s="352" t="s">
        <v>362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448</v>
      </c>
      <c r="G614" s="195" t="s">
        <v>448</v>
      </c>
      <c r="H614" s="289" t="s">
        <v>448</v>
      </c>
      <c r="I614" s="376" t="s">
        <v>449</v>
      </c>
      <c r="J614" s="92" t="s">
        <v>450</v>
      </c>
      <c r="K614" s="194"/>
      <c r="L614" s="206" t="s">
        <v>448</v>
      </c>
      <c r="M614" s="206"/>
      <c r="N614" s="290" t="s">
        <v>765</v>
      </c>
      <c r="O614" s="301" t="s">
        <v>57</v>
      </c>
      <c r="P614" s="205">
        <v>0</v>
      </c>
      <c r="Q614" s="197"/>
      <c r="R614" s="197"/>
      <c r="S614" s="121">
        <v>41079.97</v>
      </c>
      <c r="T614" s="121"/>
      <c r="U614" s="121">
        <v>38109.925925925942</v>
      </c>
      <c r="V614" s="121">
        <f t="shared" si="50"/>
        <v>2970.0440740740596</v>
      </c>
      <c r="W614" s="121">
        <f>U614/(1+P614)</f>
        <v>38109.925925925942</v>
      </c>
      <c r="X614" s="121"/>
      <c r="Y614" s="121"/>
      <c r="Z614" s="233">
        <f t="shared" si="53"/>
        <v>38109.925925925942</v>
      </c>
      <c r="AA614" s="232">
        <v>8.5999999999999993E-2</v>
      </c>
      <c r="AB614" s="339">
        <f t="shared" si="49"/>
        <v>3277.4536296296305</v>
      </c>
      <c r="AC614" s="339"/>
      <c r="AD614" s="210"/>
      <c r="AE614" s="210"/>
      <c r="AF614" s="210" t="s">
        <v>417</v>
      </c>
      <c r="AG614" s="232"/>
      <c r="AH614" s="344"/>
      <c r="AI614" s="344"/>
      <c r="AJ614" s="344"/>
      <c r="AK614" s="192"/>
    </row>
    <row r="615" spans="1:37" s="122" customFormat="1" ht="16.5" customHeight="1" x14ac:dyDescent="0.4">
      <c r="A615" s="352" t="s">
        <v>362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451</v>
      </c>
      <c r="H615" s="289" t="s">
        <v>191</v>
      </c>
      <c r="I615" s="376" t="s">
        <v>449</v>
      </c>
      <c r="J615" s="92" t="s">
        <v>450</v>
      </c>
      <c r="K615" s="194"/>
      <c r="L615" s="206" t="s">
        <v>452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4"/>
        <v>389168.9</v>
      </c>
      <c r="V615" s="121">
        <f t="shared" si="50"/>
        <v>0</v>
      </c>
      <c r="W615" s="121">
        <v>389168.9</v>
      </c>
      <c r="X615" s="121"/>
      <c r="Y615" s="121"/>
      <c r="Z615" s="233">
        <f t="shared" si="53"/>
        <v>389168.9</v>
      </c>
      <c r="AA615" s="232">
        <v>8.5999999999999993E-2</v>
      </c>
      <c r="AB615" s="339">
        <f t="shared" si="49"/>
        <v>33468.525399999999</v>
      </c>
      <c r="AC615" s="339"/>
      <c r="AD615" s="210"/>
      <c r="AE615" s="210"/>
      <c r="AF615" s="210" t="s">
        <v>417</v>
      </c>
      <c r="AG615" s="232"/>
      <c r="AH615" s="344"/>
      <c r="AI615" s="344"/>
      <c r="AJ615" s="344"/>
      <c r="AK615" s="192"/>
    </row>
    <row r="616" spans="1:37" s="122" customFormat="1" ht="16.5" customHeight="1" x14ac:dyDescent="0.4">
      <c r="A616" s="352" t="s">
        <v>362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448</v>
      </c>
      <c r="G616" s="195" t="s">
        <v>453</v>
      </c>
      <c r="H616" s="289" t="s">
        <v>448</v>
      </c>
      <c r="I616" s="376" t="s">
        <v>449</v>
      </c>
      <c r="J616" s="92" t="s">
        <v>450</v>
      </c>
      <c r="K616" s="194"/>
      <c r="L616" s="206" t="s">
        <v>448</v>
      </c>
      <c r="M616" s="206"/>
      <c r="N616" s="290" t="s">
        <v>765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v>50000</v>
      </c>
      <c r="V616" s="121">
        <f t="shared" si="50"/>
        <v>54171.8</v>
      </c>
      <c r="W616" s="121">
        <f t="shared" ref="W616:W617" si="55">U616/(1+P616)</f>
        <v>50000</v>
      </c>
      <c r="X616" s="121"/>
      <c r="Y616" s="121"/>
      <c r="Z616" s="233">
        <f t="shared" si="53"/>
        <v>50000</v>
      </c>
      <c r="AA616" s="232">
        <v>8.5999999999999993E-2</v>
      </c>
      <c r="AB616" s="339">
        <f t="shared" si="49"/>
        <v>4300</v>
      </c>
      <c r="AC616" s="339"/>
      <c r="AD616" s="210"/>
      <c r="AE616" s="210"/>
      <c r="AF616" s="210" t="s">
        <v>417</v>
      </c>
      <c r="AG616" s="232"/>
      <c r="AH616" s="344"/>
      <c r="AI616" s="344"/>
      <c r="AJ616" s="344"/>
      <c r="AK616" s="192"/>
    </row>
    <row r="617" spans="1:37" s="122" customFormat="1" ht="16.5" customHeight="1" x14ac:dyDescent="0.4">
      <c r="A617" s="352" t="s">
        <v>362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448</v>
      </c>
      <c r="G617" s="195" t="s">
        <v>453</v>
      </c>
      <c r="H617" s="289" t="s">
        <v>448</v>
      </c>
      <c r="I617" s="376" t="s">
        <v>449</v>
      </c>
      <c r="J617" s="92" t="s">
        <v>450</v>
      </c>
      <c r="K617" s="194"/>
      <c r="L617" s="206" t="s">
        <v>448</v>
      </c>
      <c r="M617" s="206"/>
      <c r="N617" s="290" t="s">
        <v>765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v>6604.2307692308195</v>
      </c>
      <c r="V617" s="121">
        <f t="shared" si="50"/>
        <v>12543.76923076918</v>
      </c>
      <c r="W617" s="121">
        <f t="shared" si="55"/>
        <v>6604.2307692308195</v>
      </c>
      <c r="X617" s="121"/>
      <c r="Y617" s="121"/>
      <c r="Z617" s="233">
        <f t="shared" si="53"/>
        <v>6604.2307692308195</v>
      </c>
      <c r="AA617" s="232">
        <v>8.5999999999999993E-2</v>
      </c>
      <c r="AB617" s="339">
        <f t="shared" si="49"/>
        <v>567.96384615385045</v>
      </c>
      <c r="AC617" s="339"/>
      <c r="AD617" s="210"/>
      <c r="AE617" s="210"/>
      <c r="AF617" s="210" t="s">
        <v>417</v>
      </c>
      <c r="AG617" s="232"/>
      <c r="AH617" s="344"/>
      <c r="AI617" s="344"/>
      <c r="AJ617" s="344"/>
      <c r="AK617" s="192"/>
    </row>
    <row r="618" spans="1:37" s="122" customFormat="1" ht="16.5" customHeight="1" x14ac:dyDescent="0.4">
      <c r="A618" s="352" t="s">
        <v>362</v>
      </c>
      <c r="B618" s="195" t="s">
        <v>58</v>
      </c>
      <c r="C618" s="195" t="s">
        <v>59</v>
      </c>
      <c r="D618" s="195" t="s">
        <v>290</v>
      </c>
      <c r="E618" s="194" t="s">
        <v>212</v>
      </c>
      <c r="F618" s="194" t="s">
        <v>260</v>
      </c>
      <c r="G618" s="195" t="s">
        <v>260</v>
      </c>
      <c r="H618" s="289" t="s">
        <v>260</v>
      </c>
      <c r="I618" s="376" t="s">
        <v>449</v>
      </c>
      <c r="J618" s="92" t="s">
        <v>450</v>
      </c>
      <c r="K618" s="194"/>
      <c r="L618" s="206" t="s">
        <v>260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4"/>
        <v>15326.372549019599</v>
      </c>
      <c r="V618" s="121">
        <f t="shared" si="50"/>
        <v>11180.557450980401</v>
      </c>
      <c r="W618" s="121">
        <v>15326.372549019599</v>
      </c>
      <c r="X618" s="121"/>
      <c r="Y618" s="121"/>
      <c r="Z618" s="233">
        <f t="shared" si="53"/>
        <v>15326.372549019599</v>
      </c>
      <c r="AA618" s="232">
        <v>8.5999999999999993E-2</v>
      </c>
      <c r="AB618" s="339">
        <f t="shared" si="49"/>
        <v>1318.0680392156855</v>
      </c>
      <c r="AC618" s="339"/>
      <c r="AD618" s="210"/>
      <c r="AE618" s="210"/>
      <c r="AF618" s="210" t="s">
        <v>417</v>
      </c>
      <c r="AG618" s="232"/>
      <c r="AH618" s="344"/>
      <c r="AI618" s="344"/>
      <c r="AJ618" s="344"/>
      <c r="AK618" s="192"/>
    </row>
    <row r="619" spans="1:37" s="122" customFormat="1" ht="16.5" customHeight="1" x14ac:dyDescent="0.4">
      <c r="A619" s="352" t="s">
        <v>362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454</v>
      </c>
      <c r="G619" s="195" t="s">
        <v>454</v>
      </c>
      <c r="H619" s="289" t="s">
        <v>454</v>
      </c>
      <c r="I619" s="376" t="s">
        <v>449</v>
      </c>
      <c r="J619" s="92" t="s">
        <v>450</v>
      </c>
      <c r="K619" s="194"/>
      <c r="L619" s="206" t="s">
        <v>454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4"/>
        <v>3917.1568627451002</v>
      </c>
      <c r="V619" s="121">
        <f t="shared" si="50"/>
        <v>78.34313725489983</v>
      </c>
      <c r="W619" s="121">
        <v>3917.1568627451002</v>
      </c>
      <c r="X619" s="121"/>
      <c r="Y619" s="121"/>
      <c r="Z619" s="233">
        <f t="shared" si="53"/>
        <v>3917.1568627451002</v>
      </c>
      <c r="AA619" s="232">
        <v>8.5999999999999993E-2</v>
      </c>
      <c r="AB619" s="339">
        <f t="shared" si="49"/>
        <v>336.8754901960786</v>
      </c>
      <c r="AC619" s="339"/>
      <c r="AD619" s="210"/>
      <c r="AE619" s="210"/>
      <c r="AF619" s="210" t="s">
        <v>417</v>
      </c>
      <c r="AG619" s="232"/>
      <c r="AH619" s="344"/>
      <c r="AI619" s="344"/>
      <c r="AJ619" s="344"/>
      <c r="AK619" s="192"/>
    </row>
    <row r="620" spans="1:37" s="122" customFormat="1" ht="16.5" customHeight="1" x14ac:dyDescent="0.4">
      <c r="A620" s="352" t="s">
        <v>362</v>
      </c>
      <c r="B620" s="195" t="s">
        <v>58</v>
      </c>
      <c r="C620" s="195" t="s">
        <v>59</v>
      </c>
      <c r="D620" s="195" t="s">
        <v>290</v>
      </c>
      <c r="E620" s="194" t="s">
        <v>212</v>
      </c>
      <c r="F620" s="194" t="s">
        <v>260</v>
      </c>
      <c r="G620" s="195" t="s">
        <v>260</v>
      </c>
      <c r="H620" s="289" t="s">
        <v>260</v>
      </c>
      <c r="I620" s="376" t="s">
        <v>449</v>
      </c>
      <c r="J620" s="92" t="s">
        <v>450</v>
      </c>
      <c r="K620" s="194"/>
      <c r="L620" s="206" t="s">
        <v>260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4"/>
        <v>10660.813725490199</v>
      </c>
      <c r="V620" s="121">
        <f t="shared" si="50"/>
        <v>213.21627450980122</v>
      </c>
      <c r="W620" s="121">
        <v>10660.813725490199</v>
      </c>
      <c r="X620" s="121"/>
      <c r="Y620" s="121"/>
      <c r="Z620" s="233">
        <f t="shared" si="53"/>
        <v>10660.813725490199</v>
      </c>
      <c r="AA620" s="232">
        <v>8.5999999999999993E-2</v>
      </c>
      <c r="AB620" s="339">
        <f t="shared" si="49"/>
        <v>916.82998039215704</v>
      </c>
      <c r="AC620" s="339"/>
      <c r="AD620" s="210"/>
      <c r="AE620" s="210"/>
      <c r="AF620" s="210" t="s">
        <v>417</v>
      </c>
      <c r="AG620" s="232"/>
      <c r="AH620" s="344"/>
      <c r="AI620" s="344"/>
      <c r="AJ620" s="344"/>
      <c r="AK620" s="192"/>
    </row>
    <row r="621" spans="1:37" s="122" customFormat="1" ht="16.5" customHeight="1" x14ac:dyDescent="0.4">
      <c r="A621" s="352" t="s">
        <v>362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455</v>
      </c>
      <c r="G621" s="195" t="s">
        <v>455</v>
      </c>
      <c r="H621" s="289" t="s">
        <v>455</v>
      </c>
      <c r="I621" s="376" t="s">
        <v>449</v>
      </c>
      <c r="J621" s="92" t="s">
        <v>450</v>
      </c>
      <c r="K621" s="194"/>
      <c r="L621" s="206" t="s">
        <v>456</v>
      </c>
      <c r="M621" s="206"/>
      <c r="N621" s="290" t="s">
        <v>345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4"/>
        <v>80000</v>
      </c>
      <c r="V621" s="121"/>
      <c r="W621" s="121">
        <v>80000</v>
      </c>
      <c r="X621" s="121"/>
      <c r="Y621" s="121"/>
      <c r="Z621" s="233">
        <f t="shared" si="53"/>
        <v>80000</v>
      </c>
      <c r="AA621" s="232">
        <v>8.5999999999999993E-2</v>
      </c>
      <c r="AB621" s="339">
        <f t="shared" si="49"/>
        <v>6879.9999999999991</v>
      </c>
      <c r="AC621" s="339"/>
      <c r="AD621" s="210"/>
      <c r="AE621" s="210"/>
      <c r="AF621" s="210" t="s">
        <v>417</v>
      </c>
      <c r="AG621" s="232"/>
      <c r="AH621" s="344"/>
      <c r="AI621" s="344"/>
      <c r="AJ621" s="344"/>
      <c r="AK621" s="192"/>
    </row>
    <row r="622" spans="1:37" s="122" customFormat="1" ht="16.5" customHeight="1" x14ac:dyDescent="0.4">
      <c r="A622" s="352" t="s">
        <v>362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448</v>
      </c>
      <c r="G622" s="195" t="s">
        <v>453</v>
      </c>
      <c r="H622" s="289" t="s">
        <v>448</v>
      </c>
      <c r="I622" s="376" t="s">
        <v>449</v>
      </c>
      <c r="J622" s="92" t="s">
        <v>450</v>
      </c>
      <c r="K622" s="194"/>
      <c r="L622" s="206" t="s">
        <v>448</v>
      </c>
      <c r="M622" s="206"/>
      <c r="N622" s="290" t="s">
        <v>765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v>0</v>
      </c>
      <c r="V622" s="121">
        <f t="shared" si="50"/>
        <v>3528</v>
      </c>
      <c r="W622" s="121">
        <f>U622/(1+P622)</f>
        <v>0</v>
      </c>
      <c r="X622" s="121"/>
      <c r="Y622" s="121"/>
      <c r="Z622" s="233">
        <f t="shared" si="53"/>
        <v>0</v>
      </c>
      <c r="AA622" s="232">
        <v>8.5999999999999993E-2</v>
      </c>
      <c r="AB622" s="339">
        <f t="shared" ref="AB622:AB641" si="56">Z622*AA622</f>
        <v>0</v>
      </c>
      <c r="AC622" s="339"/>
      <c r="AD622" s="210"/>
      <c r="AE622" s="210"/>
      <c r="AF622" s="210" t="s">
        <v>417</v>
      </c>
      <c r="AG622" s="232"/>
      <c r="AH622" s="344"/>
      <c r="AI622" s="344"/>
      <c r="AJ622" s="344"/>
      <c r="AK622" s="192"/>
    </row>
    <row r="623" spans="1:37" s="122" customFormat="1" ht="16.5" customHeight="1" x14ac:dyDescent="0.4">
      <c r="A623" s="352" t="s">
        <v>362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327</v>
      </c>
      <c r="G623" s="195" t="s">
        <v>457</v>
      </c>
      <c r="H623" s="289" t="s">
        <v>327</v>
      </c>
      <c r="I623" s="376" t="s">
        <v>458</v>
      </c>
      <c r="J623" s="92" t="s">
        <v>459</v>
      </c>
      <c r="K623" s="194"/>
      <c r="L623" s="206" t="s">
        <v>460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4"/>
        <v>635248.6</v>
      </c>
      <c r="V623" s="121">
        <f t="shared" si="50"/>
        <v>98512.20000000007</v>
      </c>
      <c r="W623" s="121">
        <v>635248.6</v>
      </c>
      <c r="X623" s="121"/>
      <c r="Y623" s="121"/>
      <c r="Z623" s="233">
        <f t="shared" si="53"/>
        <v>635248.6</v>
      </c>
      <c r="AA623" s="232">
        <v>8.5999999999999993E-2</v>
      </c>
      <c r="AB623" s="339">
        <f t="shared" si="56"/>
        <v>54631.379599999993</v>
      </c>
      <c r="AC623" s="339"/>
      <c r="AD623" s="210"/>
      <c r="AE623" s="210"/>
      <c r="AF623" s="210" t="s">
        <v>417</v>
      </c>
      <c r="AG623" s="232"/>
      <c r="AH623" s="344"/>
      <c r="AI623" s="344"/>
      <c r="AJ623" s="344"/>
      <c r="AK623" s="192"/>
    </row>
    <row r="624" spans="1:37" s="122" customFormat="1" ht="16.5" customHeight="1" x14ac:dyDescent="0.4">
      <c r="A624" s="352" t="s">
        <v>362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461</v>
      </c>
      <c r="G624" s="195" t="s">
        <v>462</v>
      </c>
      <c r="H624" s="289" t="s">
        <v>461</v>
      </c>
      <c r="I624" s="376" t="s">
        <v>458</v>
      </c>
      <c r="J624" s="92" t="s">
        <v>459</v>
      </c>
      <c r="K624" s="194"/>
      <c r="L624" s="206" t="s">
        <v>463</v>
      </c>
      <c r="M624" s="206"/>
      <c r="N624" s="290" t="s">
        <v>345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4"/>
        <v>238221.65</v>
      </c>
      <c r="V624" s="121">
        <f t="shared" si="50"/>
        <v>-99.199999999982538</v>
      </c>
      <c r="W624" s="121">
        <v>238221.65</v>
      </c>
      <c r="X624" s="121"/>
      <c r="Y624" s="121"/>
      <c r="Z624" s="233">
        <f t="shared" si="53"/>
        <v>238221.65</v>
      </c>
      <c r="AA624" s="232">
        <v>8.5999999999999993E-2</v>
      </c>
      <c r="AB624" s="339">
        <f t="shared" si="56"/>
        <v>20487.061899999997</v>
      </c>
      <c r="AC624" s="339"/>
      <c r="AD624" s="210"/>
      <c r="AE624" s="210"/>
      <c r="AF624" s="210" t="s">
        <v>417</v>
      </c>
      <c r="AG624" s="232"/>
      <c r="AH624" s="344"/>
      <c r="AI624" s="344"/>
      <c r="AJ624" s="344"/>
      <c r="AK624" s="192"/>
    </row>
    <row r="625" spans="1:37" s="122" customFormat="1" ht="16.5" customHeight="1" x14ac:dyDescent="0.4">
      <c r="A625" s="352" t="s">
        <v>362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464</v>
      </c>
      <c r="G625" s="195" t="s">
        <v>464</v>
      </c>
      <c r="H625" s="289" t="s">
        <v>464</v>
      </c>
      <c r="I625" s="376" t="s">
        <v>458</v>
      </c>
      <c r="J625" s="92" t="s">
        <v>459</v>
      </c>
      <c r="K625" s="194"/>
      <c r="L625" s="206" t="s">
        <v>464</v>
      </c>
      <c r="M625" s="206"/>
      <c r="N625" s="290" t="s">
        <v>345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4"/>
        <v>11834.99</v>
      </c>
      <c r="V625" s="121">
        <f t="shared" si="50"/>
        <v>148.93000000000029</v>
      </c>
      <c r="W625" s="121">
        <v>11834.99</v>
      </c>
      <c r="X625" s="121"/>
      <c r="Y625" s="121"/>
      <c r="Z625" s="233">
        <f t="shared" si="53"/>
        <v>11834.99</v>
      </c>
      <c r="AA625" s="232">
        <v>8.5999999999999993E-2</v>
      </c>
      <c r="AB625" s="339">
        <f t="shared" si="56"/>
        <v>1017.8091399999998</v>
      </c>
      <c r="AC625" s="339"/>
      <c r="AD625" s="210"/>
      <c r="AE625" s="210"/>
      <c r="AF625" s="210" t="s">
        <v>417</v>
      </c>
      <c r="AG625" s="232"/>
      <c r="AH625" s="344"/>
      <c r="AI625" s="344"/>
      <c r="AJ625" s="344"/>
      <c r="AK625" s="192"/>
    </row>
    <row r="626" spans="1:37" s="122" customFormat="1" ht="16.5" customHeight="1" x14ac:dyDescent="0.4">
      <c r="A626" s="352" t="s">
        <v>362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465</v>
      </c>
      <c r="G626" s="195" t="s">
        <v>465</v>
      </c>
      <c r="H626" s="289" t="s">
        <v>465</v>
      </c>
      <c r="I626" s="376" t="s">
        <v>458</v>
      </c>
      <c r="J626" s="92" t="s">
        <v>459</v>
      </c>
      <c r="K626" s="194"/>
      <c r="L626" s="206" t="s">
        <v>465</v>
      </c>
      <c r="M626" s="206"/>
      <c r="N626" s="290" t="s">
        <v>345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4"/>
        <v>12095.2</v>
      </c>
      <c r="V626" s="121">
        <f t="shared" si="50"/>
        <v>-9.1000000000003638</v>
      </c>
      <c r="W626" s="233">
        <v>12095.2</v>
      </c>
      <c r="X626" s="233"/>
      <c r="Y626" s="121"/>
      <c r="Z626" s="233">
        <f t="shared" si="53"/>
        <v>12095.2</v>
      </c>
      <c r="AA626" s="232">
        <v>8.5999999999999993E-2</v>
      </c>
      <c r="AB626" s="339">
        <f t="shared" si="56"/>
        <v>1040.1872000000001</v>
      </c>
      <c r="AC626" s="339"/>
      <c r="AD626" s="210"/>
      <c r="AE626" s="210"/>
      <c r="AF626" s="210" t="s">
        <v>417</v>
      </c>
      <c r="AG626" s="232"/>
      <c r="AH626" s="344"/>
      <c r="AI626" s="344"/>
      <c r="AJ626" s="344"/>
      <c r="AK626" s="192"/>
    </row>
    <row r="627" spans="1:37" s="122" customFormat="1" ht="16.5" customHeight="1" x14ac:dyDescent="0.4">
      <c r="A627" s="352" t="s">
        <v>362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327</v>
      </c>
      <c r="G627" s="195" t="s">
        <v>457</v>
      </c>
      <c r="H627" s="289" t="s">
        <v>327</v>
      </c>
      <c r="I627" s="376" t="s">
        <v>458</v>
      </c>
      <c r="J627" s="92" t="s">
        <v>459</v>
      </c>
      <c r="K627" s="194"/>
      <c r="L627" s="206" t="s">
        <v>327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4"/>
        <v>2006779.98</v>
      </c>
      <c r="V627" s="121">
        <f t="shared" si="50"/>
        <v>4457.5</v>
      </c>
      <c r="W627" s="121">
        <v>2006779.98</v>
      </c>
      <c r="X627" s="121"/>
      <c r="Y627" s="121"/>
      <c r="Z627" s="233">
        <f t="shared" si="53"/>
        <v>2006779.98</v>
      </c>
      <c r="AA627" s="232">
        <v>8.5999999999999993E-2</v>
      </c>
      <c r="AB627" s="339">
        <f t="shared" si="56"/>
        <v>172583.07827999999</v>
      </c>
      <c r="AC627" s="339"/>
      <c r="AD627" s="210"/>
      <c r="AE627" s="210"/>
      <c r="AF627" s="210" t="s">
        <v>417</v>
      </c>
      <c r="AG627" s="232"/>
      <c r="AH627" s="344"/>
      <c r="AI627" s="344"/>
      <c r="AJ627" s="344"/>
      <c r="AK627" s="192"/>
    </row>
    <row r="628" spans="1:37" s="122" customFormat="1" ht="16.5" customHeight="1" x14ac:dyDescent="0.4">
      <c r="A628" s="352" t="s">
        <v>362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464</v>
      </c>
      <c r="G628" s="195" t="s">
        <v>464</v>
      </c>
      <c r="H628" s="289" t="s">
        <v>464</v>
      </c>
      <c r="I628" s="376" t="s">
        <v>466</v>
      </c>
      <c r="J628" s="92" t="s">
        <v>467</v>
      </c>
      <c r="K628" s="194"/>
      <c r="L628" s="206" t="s">
        <v>468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4"/>
        <v>132.27000000000001</v>
      </c>
      <c r="V628" s="121">
        <f t="shared" si="50"/>
        <v>-3.6700000000000159</v>
      </c>
      <c r="W628" s="121">
        <v>132.27000000000001</v>
      </c>
      <c r="X628" s="121"/>
      <c r="Y628" s="121"/>
      <c r="Z628" s="233">
        <f t="shared" si="53"/>
        <v>132.27000000000001</v>
      </c>
      <c r="AA628" s="232">
        <v>5.2999999999999999E-2</v>
      </c>
      <c r="AB628" s="339">
        <f t="shared" si="56"/>
        <v>7.0103100000000005</v>
      </c>
      <c r="AC628" s="339"/>
      <c r="AD628" s="210"/>
      <c r="AE628" s="210"/>
      <c r="AF628" s="210" t="s">
        <v>417</v>
      </c>
      <c r="AG628" s="232">
        <v>0</v>
      </c>
      <c r="AH628" s="344"/>
      <c r="AI628" s="344"/>
      <c r="AJ628" s="344"/>
      <c r="AK628" s="192"/>
    </row>
    <row r="629" spans="1:37" s="122" customFormat="1" ht="16.5" customHeight="1" x14ac:dyDescent="0.4">
      <c r="A629" s="352" t="s">
        <v>362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469</v>
      </c>
      <c r="G629" s="195" t="s">
        <v>470</v>
      </c>
      <c r="H629" s="289" t="s">
        <v>469</v>
      </c>
      <c r="I629" s="376" t="s">
        <v>466</v>
      </c>
      <c r="J629" s="92" t="s">
        <v>467</v>
      </c>
      <c r="K629" s="194"/>
      <c r="L629" s="206" t="s">
        <v>471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4"/>
        <v>14.71</v>
      </c>
      <c r="V629" s="121">
        <f t="shared" si="50"/>
        <v>-0.18000000000000149</v>
      </c>
      <c r="W629" s="121">
        <v>14.71</v>
      </c>
      <c r="X629" s="121"/>
      <c r="Y629" s="121"/>
      <c r="Z629" s="233">
        <f t="shared" si="53"/>
        <v>14.71</v>
      </c>
      <c r="AA629" s="232">
        <v>8.5999999999999993E-2</v>
      </c>
      <c r="AB629" s="339">
        <f t="shared" si="56"/>
        <v>1.2650600000000001</v>
      </c>
      <c r="AC629" s="339"/>
      <c r="AD629" s="210"/>
      <c r="AE629" s="210"/>
      <c r="AF629" s="210" t="s">
        <v>417</v>
      </c>
      <c r="AG629" s="232">
        <v>0.32</v>
      </c>
      <c r="AH629" s="344"/>
      <c r="AI629" s="344"/>
      <c r="AJ629" s="344"/>
      <c r="AK629" s="192"/>
    </row>
    <row r="630" spans="1:37" s="122" customFormat="1" ht="16.5" customHeight="1" x14ac:dyDescent="0.4">
      <c r="A630" s="352" t="s">
        <v>362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448</v>
      </c>
      <c r="G630" s="195" t="s">
        <v>453</v>
      </c>
      <c r="H630" s="289" t="s">
        <v>448</v>
      </c>
      <c r="I630" s="376" t="s">
        <v>472</v>
      </c>
      <c r="J630" s="92" t="s">
        <v>473</v>
      </c>
      <c r="K630" s="194"/>
      <c r="L630" s="206" t="s">
        <v>448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4"/>
        <v>93514.43</v>
      </c>
      <c r="V630" s="121">
        <f t="shared" si="50"/>
        <v>0</v>
      </c>
      <c r="W630" s="121">
        <v>93514.43</v>
      </c>
      <c r="X630" s="121"/>
      <c r="Y630" s="121"/>
      <c r="Z630" s="233">
        <f t="shared" si="53"/>
        <v>93514.43</v>
      </c>
      <c r="AA630" s="232">
        <v>8.5999999999999993E-2</v>
      </c>
      <c r="AB630" s="339">
        <f t="shared" si="56"/>
        <v>8042.2409799999987</v>
      </c>
      <c r="AC630" s="339"/>
      <c r="AD630" s="210"/>
      <c r="AE630" s="210"/>
      <c r="AF630" s="210" t="s">
        <v>417</v>
      </c>
      <c r="AG630" s="232">
        <v>0.36</v>
      </c>
      <c r="AH630" s="344"/>
      <c r="AI630" s="344"/>
      <c r="AJ630" s="344"/>
      <c r="AK630" s="192"/>
    </row>
    <row r="631" spans="1:37" s="122" customFormat="1" ht="16.5" customHeight="1" x14ac:dyDescent="0.4">
      <c r="A631" s="352" t="s">
        <v>362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465</v>
      </c>
      <c r="G631" s="195" t="s">
        <v>465</v>
      </c>
      <c r="H631" s="289" t="s">
        <v>465</v>
      </c>
      <c r="I631" s="376" t="s">
        <v>472</v>
      </c>
      <c r="J631" s="92" t="s">
        <v>473</v>
      </c>
      <c r="K631" s="194"/>
      <c r="L631" s="206" t="s">
        <v>474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4"/>
        <v>4607.98039215686</v>
      </c>
      <c r="V631" s="121">
        <f t="shared" si="50"/>
        <v>4779.9596078431405</v>
      </c>
      <c r="W631" s="233">
        <v>4607.98039215686</v>
      </c>
      <c r="X631" s="233"/>
      <c r="Y631" s="121"/>
      <c r="Z631" s="233">
        <f t="shared" si="53"/>
        <v>4607.98039215686</v>
      </c>
      <c r="AA631" s="232">
        <v>5.2999999999999999E-2</v>
      </c>
      <c r="AB631" s="339">
        <f t="shared" si="56"/>
        <v>244.22296078431359</v>
      </c>
      <c r="AC631" s="339"/>
      <c r="AD631" s="210"/>
      <c r="AE631" s="210"/>
      <c r="AF631" s="210" t="s">
        <v>417</v>
      </c>
      <c r="AG631" s="232">
        <v>0</v>
      </c>
      <c r="AH631" s="344"/>
      <c r="AI631" s="344"/>
      <c r="AJ631" s="344"/>
      <c r="AK631" s="192"/>
    </row>
    <row r="632" spans="1:37" s="122" customFormat="1" ht="16.5" customHeight="1" x14ac:dyDescent="0.4">
      <c r="A632" s="352" t="s">
        <v>362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465</v>
      </c>
      <c r="G632" s="195" t="s">
        <v>465</v>
      </c>
      <c r="H632" s="289" t="s">
        <v>465</v>
      </c>
      <c r="I632" s="376" t="s">
        <v>472</v>
      </c>
      <c r="J632" s="92" t="s">
        <v>473</v>
      </c>
      <c r="K632" s="194"/>
      <c r="L632" s="206" t="s">
        <v>474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4"/>
        <v>4340.5555555555602</v>
      </c>
      <c r="V632" s="121">
        <f t="shared" si="50"/>
        <v>-4340.5555555555602</v>
      </c>
      <c r="W632" s="233">
        <v>4340.5555555555602</v>
      </c>
      <c r="X632" s="233"/>
      <c r="Y632" s="121"/>
      <c r="Z632" s="233">
        <f t="shared" si="53"/>
        <v>4340.5555555555602</v>
      </c>
      <c r="AA632" s="232">
        <v>5.2999999999999999E-2</v>
      </c>
      <c r="AB632" s="339">
        <f t="shared" si="56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t="16.5" customHeight="1" x14ac:dyDescent="0.4">
      <c r="A633" s="352" t="s">
        <v>362</v>
      </c>
      <c r="B633" s="195" t="s">
        <v>6</v>
      </c>
      <c r="C633" s="195" t="s">
        <v>174</v>
      </c>
      <c r="D633" s="195" t="s">
        <v>328</v>
      </c>
      <c r="E633" s="194" t="s">
        <v>329</v>
      </c>
      <c r="F633" s="194" t="s">
        <v>330</v>
      </c>
      <c r="G633" s="195" t="s">
        <v>330</v>
      </c>
      <c r="H633" s="289" t="s">
        <v>330</v>
      </c>
      <c r="I633" s="376" t="s">
        <v>331</v>
      </c>
      <c r="J633" s="289" t="s">
        <v>332</v>
      </c>
      <c r="K633" s="194"/>
      <c r="L633" s="206" t="s">
        <v>330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4"/>
        <v>120000</v>
      </c>
      <c r="V633" s="121">
        <f t="shared" si="50"/>
        <v>-6600</v>
      </c>
      <c r="W633" s="121">
        <v>120000</v>
      </c>
      <c r="X633" s="121"/>
      <c r="Y633" s="121"/>
      <c r="Z633" s="233">
        <f t="shared" si="53"/>
        <v>120000</v>
      </c>
      <c r="AA633" s="232">
        <v>5.2999999999999999E-2</v>
      </c>
      <c r="AB633" s="339">
        <f t="shared" si="56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t="16.5" customHeight="1" x14ac:dyDescent="0.4">
      <c r="A634" s="352" t="s">
        <v>362</v>
      </c>
      <c r="B634" s="195" t="s">
        <v>6</v>
      </c>
      <c r="C634" s="195" t="s">
        <v>174</v>
      </c>
      <c r="D634" s="195" t="s">
        <v>328</v>
      </c>
      <c r="E634" s="194" t="s">
        <v>329</v>
      </c>
      <c r="F634" s="194" t="s">
        <v>330</v>
      </c>
      <c r="G634" s="195" t="s">
        <v>330</v>
      </c>
      <c r="H634" s="289" t="s">
        <v>330</v>
      </c>
      <c r="I634" s="376" t="s">
        <v>331</v>
      </c>
      <c r="J634" s="289" t="s">
        <v>332</v>
      </c>
      <c r="K634" s="194"/>
      <c r="L634" s="206" t="s">
        <v>330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4"/>
        <v>80000</v>
      </c>
      <c r="V634" s="121">
        <f t="shared" si="50"/>
        <v>-4400</v>
      </c>
      <c r="W634" s="121">
        <v>80000</v>
      </c>
      <c r="X634" s="121"/>
      <c r="Y634" s="121"/>
      <c r="Z634" s="233">
        <f t="shared" si="53"/>
        <v>80000</v>
      </c>
      <c r="AA634" s="232">
        <v>5.2999999999999999E-2</v>
      </c>
      <c r="AB634" s="339">
        <f t="shared" si="56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t="16.5" customHeight="1" x14ac:dyDescent="0.4">
      <c r="A635" s="352" t="s">
        <v>362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383</v>
      </c>
      <c r="G635" s="201" t="s">
        <v>383</v>
      </c>
      <c r="H635" s="366" t="s">
        <v>383</v>
      </c>
      <c r="I635" s="377" t="s">
        <v>475</v>
      </c>
      <c r="J635" s="92" t="s">
        <v>476</v>
      </c>
      <c r="K635" s="201"/>
      <c r="L635" s="389" t="s">
        <v>383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50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6"/>
        <v>609.60599999999999</v>
      </c>
      <c r="AC635" s="339"/>
      <c r="AD635" s="210"/>
      <c r="AE635" s="210"/>
      <c r="AF635" s="210" t="s">
        <v>417</v>
      </c>
      <c r="AG635" s="232">
        <v>0</v>
      </c>
      <c r="AH635" s="344"/>
      <c r="AI635" s="344"/>
      <c r="AJ635" s="344"/>
      <c r="AK635" s="192"/>
    </row>
    <row r="636" spans="1:37" s="122" customFormat="1" ht="16.5" customHeight="1" x14ac:dyDescent="0.4">
      <c r="A636" s="352" t="s">
        <v>362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383</v>
      </c>
      <c r="G636" s="201" t="s">
        <v>383</v>
      </c>
      <c r="H636" s="366" t="s">
        <v>383</v>
      </c>
      <c r="I636" s="377" t="s">
        <v>475</v>
      </c>
      <c r="J636" s="92" t="s">
        <v>476</v>
      </c>
      <c r="K636" s="92"/>
      <c r="L636" s="389" t="s">
        <v>383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50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6"/>
        <v>248.994</v>
      </c>
      <c r="AC636" s="339"/>
      <c r="AD636" s="210"/>
      <c r="AE636" s="210"/>
      <c r="AF636" s="210" t="s">
        <v>417</v>
      </c>
      <c r="AG636" s="232">
        <v>0</v>
      </c>
      <c r="AH636" s="344"/>
      <c r="AI636" s="344"/>
      <c r="AJ636" s="344"/>
      <c r="AK636" s="192"/>
    </row>
    <row r="637" spans="1:37" s="122" customFormat="1" ht="16.5" customHeight="1" x14ac:dyDescent="0.4">
      <c r="A637" s="352" t="s">
        <v>362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448</v>
      </c>
      <c r="G637" s="194" t="s">
        <v>448</v>
      </c>
      <c r="H637" s="289" t="s">
        <v>448</v>
      </c>
      <c r="I637" s="376" t="s">
        <v>477</v>
      </c>
      <c r="J637" s="92" t="s">
        <v>478</v>
      </c>
      <c r="K637" s="194"/>
      <c r="L637" s="206" t="s">
        <v>448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7">W637</f>
        <v>61544.810000000005</v>
      </c>
      <c r="V637" s="121">
        <v>0</v>
      </c>
      <c r="W637" s="121">
        <f>61547.62-2.81</f>
        <v>61544.810000000005</v>
      </c>
      <c r="X637" s="121"/>
      <c r="Y637" s="121"/>
      <c r="Z637" s="233">
        <f t="shared" ref="Z637:Z650" si="58">U637</f>
        <v>61544.810000000005</v>
      </c>
      <c r="AA637" s="232">
        <v>5.2999999999999999E-2</v>
      </c>
      <c r="AB637" s="339">
        <f t="shared" si="56"/>
        <v>3261.8749299999999</v>
      </c>
      <c r="AC637" s="195"/>
      <c r="AD637" s="222"/>
      <c r="AE637" s="222"/>
      <c r="AF637" s="222" t="s">
        <v>417</v>
      </c>
      <c r="AG637" s="234">
        <v>0</v>
      </c>
      <c r="AH637" s="344"/>
      <c r="AI637" s="344"/>
      <c r="AJ637" s="344"/>
      <c r="AK637" s="192"/>
    </row>
    <row r="638" spans="1:37" s="122" customFormat="1" ht="16.5" customHeight="1" x14ac:dyDescent="0.4">
      <c r="A638" s="352" t="s">
        <v>362</v>
      </c>
      <c r="B638" s="195" t="s">
        <v>58</v>
      </c>
      <c r="C638" s="195" t="s">
        <v>59</v>
      </c>
      <c r="D638" s="195" t="s">
        <v>290</v>
      </c>
      <c r="E638" s="194" t="s">
        <v>212</v>
      </c>
      <c r="F638" s="194" t="s">
        <v>260</v>
      </c>
      <c r="G638" s="195" t="s">
        <v>260</v>
      </c>
      <c r="H638" s="289" t="s">
        <v>260</v>
      </c>
      <c r="I638" s="376" t="s">
        <v>479</v>
      </c>
      <c r="J638" s="92" t="s">
        <v>480</v>
      </c>
      <c r="K638" s="194"/>
      <c r="L638" s="206" t="s">
        <v>260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7"/>
        <v>8998.0392156862708</v>
      </c>
      <c r="V638" s="121">
        <f t="shared" si="50"/>
        <v>169.93078431372851</v>
      </c>
      <c r="W638" s="121">
        <v>8998.0392156862708</v>
      </c>
      <c r="X638" s="121"/>
      <c r="Y638" s="121"/>
      <c r="Z638" s="233">
        <f t="shared" si="58"/>
        <v>8998.0392156862708</v>
      </c>
      <c r="AA638" s="232">
        <v>5.2999999999999999E-2</v>
      </c>
      <c r="AB638" s="339">
        <f t="shared" si="56"/>
        <v>476.89607843137236</v>
      </c>
      <c r="AC638" s="195"/>
      <c r="AD638" s="222"/>
      <c r="AE638" s="222"/>
      <c r="AF638" s="222" t="s">
        <v>417</v>
      </c>
      <c r="AG638" s="234">
        <v>0</v>
      </c>
      <c r="AH638" s="344"/>
      <c r="AI638" s="344"/>
      <c r="AJ638" s="344"/>
      <c r="AK638" s="192"/>
    </row>
    <row r="639" spans="1:37" s="122" customFormat="1" ht="16.5" customHeight="1" x14ac:dyDescent="0.4">
      <c r="A639" s="352" t="s">
        <v>362</v>
      </c>
      <c r="B639" s="195" t="s">
        <v>6</v>
      </c>
      <c r="C639" s="195" t="s">
        <v>174</v>
      </c>
      <c r="D639" s="195" t="s">
        <v>328</v>
      </c>
      <c r="E639" s="194" t="s">
        <v>329</v>
      </c>
      <c r="F639" s="194" t="s">
        <v>330</v>
      </c>
      <c r="G639" s="195" t="s">
        <v>330</v>
      </c>
      <c r="H639" s="289" t="s">
        <v>330</v>
      </c>
      <c r="I639" s="376" t="s">
        <v>333</v>
      </c>
      <c r="J639" s="92" t="s">
        <v>334</v>
      </c>
      <c r="K639" s="194"/>
      <c r="L639" s="206" t="s">
        <v>330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7"/>
        <v>19168.066666666698</v>
      </c>
      <c r="V639" s="121">
        <f t="shared" si="50"/>
        <v>19471.933333333302</v>
      </c>
      <c r="W639" s="121">
        <v>19168.066666666698</v>
      </c>
      <c r="X639" s="121"/>
      <c r="Y639" s="121"/>
      <c r="Z639" s="121">
        <f t="shared" si="58"/>
        <v>19168.066666666698</v>
      </c>
      <c r="AA639" s="232">
        <v>5.2999999999999999E-2</v>
      </c>
      <c r="AB639" s="339">
        <f t="shared" si="56"/>
        <v>1015.907533333335</v>
      </c>
      <c r="AC639" s="195"/>
      <c r="AD639" s="222"/>
      <c r="AE639" s="222"/>
      <c r="AF639" s="222" t="s">
        <v>414</v>
      </c>
      <c r="AG639" s="234">
        <v>0</v>
      </c>
      <c r="AH639" s="344"/>
      <c r="AI639" s="344"/>
      <c r="AJ639" s="344"/>
      <c r="AK639" s="192"/>
    </row>
    <row r="640" spans="1:37" s="122" customFormat="1" ht="16.5" customHeight="1" x14ac:dyDescent="0.4">
      <c r="A640" s="352" t="s">
        <v>362</v>
      </c>
      <c r="B640" s="195" t="s">
        <v>6</v>
      </c>
      <c r="C640" s="195" t="s">
        <v>174</v>
      </c>
      <c r="D640" s="195" t="s">
        <v>328</v>
      </c>
      <c r="E640" s="194" t="s">
        <v>329</v>
      </c>
      <c r="F640" s="194" t="s">
        <v>330</v>
      </c>
      <c r="G640" s="195" t="s">
        <v>330</v>
      </c>
      <c r="H640" s="289" t="s">
        <v>330</v>
      </c>
      <c r="I640" s="376" t="s">
        <v>333</v>
      </c>
      <c r="J640" s="92" t="s">
        <v>334</v>
      </c>
      <c r="K640" s="194"/>
      <c r="L640" s="206" t="s">
        <v>330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7"/>
        <v>22905.657142857101</v>
      </c>
      <c r="V640" s="121">
        <f t="shared" si="50"/>
        <v>-4392.1271428571017</v>
      </c>
      <c r="W640" s="121">
        <v>22905.657142857101</v>
      </c>
      <c r="X640" s="121"/>
      <c r="Y640" s="121"/>
      <c r="Z640" s="121">
        <f t="shared" si="58"/>
        <v>22905.657142857101</v>
      </c>
      <c r="AA640" s="232">
        <v>5.2999999999999999E-2</v>
      </c>
      <c r="AB640" s="339">
        <f t="shared" si="56"/>
        <v>1213.9998285714264</v>
      </c>
      <c r="AC640" s="195"/>
      <c r="AD640" s="222"/>
      <c r="AE640" s="222"/>
      <c r="AF640" s="222" t="s">
        <v>417</v>
      </c>
      <c r="AG640" s="234">
        <v>0</v>
      </c>
      <c r="AH640" s="344"/>
      <c r="AI640" s="344"/>
      <c r="AJ640" s="344"/>
      <c r="AK640" s="192"/>
    </row>
    <row r="641" spans="1:37" s="122" customFormat="1" ht="16.5" customHeight="1" x14ac:dyDescent="0.4">
      <c r="A641" s="352" t="s">
        <v>362</v>
      </c>
      <c r="B641" s="195" t="s">
        <v>6</v>
      </c>
      <c r="C641" s="195" t="s">
        <v>174</v>
      </c>
      <c r="D641" s="195" t="s">
        <v>328</v>
      </c>
      <c r="E641" s="194" t="s">
        <v>329</v>
      </c>
      <c r="F641" s="194" t="s">
        <v>330</v>
      </c>
      <c r="G641" s="195" t="s">
        <v>330</v>
      </c>
      <c r="H641" s="289" t="s">
        <v>330</v>
      </c>
      <c r="I641" s="376" t="s">
        <v>333</v>
      </c>
      <c r="J641" s="92" t="s">
        <v>334</v>
      </c>
      <c r="K641" s="194"/>
      <c r="L641" s="206" t="s">
        <v>330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7"/>
        <v>41312.304761904801</v>
      </c>
      <c r="V641" s="121">
        <f t="shared" si="50"/>
        <v>1450.2852380951954</v>
      </c>
      <c r="W641" s="121">
        <v>41312.304761904801</v>
      </c>
      <c r="X641" s="121"/>
      <c r="Y641" s="121"/>
      <c r="Z641" s="121">
        <f t="shared" si="58"/>
        <v>41312.304761904801</v>
      </c>
      <c r="AA641" s="232">
        <v>5.2999999999999999E-2</v>
      </c>
      <c r="AB641" s="339">
        <f t="shared" si="56"/>
        <v>2189.5521523809543</v>
      </c>
      <c r="AC641" s="195"/>
      <c r="AD641" s="222"/>
      <c r="AE641" s="222"/>
      <c r="AF641" s="222" t="s">
        <v>417</v>
      </c>
      <c r="AG641" s="234">
        <v>0</v>
      </c>
      <c r="AH641" s="344"/>
      <c r="AI641" s="344"/>
      <c r="AJ641" s="344"/>
      <c r="AK641" s="192"/>
    </row>
    <row r="642" spans="1:37" s="236" customFormat="1" ht="16.5" customHeight="1" x14ac:dyDescent="0.4">
      <c r="A642" s="352" t="s">
        <v>362</v>
      </c>
      <c r="B642" s="195" t="s">
        <v>6</v>
      </c>
      <c r="C642" s="195" t="s">
        <v>78</v>
      </c>
      <c r="D642" s="195" t="s">
        <v>79</v>
      </c>
      <c r="E642" s="194" t="s">
        <v>409</v>
      </c>
      <c r="F642" s="194" t="s">
        <v>445</v>
      </c>
      <c r="G642" s="195" t="s">
        <v>445</v>
      </c>
      <c r="H642" s="289" t="s">
        <v>445</v>
      </c>
      <c r="I642" s="376" t="s">
        <v>481</v>
      </c>
      <c r="J642" s="92" t="s">
        <v>482</v>
      </c>
      <c r="K642" s="194"/>
      <c r="L642" s="194" t="s">
        <v>483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>W642</f>
        <v>48565.68</v>
      </c>
      <c r="V642" s="121">
        <f t="shared" si="50"/>
        <v>989.86000000000058</v>
      </c>
      <c r="W642" s="121">
        <v>48565.68</v>
      </c>
      <c r="X642" s="121"/>
      <c r="Y642" s="121"/>
      <c r="Z642" s="233">
        <f t="shared" si="58"/>
        <v>48565.68</v>
      </c>
      <c r="AA642" s="235">
        <v>0</v>
      </c>
      <c r="AB642" s="195">
        <v>0</v>
      </c>
      <c r="AC642" s="195"/>
      <c r="AD642" s="222"/>
      <c r="AE642" s="222"/>
      <c r="AF642" s="222" t="s">
        <v>414</v>
      </c>
      <c r="AG642" s="180"/>
      <c r="AH642" s="344"/>
      <c r="AI642" s="344"/>
      <c r="AJ642" s="344"/>
      <c r="AK642" s="192"/>
    </row>
    <row r="643" spans="1:37" s="122" customFormat="1" ht="16.5" customHeight="1" x14ac:dyDescent="0.4">
      <c r="A643" s="352" t="s">
        <v>362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484</v>
      </c>
      <c r="G643" s="195" t="s">
        <v>485</v>
      </c>
      <c r="H643" s="289" t="s">
        <v>484</v>
      </c>
      <c r="I643" s="376" t="s">
        <v>486</v>
      </c>
      <c r="J643" s="92" t="s">
        <v>487</v>
      </c>
      <c r="K643" s="194"/>
      <c r="L643" s="194" t="s">
        <v>488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7"/>
        <v>1308.79</v>
      </c>
      <c r="V643" s="121">
        <f t="shared" si="50"/>
        <v>291.74</v>
      </c>
      <c r="W643" s="121">
        <v>1308.79</v>
      </c>
      <c r="X643" s="121"/>
      <c r="Y643" s="121"/>
      <c r="Z643" s="233">
        <f t="shared" si="58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417</v>
      </c>
      <c r="AG643" s="180">
        <v>0.9</v>
      </c>
      <c r="AH643" s="344"/>
      <c r="AI643" s="344"/>
      <c r="AJ643" s="344"/>
      <c r="AK643" s="192"/>
    </row>
    <row r="644" spans="1:37" s="122" customFormat="1" ht="16.5" customHeight="1" x14ac:dyDescent="0.4">
      <c r="A644" s="352" t="s">
        <v>362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484</v>
      </c>
      <c r="G644" s="195" t="s">
        <v>485</v>
      </c>
      <c r="H644" s="289" t="s">
        <v>484</v>
      </c>
      <c r="I644" s="376" t="s">
        <v>486</v>
      </c>
      <c r="J644" s="92" t="s">
        <v>487</v>
      </c>
      <c r="K644" s="194"/>
      <c r="L644" s="194" t="s">
        <v>488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7"/>
        <v>291.74</v>
      </c>
      <c r="V644" s="121">
        <f t="shared" si="50"/>
        <v>0</v>
      </c>
      <c r="W644" s="121">
        <v>291.74</v>
      </c>
      <c r="X644" s="121"/>
      <c r="Y644" s="121"/>
      <c r="Z644" s="233">
        <f t="shared" si="58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417</v>
      </c>
      <c r="AG644" s="180">
        <v>0.88</v>
      </c>
      <c r="AH644" s="344"/>
      <c r="AI644" s="344"/>
      <c r="AJ644" s="344"/>
      <c r="AK644" s="192"/>
    </row>
    <row r="645" spans="1:37" s="131" customFormat="1" ht="14.25" customHeight="1" x14ac:dyDescent="0.4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489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v>6794.1899999999987</v>
      </c>
      <c r="T645" s="239">
        <v>100000</v>
      </c>
      <c r="U645" s="239">
        <v>13622.21</v>
      </c>
      <c r="V645" s="239">
        <f>S645+T645-U645</f>
        <v>93171.98000000001</v>
      </c>
      <c r="W645" s="320">
        <f>U645</f>
        <v>13622.21</v>
      </c>
      <c r="X645" s="320"/>
      <c r="Y645" s="320">
        <f t="shared" ref="Y645:Y708" si="59">U645-W645</f>
        <v>0</v>
      </c>
      <c r="Z645" s="320">
        <f t="shared" si="58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60">Z645*AA645</f>
        <v>653.86608000000001</v>
      </c>
      <c r="AC645" s="322"/>
      <c r="AD645" s="238"/>
      <c r="AE645" s="238"/>
      <c r="AF645" s="238" t="s">
        <v>414</v>
      </c>
      <c r="AG645" s="231">
        <v>0</v>
      </c>
      <c r="AH645" s="345"/>
      <c r="AI645" s="345"/>
      <c r="AJ645" s="345"/>
    </row>
    <row r="646" spans="1:37" s="131" customFormat="1" ht="14.25" customHeight="1" x14ac:dyDescent="0.4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354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490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9"/>
        <v>7503.6713592233136</v>
      </c>
      <c r="Z646" s="320">
        <f t="shared" si="58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60"/>
        <v>12366.0504</v>
      </c>
      <c r="AC646" s="322"/>
      <c r="AD646" s="238"/>
      <c r="AE646" s="238"/>
      <c r="AF646" s="238" t="s">
        <v>414</v>
      </c>
      <c r="AG646" s="231">
        <v>0</v>
      </c>
      <c r="AH646" s="345"/>
      <c r="AI646" s="345"/>
      <c r="AJ646" s="345"/>
    </row>
    <row r="647" spans="1:37" s="131" customFormat="1" ht="14.25" customHeight="1" x14ac:dyDescent="0.4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354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491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9"/>
        <v>3899.3630097087444</v>
      </c>
      <c r="Z647" s="320">
        <f t="shared" si="58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60"/>
        <v>6426.1502399999999</v>
      </c>
      <c r="AC647" s="322"/>
      <c r="AD647" s="288"/>
      <c r="AE647" s="238"/>
      <c r="AF647" s="238" t="s">
        <v>414</v>
      </c>
      <c r="AG647" s="231">
        <v>0</v>
      </c>
      <c r="AH647" s="345"/>
      <c r="AI647" s="345"/>
      <c r="AJ647" s="345"/>
    </row>
    <row r="648" spans="1:37" s="131" customFormat="1" ht="14.25" customHeight="1" x14ac:dyDescent="0.4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492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9"/>
        <v>0</v>
      </c>
      <c r="Z648" s="320">
        <f t="shared" si="58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60"/>
        <v>2775.2159999999999</v>
      </c>
      <c r="AC648" s="322"/>
      <c r="AD648" s="238"/>
      <c r="AE648" s="238"/>
      <c r="AF648" s="238" t="s">
        <v>414</v>
      </c>
      <c r="AG648" s="231">
        <v>0</v>
      </c>
      <c r="AH648" s="345"/>
      <c r="AI648" s="345"/>
      <c r="AJ648" s="345"/>
    </row>
    <row r="649" spans="1:37" s="131" customFormat="1" ht="14.25" customHeight="1" x14ac:dyDescent="0.4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493</v>
      </c>
      <c r="N649" s="238" t="s">
        <v>52</v>
      </c>
      <c r="O649" s="238" t="s">
        <v>53</v>
      </c>
      <c r="P649" s="196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123">
        <f>U649*(1+AG649)/(1+AG649+P649)</f>
        <v>1168221.2822727272</v>
      </c>
      <c r="X649" s="320"/>
      <c r="Y649" s="320">
        <f t="shared" si="59"/>
        <v>32753.867727272678</v>
      </c>
      <c r="Z649" s="320">
        <f t="shared" si="58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60"/>
        <v>57646.807199999996</v>
      </c>
      <c r="AC649" s="322"/>
      <c r="AD649" s="238"/>
      <c r="AE649" s="238"/>
      <c r="AF649" s="238" t="s">
        <v>417</v>
      </c>
      <c r="AG649" s="231">
        <v>7.0000000000000007E-2</v>
      </c>
      <c r="AH649" s="345"/>
      <c r="AI649" s="345"/>
      <c r="AJ649" s="345"/>
    </row>
    <row r="650" spans="1:37" s="131" customFormat="1" ht="14.25" customHeight="1" x14ac:dyDescent="0.4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493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411">
        <f>U650*(1+AG650)/(1+P650+AG650)</f>
        <v>223106.89645454544</v>
      </c>
      <c r="X650" s="320"/>
      <c r="Y650" s="320">
        <f t="shared" si="59"/>
        <v>6255.3335454545741</v>
      </c>
      <c r="Z650" s="320">
        <f t="shared" si="58"/>
        <v>229362.23</v>
      </c>
      <c r="AA650" s="240">
        <f>VLOOKUP(I650,[1]Q3核心媒体返点预估!A:L,MATCH(N650,[1]Q3核心媒体返点预估!A$2:K$2,0),0)</f>
        <v>0</v>
      </c>
      <c r="AB650" s="320">
        <f t="shared" si="60"/>
        <v>0</v>
      </c>
      <c r="AC650" s="322"/>
      <c r="AD650" s="238"/>
      <c r="AE650" s="238"/>
      <c r="AF650" s="238" t="s">
        <v>417</v>
      </c>
      <c r="AG650" s="231">
        <v>7.0000000000000007E-2</v>
      </c>
      <c r="AH650" s="345"/>
      <c r="AI650" s="345"/>
      <c r="AJ650" s="345"/>
    </row>
    <row r="651" spans="1:37" s="73" customFormat="1" ht="14.25" customHeight="1" x14ac:dyDescent="0.4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494</v>
      </c>
      <c r="N651" s="212" t="s">
        <v>52</v>
      </c>
      <c r="O651" s="123" t="s">
        <v>138</v>
      </c>
      <c r="P651" s="213">
        <v>0.02</v>
      </c>
      <c r="Q651" s="71"/>
      <c r="R651" s="284" t="s">
        <v>495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60"/>
        <v>6240</v>
      </c>
      <c r="AC651" s="317"/>
      <c r="AD651" s="284"/>
      <c r="AE651" s="284"/>
      <c r="AF651" s="284" t="s">
        <v>417</v>
      </c>
      <c r="AG651" s="284">
        <v>0.32</v>
      </c>
      <c r="AH651" s="284"/>
      <c r="AI651" s="284"/>
      <c r="AJ651" s="284"/>
      <c r="AK651" s="65"/>
    </row>
    <row r="652" spans="1:37" s="131" customFormat="1" ht="14.25" customHeight="1" x14ac:dyDescent="0.4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494</v>
      </c>
      <c r="N652" s="238" t="s">
        <v>52</v>
      </c>
      <c r="O652" s="238" t="s">
        <v>53</v>
      </c>
      <c r="P652" s="231">
        <v>0.01</v>
      </c>
      <c r="Q652" s="238"/>
      <c r="R652" s="238" t="s">
        <v>496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9"/>
        <v>7248.4971428571735</v>
      </c>
      <c r="Z652" s="320">
        <f t="shared" ref="Z652:Z671" si="61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60"/>
        <v>46274.405760000001</v>
      </c>
      <c r="AC652" s="322"/>
      <c r="AD652" s="238"/>
      <c r="AE652" s="238"/>
      <c r="AF652" s="238" t="s">
        <v>417</v>
      </c>
      <c r="AG652" s="231">
        <v>0.32</v>
      </c>
      <c r="AH652" s="345"/>
      <c r="AI652" s="345"/>
      <c r="AJ652" s="345"/>
    </row>
    <row r="653" spans="1:37" s="131" customFormat="1" ht="14.25" customHeight="1" x14ac:dyDescent="0.4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494</v>
      </c>
      <c r="N653" s="238" t="s">
        <v>209</v>
      </c>
      <c r="O653" s="238" t="s">
        <v>53</v>
      </c>
      <c r="P653" s="231">
        <v>0.05</v>
      </c>
      <c r="Q653" s="238"/>
      <c r="R653" s="238" t="s">
        <v>496</v>
      </c>
      <c r="S653" s="239">
        <v>0</v>
      </c>
      <c r="T653" s="239">
        <v>1494545.45</v>
      </c>
      <c r="U653" s="239">
        <v>0</v>
      </c>
      <c r="V653" s="239">
        <f t="shared" ref="V653:V658" si="62">S653+T653-U653</f>
        <v>1494545.45</v>
      </c>
      <c r="W653" s="320">
        <f>U653*(1+AG653)/(1+AG653+P653)</f>
        <v>0</v>
      </c>
      <c r="X653" s="320">
        <v>86400</v>
      </c>
      <c r="Y653" s="320">
        <f t="shared" si="59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60"/>
        <v>0</v>
      </c>
      <c r="AC653" s="322"/>
      <c r="AD653" s="238"/>
      <c r="AE653" s="238"/>
      <c r="AF653" s="238" t="s">
        <v>417</v>
      </c>
      <c r="AG653" s="231">
        <v>0.32</v>
      </c>
      <c r="AH653" s="345"/>
      <c r="AI653" s="345"/>
      <c r="AJ653" s="345"/>
    </row>
    <row r="654" spans="1:37" s="131" customFormat="1" ht="14.25" customHeight="1" x14ac:dyDescent="0.4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497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9"/>
        <v>15.892714285714305</v>
      </c>
      <c r="Z654" s="320">
        <f t="shared" si="61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60"/>
        <v>11.86656</v>
      </c>
      <c r="AC654" s="322"/>
      <c r="AD654" s="238"/>
      <c r="AE654" s="238"/>
      <c r="AF654" s="238" t="s">
        <v>417</v>
      </c>
      <c r="AG654" s="231">
        <v>0.31</v>
      </c>
      <c r="AH654" s="345"/>
      <c r="AI654" s="345"/>
      <c r="AJ654" s="345"/>
    </row>
    <row r="655" spans="1:37" s="131" customFormat="1" ht="14.25" customHeight="1" x14ac:dyDescent="0.4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497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9"/>
        <v>8716.6857857143041</v>
      </c>
      <c r="Z655" s="320">
        <f t="shared" si="61"/>
        <v>135592.89000000001</v>
      </c>
      <c r="AA655" s="240">
        <f>VLOOKUP(I655,[1]Q3核心媒体返点预估!A:L,MATCH(N655,[1]Q3核心媒体返点预估!A$2:K$2,0),0)</f>
        <v>0</v>
      </c>
      <c r="AB655" s="320">
        <f t="shared" si="60"/>
        <v>0</v>
      </c>
      <c r="AC655" s="322"/>
      <c r="AD655" s="238"/>
      <c r="AE655" s="238"/>
      <c r="AF655" s="238" t="s">
        <v>417</v>
      </c>
      <c r="AG655" s="231">
        <v>0.31</v>
      </c>
      <c r="AH655" s="345"/>
      <c r="AI655" s="345"/>
      <c r="AJ655" s="345"/>
    </row>
    <row r="656" spans="1:37" s="131" customFormat="1" ht="14.25" customHeight="1" x14ac:dyDescent="0.4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498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63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9"/>
        <v>0</v>
      </c>
      <c r="Z656" s="320">
        <f t="shared" si="61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60"/>
        <v>1588.1486400000001</v>
      </c>
      <c r="AC656" s="322"/>
      <c r="AD656" s="238"/>
      <c r="AE656" s="238"/>
      <c r="AF656" s="238" t="s">
        <v>417</v>
      </c>
      <c r="AG656" s="231">
        <v>0.11</v>
      </c>
      <c r="AH656" s="345"/>
      <c r="AI656" s="345"/>
      <c r="AJ656" s="345"/>
    </row>
    <row r="657" spans="1:36" s="131" customFormat="1" ht="14.25" customHeight="1" x14ac:dyDescent="0.4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498</v>
      </c>
      <c r="N657" s="241" t="s">
        <v>209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62"/>
        <v>83326.37999999999</v>
      </c>
      <c r="W657" s="320">
        <f>U657</f>
        <v>22126.240000000002</v>
      </c>
      <c r="X657" s="320"/>
      <c r="Y657" s="320">
        <f t="shared" si="59"/>
        <v>0</v>
      </c>
      <c r="Z657" s="320">
        <f t="shared" si="61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60"/>
        <v>1754.6108320000001</v>
      </c>
      <c r="AC657" s="322"/>
      <c r="AD657" s="238"/>
      <c r="AE657" s="238"/>
      <c r="AF657" s="238" t="s">
        <v>417</v>
      </c>
      <c r="AG657" s="231">
        <v>0.36</v>
      </c>
      <c r="AH657" s="345"/>
      <c r="AI657" s="345"/>
      <c r="AJ657" s="345"/>
    </row>
    <row r="658" spans="1:36" s="131" customFormat="1" ht="14.25" customHeight="1" x14ac:dyDescent="0.4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499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62"/>
        <v>33563.4</v>
      </c>
      <c r="W658" s="320">
        <f>U658</f>
        <v>1473.6</v>
      </c>
      <c r="X658" s="320"/>
      <c r="Y658" s="320">
        <f t="shared" si="59"/>
        <v>0</v>
      </c>
      <c r="Z658" s="320">
        <f t="shared" si="61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60"/>
        <v>70.732799999999997</v>
      </c>
      <c r="AC658" s="322"/>
      <c r="AD658" s="238"/>
      <c r="AE658" s="238"/>
      <c r="AF658" s="238" t="s">
        <v>414</v>
      </c>
      <c r="AG658" s="231">
        <v>0</v>
      </c>
      <c r="AH658" s="345"/>
      <c r="AI658" s="345"/>
      <c r="AJ658" s="345"/>
    </row>
    <row r="659" spans="1:36" s="131" customFormat="1" ht="14.25" customHeight="1" x14ac:dyDescent="0.4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64">U659*(1+AG659)/(1+AG659+P659)</f>
        <v>4553.9231799163181</v>
      </c>
      <c r="X659" s="320"/>
      <c r="Y659" s="320">
        <f t="shared" si="59"/>
        <v>219.70682008368203</v>
      </c>
      <c r="Z659" s="320">
        <f t="shared" si="61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60"/>
        <v>229.13424000000001</v>
      </c>
      <c r="AC659" s="322"/>
      <c r="AD659" s="238"/>
      <c r="AE659" s="238"/>
      <c r="AF659" s="238" t="s">
        <v>414</v>
      </c>
      <c r="AG659" s="231">
        <v>0.14000000000000001</v>
      </c>
      <c r="AH659" s="345"/>
      <c r="AI659" s="345"/>
      <c r="AJ659" s="345"/>
    </row>
    <row r="660" spans="1:36" s="131" customFormat="1" ht="14.25" customHeight="1" x14ac:dyDescent="0.4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500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63"/>
        <v>65247.729999999996</v>
      </c>
      <c r="T660" s="239"/>
      <c r="U660" s="239">
        <v>35337.519999999997</v>
      </c>
      <c r="V660" s="239">
        <v>29910.21</v>
      </c>
      <c r="W660" s="320">
        <f t="shared" si="64"/>
        <v>33654.780952380948</v>
      </c>
      <c r="X660" s="320"/>
      <c r="Y660" s="320">
        <f t="shared" si="59"/>
        <v>1682.7390476190485</v>
      </c>
      <c r="Z660" s="320">
        <f t="shared" si="61"/>
        <v>35337.519999999997</v>
      </c>
      <c r="AA660" s="240">
        <f>VLOOKUP(I660,[1]Q3核心媒体返点预估!A:L,MATCH(N660,[1]Q3核心媒体返点预估!A$2:K$2,0),0)</f>
        <v>0</v>
      </c>
      <c r="AB660" s="320">
        <f t="shared" si="60"/>
        <v>0</v>
      </c>
      <c r="AC660" s="322"/>
      <c r="AD660" s="238"/>
      <c r="AE660" s="238"/>
      <c r="AF660" s="238" t="s">
        <v>417</v>
      </c>
      <c r="AG660" s="231">
        <v>0</v>
      </c>
      <c r="AH660" s="345"/>
      <c r="AI660" s="345"/>
      <c r="AJ660" s="345"/>
    </row>
    <row r="661" spans="1:36" s="131" customFormat="1" ht="14.25" customHeight="1" x14ac:dyDescent="0.4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357</v>
      </c>
      <c r="G661" s="238" t="s">
        <v>357</v>
      </c>
      <c r="H661" s="367" t="s">
        <v>357</v>
      </c>
      <c r="I661" s="238" t="s">
        <v>49</v>
      </c>
      <c r="J661" s="137" t="s">
        <v>63</v>
      </c>
      <c r="K661" s="238"/>
      <c r="L661" s="238" t="s">
        <v>357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63"/>
        <v>16977.18</v>
      </c>
      <c r="T661" s="239"/>
      <c r="U661" s="239">
        <v>45.96</v>
      </c>
      <c r="V661" s="239">
        <v>16931.22</v>
      </c>
      <c r="W661" s="320">
        <f t="shared" si="64"/>
        <v>45.96</v>
      </c>
      <c r="X661" s="320"/>
      <c r="Y661" s="320">
        <f t="shared" si="59"/>
        <v>0</v>
      </c>
      <c r="Z661" s="320">
        <f t="shared" si="61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60"/>
        <v>2.20608</v>
      </c>
      <c r="AC661" s="322"/>
      <c r="AD661" s="238"/>
      <c r="AE661" s="238"/>
      <c r="AF661" s="238" t="s">
        <v>414</v>
      </c>
      <c r="AG661" s="231">
        <v>0.42</v>
      </c>
      <c r="AH661" s="345"/>
      <c r="AI661" s="345"/>
      <c r="AJ661" s="345"/>
    </row>
    <row r="662" spans="1:36" s="131" customFormat="1" ht="14.25" customHeight="1" x14ac:dyDescent="0.4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501</v>
      </c>
      <c r="G662" s="238" t="s">
        <v>501</v>
      </c>
      <c r="H662" s="367" t="s">
        <v>501</v>
      </c>
      <c r="I662" s="238" t="s">
        <v>49</v>
      </c>
      <c r="J662" s="137" t="s">
        <v>63</v>
      </c>
      <c r="K662" s="238"/>
      <c r="L662" s="244" t="s">
        <v>501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64"/>
        <v>0.01</v>
      </c>
      <c r="X662" s="320"/>
      <c r="Y662" s="320">
        <f t="shared" si="59"/>
        <v>0</v>
      </c>
      <c r="Z662" s="320">
        <f t="shared" si="61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60"/>
        <v>4.8000000000000001E-4</v>
      </c>
      <c r="AC662" s="322"/>
      <c r="AD662" s="238"/>
      <c r="AE662" s="238"/>
      <c r="AF662" s="238" t="s">
        <v>414</v>
      </c>
      <c r="AG662" s="231">
        <v>0.42</v>
      </c>
      <c r="AH662" s="345"/>
      <c r="AI662" s="345"/>
      <c r="AJ662" s="345"/>
    </row>
    <row r="663" spans="1:36" s="131" customFormat="1" ht="14.25" customHeight="1" x14ac:dyDescent="0.4">
      <c r="A663" s="237">
        <v>43647</v>
      </c>
      <c r="B663" s="238" t="s">
        <v>42</v>
      </c>
      <c r="C663" s="238" t="s">
        <v>59</v>
      </c>
      <c r="D663" s="238" t="s">
        <v>290</v>
      </c>
      <c r="E663" s="238" t="s">
        <v>205</v>
      </c>
      <c r="F663" s="238" t="s">
        <v>502</v>
      </c>
      <c r="G663" s="238" t="s">
        <v>503</v>
      </c>
      <c r="H663" s="238" t="s">
        <v>48</v>
      </c>
      <c r="I663" s="238" t="s">
        <v>49</v>
      </c>
      <c r="J663" s="137" t="s">
        <v>50</v>
      </c>
      <c r="K663" s="238"/>
      <c r="L663" s="244" t="s">
        <v>504</v>
      </c>
      <c r="M663" s="241" t="s">
        <v>505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64"/>
        <v>4223.0480769230771</v>
      </c>
      <c r="X663" s="320"/>
      <c r="Y663" s="320">
        <f t="shared" si="59"/>
        <v>168.92192307692312</v>
      </c>
      <c r="Z663" s="320">
        <f t="shared" si="61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60"/>
        <v>210.81456000000003</v>
      </c>
      <c r="AC663" s="322"/>
      <c r="AD663" s="238"/>
      <c r="AE663" s="238"/>
      <c r="AF663" s="238" t="s">
        <v>414</v>
      </c>
      <c r="AG663" s="231">
        <v>0</v>
      </c>
      <c r="AH663" s="345"/>
      <c r="AI663" s="345"/>
      <c r="AJ663" s="345"/>
    </row>
    <row r="664" spans="1:36" s="131" customFormat="1" ht="14.25" customHeight="1" x14ac:dyDescent="0.4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506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64"/>
        <v>1355667.4889285713</v>
      </c>
      <c r="X664" s="320"/>
      <c r="Y664" s="320">
        <f t="shared" si="59"/>
        <v>93137.46107142861</v>
      </c>
      <c r="Z664" s="320">
        <f t="shared" si="61"/>
        <v>1448804.95</v>
      </c>
      <c r="AA664" s="240">
        <f>VLOOKUP(I664,[1]Q3核心媒体返点预估!A:L,MATCH(N664,[1]Q3核心媒体返点预估!A$2:K$2,0),0)</f>
        <v>0</v>
      </c>
      <c r="AB664" s="320">
        <f t="shared" si="60"/>
        <v>0</v>
      </c>
      <c r="AC664" s="322"/>
      <c r="AD664" s="238"/>
      <c r="AE664" s="238"/>
      <c r="AF664" s="238" t="s">
        <v>417</v>
      </c>
      <c r="AG664" s="231">
        <v>0.31</v>
      </c>
      <c r="AH664" s="345"/>
      <c r="AI664" s="345"/>
      <c r="AJ664" s="345"/>
    </row>
    <row r="665" spans="1:36" s="131" customFormat="1" ht="14.25" customHeight="1" x14ac:dyDescent="0.4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587</v>
      </c>
      <c r="G665" s="238" t="s">
        <v>588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507</v>
      </c>
      <c r="N665" s="238" t="s">
        <v>52</v>
      </c>
      <c r="O665" s="301" t="s">
        <v>53</v>
      </c>
      <c r="P665" s="196">
        <v>0.08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413">
        <f>U665*(1+AG665)/(1+P665+AG665)</f>
        <v>2510.1140145985401</v>
      </c>
      <c r="X665" s="320"/>
      <c r="Y665" s="320">
        <f t="shared" si="59"/>
        <v>155.66598540146015</v>
      </c>
      <c r="Z665" s="320">
        <f t="shared" si="61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60"/>
        <v>127.95744000000001</v>
      </c>
      <c r="AC665" s="322"/>
      <c r="AD665" s="238"/>
      <c r="AE665" s="238"/>
      <c r="AF665" s="238" t="s">
        <v>417</v>
      </c>
      <c r="AG665" s="231">
        <v>0.28999999999999998</v>
      </c>
      <c r="AH665" s="345"/>
      <c r="AI665" s="345"/>
      <c r="AJ665" s="345"/>
    </row>
    <row r="666" spans="1:36" s="131" customFormat="1" ht="14.25" customHeight="1" x14ac:dyDescent="0.4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352</v>
      </c>
      <c r="G666" s="238" t="s">
        <v>353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508</v>
      </c>
      <c r="N666" s="238" t="s">
        <v>144</v>
      </c>
      <c r="O666" s="301" t="s">
        <v>53</v>
      </c>
      <c r="P666" s="196">
        <v>0.08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121">
        <f>U666*(1+AG666)/(1+P666+AG666)</f>
        <v>4937.8845985401458</v>
      </c>
      <c r="X666" s="320"/>
      <c r="Y666" s="320">
        <f t="shared" si="59"/>
        <v>306.22540145985386</v>
      </c>
      <c r="Z666" s="320">
        <f t="shared" si="61"/>
        <v>5244.11</v>
      </c>
      <c r="AA666" s="240">
        <f>VLOOKUP(I666,[1]Q3核心媒体返点预估!A:L,MATCH(N666,[1]Q3核心媒体返点预估!A$2:K$2,0),0)</f>
        <v>0</v>
      </c>
      <c r="AB666" s="320">
        <f t="shared" si="60"/>
        <v>0</v>
      </c>
      <c r="AC666" s="322"/>
      <c r="AD666" s="238"/>
      <c r="AE666" s="238"/>
      <c r="AF666" s="238" t="s">
        <v>417</v>
      </c>
      <c r="AG666" s="231">
        <v>0.28999999999999998</v>
      </c>
      <c r="AH666" s="345"/>
      <c r="AI666" s="345"/>
      <c r="AJ666" s="345"/>
    </row>
    <row r="667" spans="1:36" s="131" customFormat="1" ht="14.25" customHeight="1" x14ac:dyDescent="0.4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509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64"/>
        <v>1811.7619047619046</v>
      </c>
      <c r="X667" s="320"/>
      <c r="Y667" s="320">
        <f t="shared" si="59"/>
        <v>90.58809523809532</v>
      </c>
      <c r="Z667" s="320">
        <f t="shared" si="61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60"/>
        <v>91.312799999999996</v>
      </c>
      <c r="AC667" s="322"/>
      <c r="AD667" s="238"/>
      <c r="AE667" s="238"/>
      <c r="AF667" s="238" t="s">
        <v>417</v>
      </c>
      <c r="AG667" s="231">
        <v>0</v>
      </c>
      <c r="AH667" s="345"/>
      <c r="AI667" s="345"/>
      <c r="AJ667" s="345"/>
    </row>
    <row r="668" spans="1:36" s="131" customFormat="1" ht="14.25" customHeight="1" x14ac:dyDescent="0.4">
      <c r="A668" s="237">
        <v>43647</v>
      </c>
      <c r="B668" s="241" t="s">
        <v>42</v>
      </c>
      <c r="C668" s="241" t="s">
        <v>210</v>
      </c>
      <c r="D668" s="241" t="s">
        <v>211</v>
      </c>
      <c r="E668" s="241" t="s">
        <v>212</v>
      </c>
      <c r="F668" s="241" t="s">
        <v>236</v>
      </c>
      <c r="G668" s="241" t="s">
        <v>237</v>
      </c>
      <c r="H668" s="238" t="s">
        <v>48</v>
      </c>
      <c r="I668" s="238" t="s">
        <v>49</v>
      </c>
      <c r="J668" s="137" t="s">
        <v>50</v>
      </c>
      <c r="K668" s="238"/>
      <c r="L668" s="241" t="s">
        <v>220</v>
      </c>
      <c r="M668" s="241" t="s">
        <v>510</v>
      </c>
      <c r="N668" s="241" t="s">
        <v>209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64"/>
        <v>151.9684</v>
      </c>
      <c r="X668" s="320"/>
      <c r="Y668" s="320">
        <f t="shared" si="59"/>
        <v>8.5615999999999985</v>
      </c>
      <c r="Z668" s="320">
        <f t="shared" si="61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60"/>
        <v>12.730029</v>
      </c>
      <c r="AC668" s="322"/>
      <c r="AD668" s="238"/>
      <c r="AE668" s="238"/>
      <c r="AF668" s="238" t="s">
        <v>417</v>
      </c>
      <c r="AG668" s="231">
        <v>0.42</v>
      </c>
      <c r="AH668" s="345"/>
      <c r="AI668" s="345"/>
      <c r="AJ668" s="345"/>
    </row>
    <row r="669" spans="1:36" s="131" customFormat="1" ht="14.25" customHeight="1" x14ac:dyDescent="0.4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511</v>
      </c>
      <c r="N669" s="241" t="s">
        <v>144</v>
      </c>
      <c r="O669" s="305" t="s">
        <v>57</v>
      </c>
      <c r="P669" s="208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121">
        <f>U669/(1+P669)</f>
        <v>14894.03</v>
      </c>
      <c r="X669" s="320"/>
      <c r="Y669" s="320">
        <f t="shared" si="59"/>
        <v>0</v>
      </c>
      <c r="Z669" s="320">
        <f t="shared" si="61"/>
        <v>14894.03</v>
      </c>
      <c r="AA669" s="240">
        <f>VLOOKUP(I669,[1]Q3核心媒体返点预估!A:L,MATCH(N669,[1]Q3核心媒体返点预估!A$2:K$2,0),0)</f>
        <v>0</v>
      </c>
      <c r="AB669" s="320">
        <f t="shared" si="60"/>
        <v>0</v>
      </c>
      <c r="AC669" s="322"/>
      <c r="AD669" s="238"/>
      <c r="AE669" s="238"/>
      <c r="AF669" s="238" t="s">
        <v>417</v>
      </c>
      <c r="AG669" s="231">
        <v>0</v>
      </c>
      <c r="AH669" s="345"/>
      <c r="AI669" s="345"/>
      <c r="AJ669" s="345"/>
    </row>
    <row r="670" spans="1:36" s="131" customFormat="1" ht="14.25" customHeight="1" x14ac:dyDescent="0.4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512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9"/>
        <v>0</v>
      </c>
      <c r="Z670" s="320">
        <f t="shared" si="61"/>
        <v>1920</v>
      </c>
      <c r="AA670" s="240">
        <f>VLOOKUP(I670,[1]Q3核心媒体返点预估!A:L,MATCH(N670,[1]Q3核心媒体返点预估!A$2:K$2,0),0)</f>
        <v>0</v>
      </c>
      <c r="AB670" s="320">
        <f t="shared" si="60"/>
        <v>0</v>
      </c>
      <c r="AC670" s="322"/>
      <c r="AD670" s="238"/>
      <c r="AE670" s="238"/>
      <c r="AF670" s="238" t="s">
        <v>417</v>
      </c>
      <c r="AG670" s="231">
        <v>0</v>
      </c>
      <c r="AH670" s="345"/>
      <c r="AI670" s="345"/>
      <c r="AJ670" s="345"/>
    </row>
    <row r="671" spans="1:36" s="131" customFormat="1" ht="14.25" customHeight="1" x14ac:dyDescent="0.4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513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514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9"/>
        <v>0</v>
      </c>
      <c r="Z671" s="320">
        <f t="shared" si="61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60"/>
        <v>8.448E-2</v>
      </c>
      <c r="AC671" s="322"/>
      <c r="AD671" s="238"/>
      <c r="AE671" s="238"/>
      <c r="AF671" s="238" t="s">
        <v>417</v>
      </c>
      <c r="AG671" s="231">
        <v>0.09</v>
      </c>
      <c r="AH671" s="345"/>
      <c r="AI671" s="345"/>
      <c r="AJ671" s="345"/>
    </row>
    <row r="672" spans="1:36" s="131" customFormat="1" ht="14.25" customHeight="1" x14ac:dyDescent="0.4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346</v>
      </c>
      <c r="G672" s="238" t="s">
        <v>347</v>
      </c>
      <c r="H672" s="238" t="s">
        <v>48</v>
      </c>
      <c r="I672" s="238" t="s">
        <v>49</v>
      </c>
      <c r="J672" s="137" t="s">
        <v>50</v>
      </c>
      <c r="K672" s="238"/>
      <c r="L672" s="238" t="s">
        <v>337</v>
      </c>
      <c r="M672" s="241" t="s">
        <v>217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9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60"/>
        <v>0</v>
      </c>
      <c r="AC672" s="322"/>
      <c r="AD672" s="238"/>
      <c r="AE672" s="238"/>
      <c r="AF672" s="238" t="s">
        <v>417</v>
      </c>
      <c r="AG672" s="231">
        <v>0.02</v>
      </c>
      <c r="AH672" s="345"/>
      <c r="AI672" s="345"/>
      <c r="AJ672" s="345"/>
    </row>
    <row r="673" spans="1:36" s="131" customFormat="1" ht="14.25" customHeight="1" x14ac:dyDescent="0.4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346</v>
      </c>
      <c r="G673" s="238" t="s">
        <v>347</v>
      </c>
      <c r="H673" s="238" t="s">
        <v>48</v>
      </c>
      <c r="I673" s="238" t="s">
        <v>49</v>
      </c>
      <c r="J673" s="137" t="s">
        <v>50</v>
      </c>
      <c r="K673" s="238"/>
      <c r="L673" s="238" t="s">
        <v>217</v>
      </c>
      <c r="M673" s="241" t="s">
        <v>217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9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60"/>
        <v>0</v>
      </c>
      <c r="AC673" s="322"/>
      <c r="AD673" s="238"/>
      <c r="AE673" s="238"/>
      <c r="AF673" s="238" t="s">
        <v>417</v>
      </c>
      <c r="AG673" s="231">
        <v>0.03</v>
      </c>
      <c r="AH673" s="345"/>
      <c r="AI673" s="345"/>
      <c r="AJ673" s="345"/>
    </row>
    <row r="674" spans="1:36" s="253" customFormat="1" ht="16.5" customHeight="1" x14ac:dyDescent="0.4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515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9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60"/>
        <v>381.17664000000002</v>
      </c>
      <c r="AC674" s="321"/>
      <c r="AD674" s="247"/>
      <c r="AE674" s="247"/>
      <c r="AF674" s="247" t="s">
        <v>417</v>
      </c>
      <c r="AG674" s="249">
        <v>0.36</v>
      </c>
      <c r="AH674" s="346"/>
      <c r="AI674" s="346"/>
      <c r="AJ674" s="346"/>
    </row>
    <row r="675" spans="1:36" s="131" customFormat="1" ht="14.25" customHeight="1" x14ac:dyDescent="0.4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350</v>
      </c>
      <c r="G675" s="238" t="s">
        <v>351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516</v>
      </c>
      <c r="N675" s="238" t="s">
        <v>52</v>
      </c>
      <c r="O675" s="301" t="s">
        <v>53</v>
      </c>
      <c r="P675" s="196">
        <v>0.08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413">
        <f t="shared" ref="W675:W676" si="65">U675*(1+AG675)/(1+P675+AG675)</f>
        <v>62324.033649635028</v>
      </c>
      <c r="X675" s="320"/>
      <c r="Y675" s="320">
        <f t="shared" si="59"/>
        <v>3865.0563503649682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60"/>
        <v>3177.0763200000001</v>
      </c>
      <c r="AC675" s="322"/>
      <c r="AD675" s="238"/>
      <c r="AE675" s="238"/>
      <c r="AF675" s="238" t="s">
        <v>417</v>
      </c>
      <c r="AG675" s="231">
        <v>0.28999999999999998</v>
      </c>
      <c r="AH675" s="345"/>
      <c r="AI675" s="345"/>
      <c r="AJ675" s="345"/>
    </row>
    <row r="676" spans="1:36" s="131" customFormat="1" ht="14.25" customHeight="1" x14ac:dyDescent="0.4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587</v>
      </c>
      <c r="G676" s="238" t="s">
        <v>588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508</v>
      </c>
      <c r="N676" s="238" t="s">
        <v>52</v>
      </c>
      <c r="O676" s="301" t="s">
        <v>53</v>
      </c>
      <c r="P676" s="196">
        <v>0.08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413">
        <f t="shared" si="65"/>
        <v>49678.436715328462</v>
      </c>
      <c r="X676" s="320"/>
      <c r="Y676" s="320">
        <f t="shared" si="59"/>
        <v>3080.8332846715348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60"/>
        <v>2532.4449599999998</v>
      </c>
      <c r="AC676" s="322"/>
      <c r="AD676" s="238"/>
      <c r="AE676" s="238"/>
      <c r="AF676" s="238" t="s">
        <v>417</v>
      </c>
      <c r="AG676" s="231">
        <v>0.28999999999999998</v>
      </c>
      <c r="AH676" s="345"/>
      <c r="AI676" s="345"/>
      <c r="AJ676" s="345"/>
    </row>
    <row r="677" spans="1:36" s="131" customFormat="1" ht="14.25" customHeight="1" x14ac:dyDescent="0.4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358</v>
      </c>
      <c r="G677" s="238" t="s">
        <v>359</v>
      </c>
      <c r="H677" s="238" t="s">
        <v>48</v>
      </c>
      <c r="I677" s="238" t="s">
        <v>49</v>
      </c>
      <c r="J677" s="137" t="s">
        <v>50</v>
      </c>
      <c r="K677" s="238"/>
      <c r="L677" s="238" t="s">
        <v>358</v>
      </c>
      <c r="M677" s="241" t="s">
        <v>517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6">S677+T677-U677</f>
        <v>0</v>
      </c>
      <c r="W677" s="320">
        <f>U677*(1+AG677)/(1+AG677+P677)</f>
        <v>0</v>
      </c>
      <c r="X677" s="320"/>
      <c r="Y677" s="320">
        <f t="shared" si="59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60"/>
        <v>0</v>
      </c>
      <c r="AC677" s="322"/>
      <c r="AD677" s="238"/>
      <c r="AE677" s="238"/>
      <c r="AF677" s="238" t="s">
        <v>414</v>
      </c>
      <c r="AG677" s="231">
        <v>0</v>
      </c>
      <c r="AH677" s="345"/>
      <c r="AI677" s="345"/>
      <c r="AJ677" s="345"/>
    </row>
    <row r="678" spans="1:36" s="131" customFormat="1" ht="14.25" customHeight="1" x14ac:dyDescent="0.4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518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6"/>
        <v>0</v>
      </c>
      <c r="W678" s="320">
        <f>U678</f>
        <v>0</v>
      </c>
      <c r="X678" s="320"/>
      <c r="Y678" s="320">
        <f t="shared" si="59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60"/>
        <v>0</v>
      </c>
      <c r="AC678" s="322"/>
      <c r="AD678" s="238"/>
      <c r="AE678" s="238"/>
      <c r="AF678" s="238" t="s">
        <v>414</v>
      </c>
      <c r="AG678" s="231">
        <v>0</v>
      </c>
      <c r="AH678" s="345"/>
      <c r="AI678" s="345"/>
      <c r="AJ678" s="345"/>
    </row>
    <row r="679" spans="1:36" s="131" customFormat="1" ht="14.25" customHeight="1" x14ac:dyDescent="0.4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519</v>
      </c>
      <c r="N679" s="241" t="s">
        <v>209</v>
      </c>
      <c r="O679" s="243" t="s">
        <v>53</v>
      </c>
      <c r="P679" s="243">
        <v>0.02</v>
      </c>
      <c r="Q679" s="238"/>
      <c r="R679" s="197" t="s">
        <v>760</v>
      </c>
      <c r="S679" s="239">
        <v>0</v>
      </c>
      <c r="T679" s="239"/>
      <c r="U679" s="239"/>
      <c r="V679" s="239">
        <f t="shared" si="66"/>
        <v>0</v>
      </c>
      <c r="W679" s="320">
        <f>U679*(1+AG679)/(1+AG679+P679)</f>
        <v>0</v>
      </c>
      <c r="X679" s="320"/>
      <c r="Y679" s="320">
        <f t="shared" si="59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60"/>
        <v>0</v>
      </c>
      <c r="AC679" s="322"/>
      <c r="AD679" s="238"/>
      <c r="AE679" s="238"/>
      <c r="AF679" s="238" t="s">
        <v>417</v>
      </c>
      <c r="AG679" s="231">
        <v>0</v>
      </c>
      <c r="AH679" s="345"/>
      <c r="AI679" s="345"/>
      <c r="AJ679" s="345"/>
    </row>
    <row r="680" spans="1:36" s="131" customFormat="1" ht="14.25" customHeight="1" x14ac:dyDescent="0.4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215</v>
      </c>
      <c r="G680" s="241" t="s">
        <v>216</v>
      </c>
      <c r="H680" s="238" t="s">
        <v>48</v>
      </c>
      <c r="I680" s="238" t="s">
        <v>49</v>
      </c>
      <c r="J680" s="137" t="s">
        <v>50</v>
      </c>
      <c r="K680" s="238"/>
      <c r="L680" s="241" t="s">
        <v>217</v>
      </c>
      <c r="M680" s="241" t="s">
        <v>217</v>
      </c>
      <c r="N680" s="241" t="s">
        <v>209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6"/>
        <v>0</v>
      </c>
      <c r="W680" s="320">
        <f>U680*P680</f>
        <v>0</v>
      </c>
      <c r="X680" s="320"/>
      <c r="Y680" s="320">
        <f t="shared" si="59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60"/>
        <v>0</v>
      </c>
      <c r="AC680" s="322"/>
      <c r="AD680" s="238"/>
      <c r="AE680" s="238"/>
      <c r="AF680" s="238" t="s">
        <v>417</v>
      </c>
      <c r="AG680" s="231">
        <v>0.34</v>
      </c>
      <c r="AH680" s="345"/>
      <c r="AI680" s="345"/>
      <c r="AJ680" s="345"/>
    </row>
    <row r="681" spans="1:36" s="131" customFormat="1" ht="14.25" customHeight="1" x14ac:dyDescent="0.4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520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6"/>
        <v>0</v>
      </c>
      <c r="W681" s="320">
        <f>U681*(1+AG681)/(1+AG681+P681)</f>
        <v>0</v>
      </c>
      <c r="X681" s="320"/>
      <c r="Y681" s="320">
        <f t="shared" si="59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60"/>
        <v>0</v>
      </c>
      <c r="AC681" s="322"/>
      <c r="AD681" s="238"/>
      <c r="AE681" s="238"/>
      <c r="AF681" s="238" t="s">
        <v>417</v>
      </c>
      <c r="AG681" s="231">
        <v>7.0000000000000007E-2</v>
      </c>
      <c r="AH681" s="345"/>
      <c r="AI681" s="345"/>
      <c r="AJ681" s="345"/>
    </row>
    <row r="682" spans="1:36" s="131" customFormat="1" ht="14.25" customHeight="1" x14ac:dyDescent="0.4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521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6"/>
        <v>0.78000000000065495</v>
      </c>
      <c r="W682" s="320">
        <f>U682*(1+AG682)/(1+AG682+P682)</f>
        <v>0</v>
      </c>
      <c r="X682" s="320"/>
      <c r="Y682" s="320">
        <f t="shared" si="59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60"/>
        <v>0</v>
      </c>
      <c r="AC682" s="322"/>
      <c r="AD682" s="238"/>
      <c r="AE682" s="238"/>
      <c r="AF682" s="238" t="s">
        <v>417</v>
      </c>
      <c r="AG682" s="231">
        <v>0</v>
      </c>
      <c r="AH682" s="345"/>
      <c r="AI682" s="345"/>
      <c r="AJ682" s="345"/>
    </row>
    <row r="683" spans="1:36" s="131" customFormat="1" ht="14.25" customHeight="1" x14ac:dyDescent="0.4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522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6"/>
        <v>2956.69</v>
      </c>
      <c r="W683" s="320">
        <f>U683</f>
        <v>0</v>
      </c>
      <c r="X683" s="320"/>
      <c r="Y683" s="320">
        <f t="shared" si="59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60"/>
        <v>0</v>
      </c>
      <c r="AC683" s="322"/>
      <c r="AD683" s="238"/>
      <c r="AE683" s="238"/>
      <c r="AF683" s="238" t="s">
        <v>417</v>
      </c>
      <c r="AG683" s="231">
        <v>0.42</v>
      </c>
      <c r="AH683" s="345"/>
      <c r="AI683" s="345"/>
      <c r="AJ683" s="345"/>
    </row>
    <row r="684" spans="1:36" s="131" customFormat="1" ht="14.25" customHeight="1" x14ac:dyDescent="0.4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523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6"/>
        <v>0</v>
      </c>
      <c r="W684" s="320">
        <f>U684*(1+AG684)/(1+AG684+P684)</f>
        <v>0</v>
      </c>
      <c r="X684" s="320"/>
      <c r="Y684" s="320">
        <f t="shared" si="59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60"/>
        <v>0</v>
      </c>
      <c r="AC684" s="322"/>
      <c r="AD684" s="238"/>
      <c r="AE684" s="238"/>
      <c r="AF684" s="238" t="s">
        <v>417</v>
      </c>
      <c r="AG684" s="231" t="s">
        <v>524</v>
      </c>
      <c r="AH684" s="345"/>
      <c r="AI684" s="345"/>
      <c r="AJ684" s="345"/>
    </row>
    <row r="685" spans="1:36" s="131" customFormat="1" ht="14.25" customHeight="1" x14ac:dyDescent="0.4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525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6"/>
        <v>1766.24</v>
      </c>
      <c r="W685" s="320">
        <f>U685*(1+AG685)/(1+AG685+P685)</f>
        <v>0</v>
      </c>
      <c r="X685" s="320"/>
      <c r="Y685" s="320">
        <f t="shared" si="59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60"/>
        <v>0</v>
      </c>
      <c r="AC685" s="322"/>
      <c r="AD685" s="238"/>
      <c r="AE685" s="238"/>
      <c r="AF685" s="238" t="s">
        <v>414</v>
      </c>
      <c r="AG685" s="231">
        <v>0.42</v>
      </c>
      <c r="AH685" s="345"/>
      <c r="AI685" s="345"/>
      <c r="AJ685" s="345"/>
    </row>
    <row r="686" spans="1:36" s="131" customFormat="1" ht="14.25" customHeight="1" x14ac:dyDescent="0.4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194" t="s">
        <v>613</v>
      </c>
      <c r="G686" s="194" t="s">
        <v>613</v>
      </c>
      <c r="H686" s="368" t="s">
        <v>613</v>
      </c>
      <c r="I686" s="238" t="s">
        <v>49</v>
      </c>
      <c r="J686" s="137" t="s">
        <v>63</v>
      </c>
      <c r="K686" s="238"/>
      <c r="L686" s="241" t="s">
        <v>77</v>
      </c>
      <c r="M686" s="241" t="s">
        <v>519</v>
      </c>
      <c r="N686" s="241" t="s">
        <v>52</v>
      </c>
      <c r="O686" s="243" t="s">
        <v>53</v>
      </c>
      <c r="P686" s="196">
        <v>-0.15</v>
      </c>
      <c r="Q686" s="238"/>
      <c r="R686" s="238"/>
      <c r="S686" s="239">
        <v>205.52</v>
      </c>
      <c r="T686" s="239"/>
      <c r="U686" s="239"/>
      <c r="V686" s="239">
        <f t="shared" si="66"/>
        <v>205.52</v>
      </c>
      <c r="W686" s="121">
        <f>U686*(1+AG686)/(1+P686+AG686)</f>
        <v>0</v>
      </c>
      <c r="X686" s="320"/>
      <c r="Y686" s="320">
        <f t="shared" si="59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60"/>
        <v>0</v>
      </c>
      <c r="AC686" s="322"/>
      <c r="AD686" s="238"/>
      <c r="AE686" s="238"/>
      <c r="AF686" s="238" t="s">
        <v>417</v>
      </c>
      <c r="AG686" s="226">
        <v>0.26</v>
      </c>
      <c r="AH686" s="345"/>
      <c r="AI686" s="345"/>
      <c r="AJ686" s="345"/>
    </row>
    <row r="687" spans="1:36" s="131" customFormat="1" ht="14.25" customHeight="1" x14ac:dyDescent="0.4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506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7">U687</f>
        <v>0</v>
      </c>
      <c r="X687" s="320"/>
      <c r="Y687" s="320">
        <f t="shared" si="59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60"/>
        <v>0</v>
      </c>
      <c r="AC687" s="322"/>
      <c r="AD687" s="238"/>
      <c r="AE687" s="238"/>
      <c r="AF687" s="238" t="s">
        <v>417</v>
      </c>
      <c r="AG687" s="231">
        <v>0</v>
      </c>
      <c r="AH687" s="345"/>
      <c r="AI687" s="345"/>
      <c r="AJ687" s="345"/>
    </row>
    <row r="688" spans="1:36" s="131" customFormat="1" ht="14.25" customHeight="1" x14ac:dyDescent="0.4">
      <c r="A688" s="237">
        <v>43647</v>
      </c>
      <c r="B688" s="241" t="s">
        <v>42</v>
      </c>
      <c r="C688" s="241" t="s">
        <v>210</v>
      </c>
      <c r="D688" s="241" t="s">
        <v>211</v>
      </c>
      <c r="E688" s="241" t="s">
        <v>212</v>
      </c>
      <c r="F688" s="241" t="s">
        <v>238</v>
      </c>
      <c r="G688" s="241" t="s">
        <v>239</v>
      </c>
      <c r="H688" s="238" t="s">
        <v>48</v>
      </c>
      <c r="I688" s="238" t="s">
        <v>49</v>
      </c>
      <c r="J688" s="137" t="s">
        <v>50</v>
      </c>
      <c r="K688" s="238"/>
      <c r="L688" s="241" t="s">
        <v>220</v>
      </c>
      <c r="M688" s="241" t="s">
        <v>526</v>
      </c>
      <c r="N688" s="241" t="s">
        <v>209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8">S688+T688-U688</f>
        <v>0.28802816901588801</v>
      </c>
      <c r="W688" s="320">
        <f t="shared" ref="W688:W744" si="69">U688*(1+AG688)/(1+AG688+P688)</f>
        <v>0</v>
      </c>
      <c r="X688" s="320"/>
      <c r="Y688" s="320">
        <f t="shared" si="59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60"/>
        <v>0</v>
      </c>
      <c r="AC688" s="322"/>
      <c r="AD688" s="238"/>
      <c r="AE688" s="238"/>
      <c r="AF688" s="238" t="s">
        <v>417</v>
      </c>
      <c r="AG688" s="231">
        <v>0</v>
      </c>
      <c r="AH688" s="345"/>
      <c r="AI688" s="345"/>
      <c r="AJ688" s="345"/>
    </row>
    <row r="689" spans="1:36" s="131" customFormat="1" ht="14.25" customHeight="1" x14ac:dyDescent="0.4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242</v>
      </c>
      <c r="F689" s="241" t="s">
        <v>243</v>
      </c>
      <c r="G689" s="241" t="s">
        <v>244</v>
      </c>
      <c r="H689" s="238" t="s">
        <v>48</v>
      </c>
      <c r="I689" s="238" t="s">
        <v>49</v>
      </c>
      <c r="J689" s="137" t="s">
        <v>50</v>
      </c>
      <c r="K689" s="238"/>
      <c r="L689" s="241" t="s">
        <v>245</v>
      </c>
      <c r="M689" s="241" t="s">
        <v>527</v>
      </c>
      <c r="N689" s="241" t="s">
        <v>209</v>
      </c>
      <c r="O689" s="301" t="s">
        <v>767</v>
      </c>
      <c r="P689" s="196">
        <v>0</v>
      </c>
      <c r="Q689" s="238"/>
      <c r="R689" s="238"/>
      <c r="S689" s="239">
        <v>97530.1</v>
      </c>
      <c r="T689" s="239">
        <v>-97530.1</v>
      </c>
      <c r="U689" s="239"/>
      <c r="V689" s="239">
        <f t="shared" si="68"/>
        <v>0</v>
      </c>
      <c r="W689" s="320">
        <f t="shared" si="69"/>
        <v>0</v>
      </c>
      <c r="X689" s="320"/>
      <c r="Y689" s="320">
        <f t="shared" si="59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60"/>
        <v>0</v>
      </c>
      <c r="AC689" s="322"/>
      <c r="AD689" s="238"/>
      <c r="AE689" s="238"/>
      <c r="AF689" s="238" t="s">
        <v>417</v>
      </c>
      <c r="AG689" s="231">
        <v>0</v>
      </c>
      <c r="AH689" s="345"/>
      <c r="AI689" s="345"/>
      <c r="AJ689" s="345"/>
    </row>
    <row r="690" spans="1:36" s="131" customFormat="1" ht="14.25" customHeight="1" x14ac:dyDescent="0.4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528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8"/>
        <v>547555.24</v>
      </c>
      <c r="W690" s="320">
        <f t="shared" si="67"/>
        <v>0</v>
      </c>
      <c r="X690" s="320"/>
      <c r="Y690" s="320">
        <f t="shared" si="59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60"/>
        <v>0</v>
      </c>
      <c r="AC690" s="322"/>
      <c r="AD690" s="238"/>
      <c r="AE690" s="238"/>
      <c r="AF690" s="238" t="s">
        <v>417</v>
      </c>
      <c r="AG690" s="231">
        <v>0.42</v>
      </c>
      <c r="AH690" s="345"/>
      <c r="AI690" s="345"/>
      <c r="AJ690" s="345"/>
    </row>
    <row r="691" spans="1:36" s="131" customFormat="1" ht="14.25" customHeight="1" x14ac:dyDescent="0.4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529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8"/>
        <v>0</v>
      </c>
      <c r="W691" s="320">
        <f t="shared" si="67"/>
        <v>0</v>
      </c>
      <c r="X691" s="320"/>
      <c r="Y691" s="320">
        <f t="shared" si="59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60"/>
        <v>0</v>
      </c>
      <c r="AC691" s="322"/>
      <c r="AD691" s="238"/>
      <c r="AE691" s="238"/>
      <c r="AF691" s="238" t="s">
        <v>414</v>
      </c>
      <c r="AG691" s="231" t="s">
        <v>524</v>
      </c>
      <c r="AH691" s="345"/>
      <c r="AI691" s="345"/>
      <c r="AJ691" s="345"/>
    </row>
    <row r="692" spans="1:36" s="131" customFormat="1" ht="14.25" customHeight="1" x14ac:dyDescent="0.4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530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8"/>
        <v>7741.65</v>
      </c>
      <c r="W692" s="320">
        <f t="shared" si="67"/>
        <v>0</v>
      </c>
      <c r="X692" s="320"/>
      <c r="Y692" s="320">
        <f t="shared" si="59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60"/>
        <v>0</v>
      </c>
      <c r="AC692" s="322"/>
      <c r="AD692" s="238"/>
      <c r="AE692" s="238"/>
      <c r="AF692" s="238" t="s">
        <v>414</v>
      </c>
      <c r="AG692" s="231">
        <v>0.42</v>
      </c>
      <c r="AH692" s="345"/>
      <c r="AI692" s="345"/>
      <c r="AJ692" s="345"/>
    </row>
    <row r="693" spans="1:36" s="131" customFormat="1" ht="14.25" customHeight="1" x14ac:dyDescent="0.4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531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8"/>
        <v>106099.63</v>
      </c>
      <c r="W693" s="320">
        <f t="shared" si="69"/>
        <v>0</v>
      </c>
      <c r="X693" s="320"/>
      <c r="Y693" s="320">
        <f t="shared" si="59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60"/>
        <v>0</v>
      </c>
      <c r="AC693" s="322"/>
      <c r="AD693" s="238"/>
      <c r="AE693" s="238"/>
      <c r="AF693" s="238" t="s">
        <v>417</v>
      </c>
      <c r="AG693" s="231">
        <v>0.42</v>
      </c>
      <c r="AH693" s="345"/>
      <c r="AI693" s="345"/>
      <c r="AJ693" s="345"/>
    </row>
    <row r="694" spans="1:36" s="131" customFormat="1" ht="14.25" customHeight="1" x14ac:dyDescent="0.4">
      <c r="A694" s="237">
        <v>43647</v>
      </c>
      <c r="B694" s="241" t="s">
        <v>42</v>
      </c>
      <c r="C694" s="242" t="s">
        <v>210</v>
      </c>
      <c r="D694" s="242" t="s">
        <v>211</v>
      </c>
      <c r="E694" s="241" t="s">
        <v>212</v>
      </c>
      <c r="F694" s="241" t="s">
        <v>246</v>
      </c>
      <c r="G694" s="241" t="s">
        <v>247</v>
      </c>
      <c r="H694" s="238" t="s">
        <v>48</v>
      </c>
      <c r="I694" s="238" t="s">
        <v>49</v>
      </c>
      <c r="J694" s="137" t="s">
        <v>50</v>
      </c>
      <c r="K694" s="238"/>
      <c r="L694" s="241" t="s">
        <v>220</v>
      </c>
      <c r="M694" s="241" t="s">
        <v>532</v>
      </c>
      <c r="N694" s="241" t="s">
        <v>209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8"/>
        <v>11055.15</v>
      </c>
      <c r="W694" s="320">
        <f t="shared" si="69"/>
        <v>0</v>
      </c>
      <c r="X694" s="320"/>
      <c r="Y694" s="320">
        <f t="shared" si="59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60"/>
        <v>0</v>
      </c>
      <c r="AC694" s="322"/>
      <c r="AD694" s="238"/>
      <c r="AE694" s="238"/>
      <c r="AF694" s="238" t="s">
        <v>417</v>
      </c>
      <c r="AG694" s="231">
        <v>0.42</v>
      </c>
      <c r="AH694" s="345"/>
      <c r="AI694" s="345"/>
      <c r="AJ694" s="345"/>
    </row>
    <row r="695" spans="1:36" s="131" customFormat="1" ht="14.25" customHeight="1" x14ac:dyDescent="0.4">
      <c r="A695" s="237">
        <v>43647</v>
      </c>
      <c r="B695" s="241" t="s">
        <v>42</v>
      </c>
      <c r="C695" s="242" t="s">
        <v>210</v>
      </c>
      <c r="D695" s="242" t="s">
        <v>221</v>
      </c>
      <c r="E695" s="241" t="s">
        <v>212</v>
      </c>
      <c r="F695" s="241" t="s">
        <v>253</v>
      </c>
      <c r="G695" s="241" t="s">
        <v>254</v>
      </c>
      <c r="H695" s="238" t="s">
        <v>48</v>
      </c>
      <c r="I695" s="238" t="s">
        <v>49</v>
      </c>
      <c r="J695" s="137" t="s">
        <v>50</v>
      </c>
      <c r="K695" s="238"/>
      <c r="L695" s="241" t="s">
        <v>220</v>
      </c>
      <c r="M695" s="241" t="s">
        <v>533</v>
      </c>
      <c r="N695" s="241" t="s">
        <v>209</v>
      </c>
      <c r="O695" s="243" t="s">
        <v>53</v>
      </c>
      <c r="P695" s="243">
        <v>0.22</v>
      </c>
      <c r="Q695" s="238"/>
      <c r="R695" s="238"/>
      <c r="S695" s="121">
        <v>354.84000000002561</v>
      </c>
      <c r="T695" s="239"/>
      <c r="U695" s="239"/>
      <c r="V695" s="239">
        <f t="shared" si="68"/>
        <v>354.84000000002561</v>
      </c>
      <c r="W695" s="320">
        <f t="shared" si="69"/>
        <v>0</v>
      </c>
      <c r="X695" s="320"/>
      <c r="Y695" s="320">
        <f t="shared" si="59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60"/>
        <v>0</v>
      </c>
      <c r="AC695" s="322"/>
      <c r="AD695" s="238"/>
      <c r="AE695" s="238"/>
      <c r="AF695" s="238" t="s">
        <v>417</v>
      </c>
      <c r="AG695" s="231">
        <v>0.42</v>
      </c>
      <c r="AH695" s="345"/>
      <c r="AI695" s="345"/>
      <c r="AJ695" s="345"/>
    </row>
    <row r="696" spans="1:36" s="131" customFormat="1" ht="14.25" customHeight="1" x14ac:dyDescent="0.4">
      <c r="A696" s="237">
        <v>43647</v>
      </c>
      <c r="B696" s="241" t="s">
        <v>42</v>
      </c>
      <c r="C696" s="241" t="s">
        <v>210</v>
      </c>
      <c r="D696" s="241" t="s">
        <v>211</v>
      </c>
      <c r="E696" s="241" t="s">
        <v>212</v>
      </c>
      <c r="F696" s="241" t="s">
        <v>240</v>
      </c>
      <c r="G696" s="241" t="s">
        <v>241</v>
      </c>
      <c r="H696" s="238" t="s">
        <v>48</v>
      </c>
      <c r="I696" s="238" t="s">
        <v>49</v>
      </c>
      <c r="J696" s="137" t="s">
        <v>50</v>
      </c>
      <c r="K696" s="238"/>
      <c r="L696" s="241" t="s">
        <v>220</v>
      </c>
      <c r="M696" s="241" t="s">
        <v>534</v>
      </c>
      <c r="N696" s="241" t="s">
        <v>209</v>
      </c>
      <c r="O696" s="243" t="s">
        <v>53</v>
      </c>
      <c r="P696" s="243">
        <v>0.23</v>
      </c>
      <c r="Q696" s="238"/>
      <c r="R696" s="238"/>
      <c r="S696" s="121">
        <v>172.66352112698951</v>
      </c>
      <c r="T696" s="239"/>
      <c r="U696" s="239"/>
      <c r="V696" s="239">
        <f t="shared" si="68"/>
        <v>172.66352112698951</v>
      </c>
      <c r="W696" s="320">
        <f t="shared" si="69"/>
        <v>0</v>
      </c>
      <c r="X696" s="320"/>
      <c r="Y696" s="320">
        <f t="shared" si="59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60"/>
        <v>0</v>
      </c>
      <c r="AC696" s="322"/>
      <c r="AD696" s="238"/>
      <c r="AE696" s="238"/>
      <c r="AF696" s="238" t="s">
        <v>417</v>
      </c>
      <c r="AG696" s="231">
        <v>0.42</v>
      </c>
      <c r="AH696" s="345"/>
      <c r="AI696" s="345"/>
      <c r="AJ696" s="345"/>
    </row>
    <row r="697" spans="1:36" s="131" customFormat="1" ht="14.25" customHeight="1" x14ac:dyDescent="0.4">
      <c r="A697" s="237">
        <v>43647</v>
      </c>
      <c r="B697" s="241" t="s">
        <v>42</v>
      </c>
      <c r="C697" s="241" t="s">
        <v>210</v>
      </c>
      <c r="D697" s="241" t="s">
        <v>211</v>
      </c>
      <c r="E697" s="241" t="s">
        <v>212</v>
      </c>
      <c r="F697" s="241" t="s">
        <v>230</v>
      </c>
      <c r="G697" s="241" t="s">
        <v>231</v>
      </c>
      <c r="H697" s="238" t="s">
        <v>48</v>
      </c>
      <c r="I697" s="238" t="s">
        <v>49</v>
      </c>
      <c r="J697" s="137" t="s">
        <v>50</v>
      </c>
      <c r="K697" s="238"/>
      <c r="L697" s="241" t="s">
        <v>220</v>
      </c>
      <c r="M697" s="241" t="s">
        <v>535</v>
      </c>
      <c r="N697" s="241" t="s">
        <v>209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8"/>
        <v>6504.6216901406997</v>
      </c>
      <c r="W697" s="320">
        <f t="shared" si="69"/>
        <v>0</v>
      </c>
      <c r="X697" s="320"/>
      <c r="Y697" s="320">
        <f t="shared" si="59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60"/>
        <v>0</v>
      </c>
      <c r="AC697" s="322"/>
      <c r="AD697" s="238"/>
      <c r="AE697" s="238"/>
      <c r="AF697" s="238" t="s">
        <v>417</v>
      </c>
      <c r="AG697" s="231">
        <v>0</v>
      </c>
      <c r="AH697" s="345"/>
      <c r="AI697" s="345"/>
      <c r="AJ697" s="345"/>
    </row>
    <row r="698" spans="1:36" s="131" customFormat="1" ht="14.25" customHeight="1" x14ac:dyDescent="0.4">
      <c r="A698" s="237">
        <v>43647</v>
      </c>
      <c r="B698" s="241" t="s">
        <v>42</v>
      </c>
      <c r="C698" s="241" t="s">
        <v>59</v>
      </c>
      <c r="D698" s="241" t="s">
        <v>290</v>
      </c>
      <c r="E698" s="241" t="s">
        <v>156</v>
      </c>
      <c r="F698" s="241" t="s">
        <v>268</v>
      </c>
      <c r="G698" s="241" t="s">
        <v>291</v>
      </c>
      <c r="H698" s="238" t="s">
        <v>48</v>
      </c>
      <c r="I698" s="238" t="s">
        <v>49</v>
      </c>
      <c r="J698" s="137" t="s">
        <v>50</v>
      </c>
      <c r="K698" s="238"/>
      <c r="L698" s="241" t="s">
        <v>220</v>
      </c>
      <c r="M698" s="241" t="s">
        <v>536</v>
      </c>
      <c r="N698" s="241" t="s">
        <v>209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8"/>
        <v>136495.19</v>
      </c>
      <c r="W698" s="320">
        <f t="shared" si="69"/>
        <v>0</v>
      </c>
      <c r="X698" s="320"/>
      <c r="Y698" s="320">
        <f t="shared" si="59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60"/>
        <v>0</v>
      </c>
      <c r="AC698" s="322"/>
      <c r="AD698" s="238"/>
      <c r="AE698" s="238"/>
      <c r="AF698" s="238" t="s">
        <v>417</v>
      </c>
      <c r="AG698" s="226">
        <v>0.42</v>
      </c>
      <c r="AH698" s="345"/>
      <c r="AI698" s="345"/>
      <c r="AJ698" s="345"/>
    </row>
    <row r="699" spans="1:36" s="131" customFormat="1" ht="14.25" customHeight="1" x14ac:dyDescent="0.4">
      <c r="A699" s="237">
        <v>43647</v>
      </c>
      <c r="B699" s="241" t="s">
        <v>42</v>
      </c>
      <c r="C699" s="241" t="s">
        <v>210</v>
      </c>
      <c r="D699" s="241" t="s">
        <v>211</v>
      </c>
      <c r="E699" s="241" t="s">
        <v>212</v>
      </c>
      <c r="F699" s="241" t="s">
        <v>262</v>
      </c>
      <c r="G699" s="241" t="s">
        <v>263</v>
      </c>
      <c r="H699" s="238" t="s">
        <v>48</v>
      </c>
      <c r="I699" s="238" t="s">
        <v>49</v>
      </c>
      <c r="J699" s="137" t="s">
        <v>50</v>
      </c>
      <c r="K699" s="238"/>
      <c r="L699" s="241" t="s">
        <v>220</v>
      </c>
      <c r="M699" s="241" t="s">
        <v>537</v>
      </c>
      <c r="N699" s="241" t="s">
        <v>209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8"/>
        <v>18.304366197188799</v>
      </c>
      <c r="W699" s="320">
        <f t="shared" si="69"/>
        <v>0</v>
      </c>
      <c r="X699" s="320"/>
      <c r="Y699" s="320">
        <f t="shared" si="59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60"/>
        <v>0</v>
      </c>
      <c r="AC699" s="322"/>
      <c r="AD699" s="238"/>
      <c r="AE699" s="238"/>
      <c r="AF699" s="238" t="s">
        <v>417</v>
      </c>
      <c r="AG699" s="231">
        <v>0.42</v>
      </c>
      <c r="AH699" s="345"/>
      <c r="AI699" s="345"/>
      <c r="AJ699" s="345"/>
    </row>
    <row r="700" spans="1:36" s="131" customFormat="1" ht="14.25" customHeight="1" x14ac:dyDescent="0.4">
      <c r="A700" s="237">
        <v>43647</v>
      </c>
      <c r="B700" s="241" t="s">
        <v>42</v>
      </c>
      <c r="C700" s="242" t="s">
        <v>210</v>
      </c>
      <c r="D700" s="242" t="s">
        <v>221</v>
      </c>
      <c r="E700" s="241" t="s">
        <v>212</v>
      </c>
      <c r="F700" s="241" t="s">
        <v>228</v>
      </c>
      <c r="G700" s="241" t="s">
        <v>229</v>
      </c>
      <c r="H700" s="238" t="s">
        <v>48</v>
      </c>
      <c r="I700" s="238" t="s">
        <v>49</v>
      </c>
      <c r="J700" s="137" t="s">
        <v>50</v>
      </c>
      <c r="K700" s="238"/>
      <c r="L700" s="241" t="s">
        <v>220</v>
      </c>
      <c r="M700" s="241" t="s">
        <v>538</v>
      </c>
      <c r="N700" s="241" t="s">
        <v>209</v>
      </c>
      <c r="O700" s="243" t="s">
        <v>53</v>
      </c>
      <c r="P700" s="243">
        <v>0.08</v>
      </c>
      <c r="Q700" s="238"/>
      <c r="R700" s="238"/>
      <c r="S700" s="239">
        <v>0</v>
      </c>
      <c r="T700" s="239"/>
      <c r="U700" s="239"/>
      <c r="V700" s="239">
        <f t="shared" si="68"/>
        <v>0</v>
      </c>
      <c r="W700" s="320">
        <f t="shared" si="69"/>
        <v>0</v>
      </c>
      <c r="X700" s="320"/>
      <c r="Y700" s="320">
        <f t="shared" si="59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60"/>
        <v>0</v>
      </c>
      <c r="AC700" s="322"/>
      <c r="AD700" s="238"/>
      <c r="AE700" s="238"/>
      <c r="AF700" s="238" t="s">
        <v>417</v>
      </c>
      <c r="AG700" s="231" t="s">
        <v>539</v>
      </c>
      <c r="AH700" s="345"/>
      <c r="AI700" s="345"/>
      <c r="AJ700" s="345"/>
    </row>
    <row r="701" spans="1:36" s="131" customFormat="1" ht="14.25" customHeight="1" x14ac:dyDescent="0.4">
      <c r="A701" s="237">
        <v>43647</v>
      </c>
      <c r="B701" s="241" t="s">
        <v>42</v>
      </c>
      <c r="C701" s="242" t="s">
        <v>210</v>
      </c>
      <c r="D701" s="242" t="s">
        <v>221</v>
      </c>
      <c r="E701" s="241" t="s">
        <v>248</v>
      </c>
      <c r="F701" s="241" t="s">
        <v>249</v>
      </c>
      <c r="G701" s="241" t="s">
        <v>250</v>
      </c>
      <c r="H701" s="238" t="s">
        <v>48</v>
      </c>
      <c r="I701" s="238" t="s">
        <v>49</v>
      </c>
      <c r="J701" s="137" t="s">
        <v>50</v>
      </c>
      <c r="K701" s="238"/>
      <c r="L701" s="241" t="s">
        <v>220</v>
      </c>
      <c r="M701" s="241" t="s">
        <v>540</v>
      </c>
      <c r="N701" s="241" t="s">
        <v>209</v>
      </c>
      <c r="O701" s="243" t="s">
        <v>53</v>
      </c>
      <c r="P701" s="196">
        <v>0.23</v>
      </c>
      <c r="Q701" s="238"/>
      <c r="R701" s="238"/>
      <c r="S701" s="239">
        <v>2063.5353521120301</v>
      </c>
      <c r="T701" s="239"/>
      <c r="U701" s="239"/>
      <c r="V701" s="239">
        <f t="shared" si="68"/>
        <v>2063.5353521120301</v>
      </c>
      <c r="W701" s="320">
        <f t="shared" si="69"/>
        <v>0</v>
      </c>
      <c r="X701" s="320"/>
      <c r="Y701" s="320">
        <f t="shared" si="59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60"/>
        <v>0</v>
      </c>
      <c r="AC701" s="322"/>
      <c r="AD701" s="238"/>
      <c r="AE701" s="238"/>
      <c r="AF701" s="238" t="s">
        <v>417</v>
      </c>
      <c r="AG701" s="231">
        <v>0.42</v>
      </c>
      <c r="AH701" s="345"/>
      <c r="AI701" s="345"/>
      <c r="AJ701" s="345"/>
    </row>
    <row r="702" spans="1:36" s="131" customFormat="1" ht="14.25" customHeight="1" x14ac:dyDescent="0.4">
      <c r="A702" s="237">
        <v>43647</v>
      </c>
      <c r="B702" s="241" t="s">
        <v>42</v>
      </c>
      <c r="C702" s="241" t="s">
        <v>210</v>
      </c>
      <c r="D702" s="241" t="s">
        <v>221</v>
      </c>
      <c r="E702" s="241" t="s">
        <v>212</v>
      </c>
      <c r="F702" s="241" t="s">
        <v>282</v>
      </c>
      <c r="G702" s="241" t="s">
        <v>283</v>
      </c>
      <c r="H702" s="238" t="s">
        <v>48</v>
      </c>
      <c r="I702" s="238" t="s">
        <v>49</v>
      </c>
      <c r="J702" s="137" t="s">
        <v>50</v>
      </c>
      <c r="K702" s="238"/>
      <c r="L702" s="241" t="s">
        <v>220</v>
      </c>
      <c r="M702" s="241" t="s">
        <v>541</v>
      </c>
      <c r="N702" s="241" t="s">
        <v>209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8"/>
        <v>8102.9149295775096</v>
      </c>
      <c r="W702" s="320">
        <f t="shared" si="69"/>
        <v>0</v>
      </c>
      <c r="X702" s="320"/>
      <c r="Y702" s="320">
        <f t="shared" si="59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60"/>
        <v>0</v>
      </c>
      <c r="AC702" s="322"/>
      <c r="AD702" s="238"/>
      <c r="AE702" s="238"/>
      <c r="AF702" s="238" t="s">
        <v>417</v>
      </c>
      <c r="AG702" s="231">
        <v>0.42</v>
      </c>
      <c r="AH702" s="345"/>
      <c r="AI702" s="345"/>
      <c r="AJ702" s="345"/>
    </row>
    <row r="703" spans="1:36" s="131" customFormat="1" ht="14.25" customHeight="1" x14ac:dyDescent="0.4">
      <c r="A703" s="237">
        <v>43647</v>
      </c>
      <c r="B703" s="241" t="s">
        <v>42</v>
      </c>
      <c r="C703" s="241" t="s">
        <v>210</v>
      </c>
      <c r="D703" s="241" t="s">
        <v>211</v>
      </c>
      <c r="E703" s="241" t="s">
        <v>212</v>
      </c>
      <c r="F703" s="241" t="s">
        <v>264</v>
      </c>
      <c r="G703" s="241" t="s">
        <v>265</v>
      </c>
      <c r="H703" s="238" t="s">
        <v>48</v>
      </c>
      <c r="I703" s="238" t="s">
        <v>49</v>
      </c>
      <c r="J703" s="137" t="s">
        <v>50</v>
      </c>
      <c r="K703" s="238"/>
      <c r="L703" s="241" t="s">
        <v>220</v>
      </c>
      <c r="M703" s="241" t="s">
        <v>542</v>
      </c>
      <c r="N703" s="241" t="s">
        <v>209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8"/>
        <v>39.474225352198097</v>
      </c>
      <c r="W703" s="320">
        <f t="shared" si="69"/>
        <v>0</v>
      </c>
      <c r="X703" s="320"/>
      <c r="Y703" s="320">
        <f t="shared" si="59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60"/>
        <v>0</v>
      </c>
      <c r="AC703" s="322"/>
      <c r="AD703" s="238"/>
      <c r="AE703" s="238"/>
      <c r="AF703" s="238" t="s">
        <v>417</v>
      </c>
      <c r="AG703" s="231" t="s">
        <v>539</v>
      </c>
      <c r="AH703" s="345"/>
      <c r="AI703" s="345"/>
      <c r="AJ703" s="345"/>
    </row>
    <row r="704" spans="1:36" s="131" customFormat="1" ht="14.25" customHeight="1" x14ac:dyDescent="0.4">
      <c r="A704" s="237">
        <v>43647</v>
      </c>
      <c r="B704" s="241" t="s">
        <v>42</v>
      </c>
      <c r="C704" s="241" t="s">
        <v>210</v>
      </c>
      <c r="D704" s="241" t="s">
        <v>221</v>
      </c>
      <c r="E704" s="241" t="s">
        <v>212</v>
      </c>
      <c r="F704" s="241" t="s">
        <v>284</v>
      </c>
      <c r="G704" s="241" t="s">
        <v>285</v>
      </c>
      <c r="H704" s="238" t="s">
        <v>48</v>
      </c>
      <c r="I704" s="238" t="s">
        <v>49</v>
      </c>
      <c r="J704" s="137" t="s">
        <v>50</v>
      </c>
      <c r="K704" s="238"/>
      <c r="L704" s="241" t="s">
        <v>220</v>
      </c>
      <c r="M704" s="241" t="s">
        <v>543</v>
      </c>
      <c r="N704" s="241" t="s">
        <v>209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8"/>
        <v>655.37999999978604</v>
      </c>
      <c r="W704" s="320">
        <f t="shared" si="69"/>
        <v>0</v>
      </c>
      <c r="X704" s="320"/>
      <c r="Y704" s="320">
        <f t="shared" si="59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60"/>
        <v>0</v>
      </c>
      <c r="AC704" s="322"/>
      <c r="AD704" s="238"/>
      <c r="AE704" s="238"/>
      <c r="AF704" s="238" t="s">
        <v>417</v>
      </c>
      <c r="AG704" s="231">
        <v>0.42</v>
      </c>
      <c r="AH704" s="345"/>
      <c r="AI704" s="345"/>
      <c r="AJ704" s="345"/>
    </row>
    <row r="705" spans="1:36" s="131" customFormat="1" ht="14.25" customHeight="1" x14ac:dyDescent="0.4">
      <c r="A705" s="237">
        <v>43647</v>
      </c>
      <c r="B705" s="241" t="s">
        <v>42</v>
      </c>
      <c r="C705" s="241" t="s">
        <v>210</v>
      </c>
      <c r="D705" s="241" t="s">
        <v>221</v>
      </c>
      <c r="E705" s="241" t="s">
        <v>212</v>
      </c>
      <c r="F705" s="241" t="s">
        <v>300</v>
      </c>
      <c r="G705" s="241" t="s">
        <v>301</v>
      </c>
      <c r="H705" s="238" t="s">
        <v>48</v>
      </c>
      <c r="I705" s="238" t="s">
        <v>49</v>
      </c>
      <c r="J705" s="137" t="s">
        <v>50</v>
      </c>
      <c r="K705" s="238"/>
      <c r="L705" s="241" t="s">
        <v>220</v>
      </c>
      <c r="M705" s="241" t="s">
        <v>544</v>
      </c>
      <c r="N705" s="241" t="s">
        <v>209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8"/>
        <v>143.460985915328</v>
      </c>
      <c r="W705" s="320">
        <f t="shared" si="69"/>
        <v>0</v>
      </c>
      <c r="X705" s="320"/>
      <c r="Y705" s="320">
        <f t="shared" si="59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60"/>
        <v>0</v>
      </c>
      <c r="AC705" s="322"/>
      <c r="AD705" s="238"/>
      <c r="AE705" s="238"/>
      <c r="AF705" s="238" t="s">
        <v>417</v>
      </c>
      <c r="AG705" s="231">
        <v>0.42</v>
      </c>
      <c r="AH705" s="345"/>
      <c r="AI705" s="345"/>
      <c r="AJ705" s="345"/>
    </row>
    <row r="706" spans="1:36" s="131" customFormat="1" ht="14.25" customHeight="1" x14ac:dyDescent="0.4">
      <c r="A706" s="352" t="s">
        <v>362</v>
      </c>
      <c r="B706" s="241" t="s">
        <v>42</v>
      </c>
      <c r="C706" s="241" t="s">
        <v>210</v>
      </c>
      <c r="D706" s="241" t="s">
        <v>211</v>
      </c>
      <c r="E706" s="241" t="s">
        <v>212</v>
      </c>
      <c r="F706" s="241" t="s">
        <v>286</v>
      </c>
      <c r="G706" s="241" t="s">
        <v>287</v>
      </c>
      <c r="H706" s="238" t="s">
        <v>48</v>
      </c>
      <c r="I706" s="238" t="s">
        <v>49</v>
      </c>
      <c r="J706" s="137" t="s">
        <v>50</v>
      </c>
      <c r="K706" s="238"/>
      <c r="L706" s="241" t="s">
        <v>220</v>
      </c>
      <c r="M706" s="241" t="s">
        <v>545</v>
      </c>
      <c r="N706" s="241" t="s">
        <v>209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8"/>
        <v>0</v>
      </c>
      <c r="W706" s="121">
        <f>U706*(1+AG706)/(1+P706+AG706)</f>
        <v>129784.42666666671</v>
      </c>
      <c r="X706" s="322"/>
      <c r="Y706" s="320">
        <f t="shared" si="59"/>
        <v>21021.421220657285</v>
      </c>
      <c r="Z706" s="121">
        <v>150805.84788732399</v>
      </c>
      <c r="AA706" s="240">
        <f>VLOOKUP(I706,[1]Q3核心媒体返点预估!A:L,MATCH(N706,[1]Q3核心媒体返点预估!A$2:K$2,0),0)</f>
        <v>7.9299999999999995E-2</v>
      </c>
      <c r="AB706" s="320">
        <f t="shared" si="60"/>
        <v>11958.903737464792</v>
      </c>
      <c r="AC706" s="322"/>
      <c r="AD706" s="238"/>
      <c r="AE706" s="238"/>
      <c r="AF706" s="238" t="s">
        <v>417</v>
      </c>
      <c r="AG706" s="231">
        <v>0.42</v>
      </c>
      <c r="AH706" s="345"/>
      <c r="AI706" s="345"/>
      <c r="AJ706" s="345"/>
    </row>
    <row r="707" spans="1:36" s="131" customFormat="1" ht="14.25" customHeight="1" x14ac:dyDescent="0.4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212</v>
      </c>
      <c r="F707" s="241" t="s">
        <v>278</v>
      </c>
      <c r="G707" s="241" t="s">
        <v>279</v>
      </c>
      <c r="H707" s="238" t="s">
        <v>48</v>
      </c>
      <c r="I707" s="238" t="s">
        <v>49</v>
      </c>
      <c r="J707" s="137" t="s">
        <v>50</v>
      </c>
      <c r="K707" s="238"/>
      <c r="L707" s="241" t="s">
        <v>220</v>
      </c>
      <c r="M707" s="241" t="s">
        <v>546</v>
      </c>
      <c r="N707" s="241" t="s">
        <v>209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8"/>
        <v>59.908873239197398</v>
      </c>
      <c r="W707" s="320">
        <f t="shared" si="69"/>
        <v>0</v>
      </c>
      <c r="X707" s="320"/>
      <c r="Y707" s="320">
        <f t="shared" si="59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60"/>
        <v>0</v>
      </c>
      <c r="AC707" s="322"/>
      <c r="AD707" s="238"/>
      <c r="AE707" s="238"/>
      <c r="AF707" s="238" t="s">
        <v>417</v>
      </c>
      <c r="AG707" s="231">
        <v>0.42</v>
      </c>
      <c r="AH707" s="345"/>
      <c r="AI707" s="345"/>
      <c r="AJ707" s="345"/>
    </row>
    <row r="708" spans="1:36" s="131" customFormat="1" ht="14.25" customHeight="1" x14ac:dyDescent="0.4">
      <c r="A708" s="237">
        <v>43647</v>
      </c>
      <c r="B708" s="241" t="s">
        <v>42</v>
      </c>
      <c r="C708" s="241" t="s">
        <v>210</v>
      </c>
      <c r="D708" s="241" t="s">
        <v>221</v>
      </c>
      <c r="E708" s="241" t="s">
        <v>212</v>
      </c>
      <c r="F708" s="241" t="s">
        <v>288</v>
      </c>
      <c r="G708" s="241" t="s">
        <v>289</v>
      </c>
      <c r="H708" s="238" t="s">
        <v>48</v>
      </c>
      <c r="I708" s="238" t="s">
        <v>49</v>
      </c>
      <c r="J708" s="137" t="s">
        <v>50</v>
      </c>
      <c r="K708" s="238"/>
      <c r="L708" s="241" t="s">
        <v>220</v>
      </c>
      <c r="M708" s="241" t="s">
        <v>547</v>
      </c>
      <c r="N708" s="241" t="s">
        <v>209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8"/>
        <v>227.30774647876399</v>
      </c>
      <c r="W708" s="320">
        <f t="shared" si="69"/>
        <v>0</v>
      </c>
      <c r="X708" s="320"/>
      <c r="Y708" s="320">
        <f t="shared" si="59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60"/>
        <v>0</v>
      </c>
      <c r="AC708" s="322"/>
      <c r="AD708" s="238"/>
      <c r="AE708" s="238"/>
      <c r="AF708" s="238" t="s">
        <v>417</v>
      </c>
      <c r="AG708" s="231">
        <v>0.42</v>
      </c>
      <c r="AH708" s="345"/>
      <c r="AI708" s="345"/>
      <c r="AJ708" s="345"/>
    </row>
    <row r="709" spans="1:36" s="131" customFormat="1" ht="14.25" customHeight="1" x14ac:dyDescent="0.4">
      <c r="A709" s="237">
        <v>43647</v>
      </c>
      <c r="B709" s="241" t="s">
        <v>42</v>
      </c>
      <c r="C709" s="241" t="s">
        <v>210</v>
      </c>
      <c r="D709" s="241" t="s">
        <v>211</v>
      </c>
      <c r="E709" s="241" t="s">
        <v>212</v>
      </c>
      <c r="F709" s="241" t="s">
        <v>256</v>
      </c>
      <c r="G709" s="241" t="s">
        <v>257</v>
      </c>
      <c r="H709" s="238" t="s">
        <v>48</v>
      </c>
      <c r="I709" s="238" t="s">
        <v>49</v>
      </c>
      <c r="J709" s="137" t="s">
        <v>50</v>
      </c>
      <c r="K709" s="238"/>
      <c r="L709" s="241" t="s">
        <v>220</v>
      </c>
      <c r="M709" s="241" t="s">
        <v>535</v>
      </c>
      <c r="N709" s="241" t="s">
        <v>209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8"/>
        <v>12.7087323940068</v>
      </c>
      <c r="W709" s="320">
        <f t="shared" si="69"/>
        <v>0</v>
      </c>
      <c r="X709" s="320"/>
      <c r="Y709" s="320">
        <f t="shared" ref="Y709:Y744" si="70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71">Z709*AA709</f>
        <v>0</v>
      </c>
      <c r="AC709" s="322"/>
      <c r="AD709" s="238"/>
      <c r="AE709" s="238"/>
      <c r="AF709" s="238" t="s">
        <v>417</v>
      </c>
      <c r="AG709" s="231">
        <v>0.42</v>
      </c>
      <c r="AH709" s="345"/>
      <c r="AI709" s="345"/>
      <c r="AJ709" s="345"/>
    </row>
    <row r="710" spans="1:36" s="131" customFormat="1" ht="14.25" customHeight="1" x14ac:dyDescent="0.4">
      <c r="A710" s="237">
        <v>43647</v>
      </c>
      <c r="B710" s="241" t="s">
        <v>42</v>
      </c>
      <c r="C710" s="241" t="s">
        <v>210</v>
      </c>
      <c r="D710" s="241" t="s">
        <v>211</v>
      </c>
      <c r="E710" s="241" t="s">
        <v>212</v>
      </c>
      <c r="F710" s="241" t="s">
        <v>298</v>
      </c>
      <c r="G710" s="241" t="s">
        <v>299</v>
      </c>
      <c r="H710" s="238" t="s">
        <v>48</v>
      </c>
      <c r="I710" s="238" t="s">
        <v>49</v>
      </c>
      <c r="J710" s="137" t="s">
        <v>50</v>
      </c>
      <c r="K710" s="238"/>
      <c r="L710" s="241" t="s">
        <v>220</v>
      </c>
      <c r="M710" s="241" t="s">
        <v>548</v>
      </c>
      <c r="N710" s="241" t="s">
        <v>209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8"/>
        <v>1513.0032394366101</v>
      </c>
      <c r="W710" s="320">
        <f t="shared" si="69"/>
        <v>0</v>
      </c>
      <c r="X710" s="320"/>
      <c r="Y710" s="320">
        <f t="shared" si="70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71"/>
        <v>0</v>
      </c>
      <c r="AC710" s="322"/>
      <c r="AD710" s="238"/>
      <c r="AE710" s="238"/>
      <c r="AF710" s="238" t="s">
        <v>417</v>
      </c>
      <c r="AG710" s="231">
        <v>0.42</v>
      </c>
      <c r="AH710" s="345"/>
      <c r="AI710" s="345"/>
      <c r="AJ710" s="345"/>
    </row>
    <row r="711" spans="1:36" s="131" customFormat="1" ht="14.25" customHeight="1" x14ac:dyDescent="0.4">
      <c r="A711" s="237">
        <v>43647</v>
      </c>
      <c r="B711" s="241" t="s">
        <v>42</v>
      </c>
      <c r="C711" s="241" t="s">
        <v>210</v>
      </c>
      <c r="D711" s="241" t="s">
        <v>211</v>
      </c>
      <c r="E711" s="241" t="s">
        <v>212</v>
      </c>
      <c r="F711" s="241" t="s">
        <v>302</v>
      </c>
      <c r="G711" s="241" t="s">
        <v>303</v>
      </c>
      <c r="H711" s="238" t="s">
        <v>48</v>
      </c>
      <c r="I711" s="238" t="s">
        <v>49</v>
      </c>
      <c r="J711" s="137" t="s">
        <v>50</v>
      </c>
      <c r="K711" s="238"/>
      <c r="L711" s="241" t="s">
        <v>220</v>
      </c>
      <c r="M711" s="241" t="s">
        <v>535</v>
      </c>
      <c r="N711" s="241" t="s">
        <v>209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8"/>
        <v>127.3395774647</v>
      </c>
      <c r="W711" s="320">
        <f t="shared" si="69"/>
        <v>0</v>
      </c>
      <c r="X711" s="320"/>
      <c r="Y711" s="320">
        <f t="shared" si="70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71"/>
        <v>0</v>
      </c>
      <c r="AC711" s="322"/>
      <c r="AD711" s="238"/>
      <c r="AE711" s="238"/>
      <c r="AF711" s="238" t="s">
        <v>417</v>
      </c>
      <c r="AG711" s="231">
        <v>0.42</v>
      </c>
      <c r="AH711" s="345"/>
      <c r="AI711" s="345"/>
      <c r="AJ711" s="345"/>
    </row>
    <row r="712" spans="1:36" s="131" customFormat="1" ht="14.25" customHeight="1" x14ac:dyDescent="0.4">
      <c r="A712" s="237">
        <v>43647</v>
      </c>
      <c r="B712" s="241" t="s">
        <v>42</v>
      </c>
      <c r="C712" s="241" t="s">
        <v>210</v>
      </c>
      <c r="D712" s="241" t="s">
        <v>211</v>
      </c>
      <c r="E712" s="241" t="s">
        <v>212</v>
      </c>
      <c r="F712" s="241" t="s">
        <v>312</v>
      </c>
      <c r="G712" s="241" t="s">
        <v>313</v>
      </c>
      <c r="H712" s="238" t="s">
        <v>48</v>
      </c>
      <c r="I712" s="238" t="s">
        <v>49</v>
      </c>
      <c r="J712" s="137" t="s">
        <v>50</v>
      </c>
      <c r="K712" s="238"/>
      <c r="L712" s="241" t="s">
        <v>220</v>
      </c>
      <c r="M712" s="241" t="s">
        <v>549</v>
      </c>
      <c r="N712" s="241" t="s">
        <v>209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8"/>
        <v>4215.2245070423196</v>
      </c>
      <c r="W712" s="320">
        <f t="shared" si="69"/>
        <v>0</v>
      </c>
      <c r="X712" s="320"/>
      <c r="Y712" s="320">
        <f t="shared" si="70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71"/>
        <v>0</v>
      </c>
      <c r="AC712" s="322"/>
      <c r="AD712" s="238"/>
      <c r="AE712" s="238"/>
      <c r="AF712" s="238" t="s">
        <v>417</v>
      </c>
      <c r="AG712" s="231">
        <v>0.42</v>
      </c>
      <c r="AH712" s="345"/>
      <c r="AI712" s="345"/>
      <c r="AJ712" s="345"/>
    </row>
    <row r="713" spans="1:36" s="131" customFormat="1" ht="14.25" customHeight="1" x14ac:dyDescent="0.4">
      <c r="A713" s="237">
        <v>43647</v>
      </c>
      <c r="B713" s="241" t="s">
        <v>42</v>
      </c>
      <c r="C713" s="241" t="s">
        <v>210</v>
      </c>
      <c r="D713" s="241" t="s">
        <v>221</v>
      </c>
      <c r="E713" s="241" t="s">
        <v>212</v>
      </c>
      <c r="F713" s="241" t="s">
        <v>268</v>
      </c>
      <c r="G713" s="241" t="s">
        <v>269</v>
      </c>
      <c r="H713" s="238" t="s">
        <v>48</v>
      </c>
      <c r="I713" s="238" t="s">
        <v>49</v>
      </c>
      <c r="J713" s="137" t="s">
        <v>50</v>
      </c>
      <c r="K713" s="238"/>
      <c r="L713" s="241" t="s">
        <v>220</v>
      </c>
      <c r="M713" s="241" t="s">
        <v>550</v>
      </c>
      <c r="N713" s="241" t="s">
        <v>209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8"/>
        <v>152.264929577999</v>
      </c>
      <c r="W713" s="320">
        <f t="shared" si="69"/>
        <v>0</v>
      </c>
      <c r="X713" s="320"/>
      <c r="Y713" s="320">
        <f t="shared" si="70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71"/>
        <v>0</v>
      </c>
      <c r="AC713" s="322"/>
      <c r="AD713" s="238"/>
      <c r="AE713" s="238"/>
      <c r="AF713" s="238" t="s">
        <v>417</v>
      </c>
      <c r="AG713" s="231" t="s">
        <v>539</v>
      </c>
      <c r="AH713" s="345"/>
      <c r="AI713" s="345"/>
      <c r="AJ713" s="345"/>
    </row>
    <row r="714" spans="1:36" s="131" customFormat="1" ht="14.25" customHeight="1" x14ac:dyDescent="0.4">
      <c r="A714" s="237">
        <v>43647</v>
      </c>
      <c r="B714" s="241" t="s">
        <v>42</v>
      </c>
      <c r="C714" s="241" t="s">
        <v>210</v>
      </c>
      <c r="D714" s="241" t="s">
        <v>211</v>
      </c>
      <c r="E714" s="241" t="s">
        <v>212</v>
      </c>
      <c r="F714" s="241" t="s">
        <v>294</v>
      </c>
      <c r="G714" s="241" t="s">
        <v>295</v>
      </c>
      <c r="H714" s="238" t="s">
        <v>48</v>
      </c>
      <c r="I714" s="238" t="s">
        <v>49</v>
      </c>
      <c r="J714" s="137" t="s">
        <v>50</v>
      </c>
      <c r="K714" s="238"/>
      <c r="L714" s="241" t="s">
        <v>220</v>
      </c>
      <c r="M714" s="241" t="s">
        <v>551</v>
      </c>
      <c r="N714" s="241" t="s">
        <v>209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8"/>
        <v>196.54507042269699</v>
      </c>
      <c r="W714" s="320">
        <f t="shared" si="69"/>
        <v>0</v>
      </c>
      <c r="X714" s="320"/>
      <c r="Y714" s="320">
        <f t="shared" si="70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71"/>
        <v>0</v>
      </c>
      <c r="AC714" s="322"/>
      <c r="AD714" s="238"/>
      <c r="AE714" s="238"/>
      <c r="AF714" s="238" t="s">
        <v>417</v>
      </c>
      <c r="AG714" s="231">
        <v>0.42</v>
      </c>
      <c r="AH714" s="345"/>
      <c r="AI714" s="345"/>
      <c r="AJ714" s="345"/>
    </row>
    <row r="715" spans="1:36" s="131" customFormat="1" ht="14.25" customHeight="1" x14ac:dyDescent="0.4">
      <c r="A715" s="237">
        <v>43647</v>
      </c>
      <c r="B715" s="241" t="s">
        <v>42</v>
      </c>
      <c r="C715" s="241" t="s">
        <v>210</v>
      </c>
      <c r="D715" s="241" t="s">
        <v>221</v>
      </c>
      <c r="E715" s="241" t="s">
        <v>212</v>
      </c>
      <c r="F715" s="241" t="s">
        <v>296</v>
      </c>
      <c r="G715" s="241" t="s">
        <v>297</v>
      </c>
      <c r="H715" s="238" t="s">
        <v>48</v>
      </c>
      <c r="I715" s="238" t="s">
        <v>49</v>
      </c>
      <c r="J715" s="137" t="s">
        <v>50</v>
      </c>
      <c r="K715" s="238"/>
      <c r="L715" s="241" t="s">
        <v>220</v>
      </c>
      <c r="M715" s="241" t="s">
        <v>552</v>
      </c>
      <c r="N715" s="241" t="s">
        <v>209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8"/>
        <v>1402.38690140774</v>
      </c>
      <c r="W715" s="320">
        <f t="shared" si="69"/>
        <v>0</v>
      </c>
      <c r="X715" s="320"/>
      <c r="Y715" s="320">
        <f t="shared" si="70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71"/>
        <v>0</v>
      </c>
      <c r="AC715" s="322"/>
      <c r="AD715" s="238"/>
      <c r="AE715" s="238"/>
      <c r="AF715" s="238" t="s">
        <v>417</v>
      </c>
      <c r="AG715" s="231">
        <v>0.42</v>
      </c>
      <c r="AH715" s="345"/>
      <c r="AI715" s="345"/>
      <c r="AJ715" s="345"/>
    </row>
    <row r="716" spans="1:36" s="131" customFormat="1" ht="14.25" customHeight="1" x14ac:dyDescent="0.4">
      <c r="A716" s="237">
        <v>43647</v>
      </c>
      <c r="B716" s="241" t="s">
        <v>42</v>
      </c>
      <c r="C716" s="242" t="s">
        <v>210</v>
      </c>
      <c r="D716" s="242" t="s">
        <v>211</v>
      </c>
      <c r="E716" s="241" t="s">
        <v>212</v>
      </c>
      <c r="F716" s="241" t="s">
        <v>226</v>
      </c>
      <c r="G716" s="241" t="s">
        <v>227</v>
      </c>
      <c r="H716" s="238" t="s">
        <v>48</v>
      </c>
      <c r="I716" s="238" t="s">
        <v>49</v>
      </c>
      <c r="J716" s="137" t="s">
        <v>50</v>
      </c>
      <c r="K716" s="238"/>
      <c r="L716" s="241" t="s">
        <v>220</v>
      </c>
      <c r="M716" s="241" t="s">
        <v>553</v>
      </c>
      <c r="N716" s="241" t="s">
        <v>209</v>
      </c>
      <c r="O716" s="243" t="s">
        <v>53</v>
      </c>
      <c r="P716" s="243">
        <v>0.03</v>
      </c>
      <c r="Q716" s="238"/>
      <c r="R716" s="238"/>
      <c r="S716" s="121">
        <v>14157.309295774696</v>
      </c>
      <c r="T716" s="239"/>
      <c r="U716" s="239"/>
      <c r="V716" s="239">
        <f t="shared" si="68"/>
        <v>14157.309295774696</v>
      </c>
      <c r="W716" s="320">
        <f t="shared" si="69"/>
        <v>0</v>
      </c>
      <c r="X716" s="320"/>
      <c r="Y716" s="320">
        <f t="shared" si="70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71"/>
        <v>0</v>
      </c>
      <c r="AC716" s="322"/>
      <c r="AD716" s="238"/>
      <c r="AE716" s="238"/>
      <c r="AF716" s="238" t="s">
        <v>417</v>
      </c>
      <c r="AG716" s="231">
        <v>0.42</v>
      </c>
      <c r="AH716" s="345"/>
      <c r="AI716" s="345"/>
      <c r="AJ716" s="345"/>
    </row>
    <row r="717" spans="1:36" s="131" customFormat="1" ht="14.25" customHeight="1" x14ac:dyDescent="0.4">
      <c r="A717" s="237">
        <v>43647</v>
      </c>
      <c r="B717" s="241" t="s">
        <v>42</v>
      </c>
      <c r="C717" s="241" t="s">
        <v>210</v>
      </c>
      <c r="D717" s="241" t="s">
        <v>221</v>
      </c>
      <c r="E717" s="241" t="s">
        <v>212</v>
      </c>
      <c r="F717" s="241" t="s">
        <v>304</v>
      </c>
      <c r="G717" s="241" t="s">
        <v>305</v>
      </c>
      <c r="H717" s="238" t="s">
        <v>48</v>
      </c>
      <c r="I717" s="238" t="s">
        <v>49</v>
      </c>
      <c r="J717" s="137" t="s">
        <v>50</v>
      </c>
      <c r="K717" s="238"/>
      <c r="L717" s="241" t="s">
        <v>220</v>
      </c>
      <c r="M717" s="241" t="s">
        <v>554</v>
      </c>
      <c r="N717" s="241" t="s">
        <v>209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8"/>
        <v>73.931408450356699</v>
      </c>
      <c r="W717" s="320">
        <f t="shared" si="69"/>
        <v>0</v>
      </c>
      <c r="X717" s="320"/>
      <c r="Y717" s="320">
        <f t="shared" si="70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71"/>
        <v>0</v>
      </c>
      <c r="AC717" s="322"/>
      <c r="AD717" s="238"/>
      <c r="AE717" s="238"/>
      <c r="AF717" s="238" t="s">
        <v>417</v>
      </c>
      <c r="AG717" s="231">
        <v>0.42</v>
      </c>
      <c r="AH717" s="345"/>
      <c r="AI717" s="345"/>
      <c r="AJ717" s="345"/>
    </row>
    <row r="718" spans="1:36" s="131" customFormat="1" ht="14.25" customHeight="1" x14ac:dyDescent="0.4">
      <c r="A718" s="237">
        <v>43647</v>
      </c>
      <c r="B718" s="241" t="s">
        <v>42</v>
      </c>
      <c r="C718" s="241" t="s">
        <v>210</v>
      </c>
      <c r="D718" s="241" t="s">
        <v>221</v>
      </c>
      <c r="E718" s="241" t="s">
        <v>212</v>
      </c>
      <c r="F718" s="241" t="s">
        <v>258</v>
      </c>
      <c r="G718" s="241" t="s">
        <v>259</v>
      </c>
      <c r="H718" s="238" t="s">
        <v>48</v>
      </c>
      <c r="I718" s="238" t="s">
        <v>49</v>
      </c>
      <c r="J718" s="137" t="s">
        <v>50</v>
      </c>
      <c r="K718" s="238"/>
      <c r="L718" s="241" t="s">
        <v>220</v>
      </c>
      <c r="M718" s="241" t="s">
        <v>535</v>
      </c>
      <c r="N718" s="241" t="s">
        <v>209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8"/>
        <v>425.555211267598</v>
      </c>
      <c r="W718" s="320">
        <f t="shared" si="69"/>
        <v>0</v>
      </c>
      <c r="X718" s="320"/>
      <c r="Y718" s="320">
        <f t="shared" si="70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71"/>
        <v>0</v>
      </c>
      <c r="AC718" s="322"/>
      <c r="AD718" s="238"/>
      <c r="AE718" s="238"/>
      <c r="AF718" s="238" t="s">
        <v>417</v>
      </c>
      <c r="AG718" s="231">
        <v>0.42</v>
      </c>
      <c r="AH718" s="345"/>
      <c r="AI718" s="345"/>
      <c r="AJ718" s="345"/>
    </row>
    <row r="719" spans="1:36" s="131" customFormat="1" ht="14.25" customHeight="1" x14ac:dyDescent="0.4">
      <c r="A719" s="237">
        <v>43647</v>
      </c>
      <c r="B719" s="241" t="s">
        <v>42</v>
      </c>
      <c r="C719" s="242" t="s">
        <v>210</v>
      </c>
      <c r="D719" s="242" t="s">
        <v>211</v>
      </c>
      <c r="E719" s="241" t="s">
        <v>212</v>
      </c>
      <c r="F719" s="241" t="s">
        <v>224</v>
      </c>
      <c r="G719" s="241" t="s">
        <v>225</v>
      </c>
      <c r="H719" s="238" t="s">
        <v>48</v>
      </c>
      <c r="I719" s="238" t="s">
        <v>49</v>
      </c>
      <c r="J719" s="137" t="s">
        <v>50</v>
      </c>
      <c r="K719" s="238"/>
      <c r="L719" s="241" t="s">
        <v>220</v>
      </c>
      <c r="M719" s="241" t="s">
        <v>555</v>
      </c>
      <c r="N719" s="241" t="s">
        <v>209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8"/>
        <v>2.5516901408041099</v>
      </c>
      <c r="W719" s="320">
        <f t="shared" si="69"/>
        <v>0</v>
      </c>
      <c r="X719" s="320"/>
      <c r="Y719" s="320">
        <f t="shared" si="70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71"/>
        <v>0</v>
      </c>
      <c r="AC719" s="322"/>
      <c r="AD719" s="238"/>
      <c r="AE719" s="238"/>
      <c r="AF719" s="238" t="s">
        <v>417</v>
      </c>
      <c r="AG719" s="231">
        <v>0.42</v>
      </c>
      <c r="AH719" s="345"/>
      <c r="AI719" s="345"/>
      <c r="AJ719" s="345"/>
    </row>
    <row r="720" spans="1:36" s="131" customFormat="1" ht="14.25" customHeight="1" x14ac:dyDescent="0.4">
      <c r="A720" s="237">
        <v>43647</v>
      </c>
      <c r="B720" s="241" t="s">
        <v>42</v>
      </c>
      <c r="C720" s="241" t="s">
        <v>210</v>
      </c>
      <c r="D720" s="241" t="s">
        <v>221</v>
      </c>
      <c r="E720" s="241" t="s">
        <v>212</v>
      </c>
      <c r="F720" s="241" t="s">
        <v>260</v>
      </c>
      <c r="G720" s="241" t="s">
        <v>261</v>
      </c>
      <c r="H720" s="238" t="s">
        <v>48</v>
      </c>
      <c r="I720" s="238" t="s">
        <v>49</v>
      </c>
      <c r="J720" s="137" t="s">
        <v>50</v>
      </c>
      <c r="K720" s="238"/>
      <c r="L720" s="241" t="s">
        <v>220</v>
      </c>
      <c r="M720" s="241" t="s">
        <v>556</v>
      </c>
      <c r="N720" s="241" t="s">
        <v>209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8"/>
        <v>12961.68</v>
      </c>
      <c r="W720" s="320">
        <f t="shared" si="69"/>
        <v>0</v>
      </c>
      <c r="X720" s="320"/>
      <c r="Y720" s="320">
        <f t="shared" si="70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71"/>
        <v>0</v>
      </c>
      <c r="AC720" s="322"/>
      <c r="AD720" s="238"/>
      <c r="AE720" s="238"/>
      <c r="AF720" s="238" t="s">
        <v>417</v>
      </c>
      <c r="AG720" s="231">
        <v>0.42</v>
      </c>
      <c r="AH720" s="345"/>
      <c r="AI720" s="345"/>
      <c r="AJ720" s="345"/>
    </row>
    <row r="721" spans="1:36" s="131" customFormat="1" ht="14.25" customHeight="1" x14ac:dyDescent="0.4">
      <c r="A721" s="237">
        <v>43647</v>
      </c>
      <c r="B721" s="241" t="s">
        <v>42</v>
      </c>
      <c r="C721" s="241" t="s">
        <v>210</v>
      </c>
      <c r="D721" s="241" t="s">
        <v>211</v>
      </c>
      <c r="E721" s="241" t="s">
        <v>212</v>
      </c>
      <c r="F721" s="241" t="s">
        <v>310</v>
      </c>
      <c r="G721" s="241" t="s">
        <v>311</v>
      </c>
      <c r="H721" s="238" t="s">
        <v>48</v>
      </c>
      <c r="I721" s="238" t="s">
        <v>49</v>
      </c>
      <c r="J721" s="137" t="s">
        <v>50</v>
      </c>
      <c r="K721" s="238"/>
      <c r="L721" s="241" t="s">
        <v>220</v>
      </c>
      <c r="M721" s="241" t="s">
        <v>535</v>
      </c>
      <c r="N721" s="241" t="s">
        <v>209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8"/>
        <v>3.20845070423456</v>
      </c>
      <c r="W721" s="320">
        <f t="shared" si="69"/>
        <v>0</v>
      </c>
      <c r="X721" s="320"/>
      <c r="Y721" s="320">
        <f t="shared" si="70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71"/>
        <v>0</v>
      </c>
      <c r="AC721" s="322"/>
      <c r="AD721" s="238"/>
      <c r="AE721" s="238"/>
      <c r="AF721" s="238" t="s">
        <v>417</v>
      </c>
      <c r="AG721" s="231" t="s">
        <v>539</v>
      </c>
      <c r="AH721" s="345"/>
      <c r="AI721" s="345"/>
      <c r="AJ721" s="345"/>
    </row>
    <row r="722" spans="1:36" s="131" customFormat="1" ht="14.25" customHeight="1" x14ac:dyDescent="0.4">
      <c r="A722" s="237">
        <v>43647</v>
      </c>
      <c r="B722" s="241" t="s">
        <v>42</v>
      </c>
      <c r="C722" s="242" t="s">
        <v>210</v>
      </c>
      <c r="D722" s="242" t="s">
        <v>221</v>
      </c>
      <c r="E722" s="241" t="s">
        <v>212</v>
      </c>
      <c r="F722" s="241" t="s">
        <v>314</v>
      </c>
      <c r="G722" s="241" t="s">
        <v>315</v>
      </c>
      <c r="H722" s="238" t="s">
        <v>48</v>
      </c>
      <c r="I722" s="238" t="s">
        <v>49</v>
      </c>
      <c r="J722" s="137" t="s">
        <v>50</v>
      </c>
      <c r="K722" s="238"/>
      <c r="L722" s="241" t="s">
        <v>220</v>
      </c>
      <c r="M722" s="241" t="s">
        <v>557</v>
      </c>
      <c r="N722" s="241" t="s">
        <v>209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8"/>
        <v>62.533943663001999</v>
      </c>
      <c r="W722" s="320">
        <f t="shared" si="69"/>
        <v>0</v>
      </c>
      <c r="X722" s="320"/>
      <c r="Y722" s="320">
        <f t="shared" si="70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71"/>
        <v>0</v>
      </c>
      <c r="AC722" s="322"/>
      <c r="AD722" s="238"/>
      <c r="AE722" s="238"/>
      <c r="AF722" s="238" t="s">
        <v>417</v>
      </c>
      <c r="AG722" s="231">
        <v>0.42</v>
      </c>
      <c r="AH722" s="345"/>
      <c r="AI722" s="345"/>
      <c r="AJ722" s="345"/>
    </row>
    <row r="723" spans="1:36" s="131" customFormat="1" ht="14.25" customHeight="1" x14ac:dyDescent="0.4">
      <c r="A723" s="237">
        <v>43647</v>
      </c>
      <c r="B723" s="241" t="s">
        <v>42</v>
      </c>
      <c r="C723" s="241" t="s">
        <v>210</v>
      </c>
      <c r="D723" s="241" t="s">
        <v>221</v>
      </c>
      <c r="E723" s="241" t="s">
        <v>212</v>
      </c>
      <c r="F723" s="241" t="s">
        <v>308</v>
      </c>
      <c r="G723" s="241" t="s">
        <v>309</v>
      </c>
      <c r="H723" s="238" t="s">
        <v>48</v>
      </c>
      <c r="I723" s="238" t="s">
        <v>49</v>
      </c>
      <c r="J723" s="137" t="s">
        <v>50</v>
      </c>
      <c r="K723" s="238"/>
      <c r="L723" s="241" t="s">
        <v>220</v>
      </c>
      <c r="M723" s="241" t="s">
        <v>558</v>
      </c>
      <c r="N723" s="241" t="s">
        <v>209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8"/>
        <v>20.319577465001</v>
      </c>
      <c r="W723" s="320">
        <f t="shared" si="69"/>
        <v>0</v>
      </c>
      <c r="X723" s="320"/>
      <c r="Y723" s="320">
        <f t="shared" si="70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71"/>
        <v>0</v>
      </c>
      <c r="AC723" s="322"/>
      <c r="AD723" s="238"/>
      <c r="AE723" s="238"/>
      <c r="AF723" s="238" t="s">
        <v>417</v>
      </c>
      <c r="AG723" s="231">
        <v>0.42</v>
      </c>
      <c r="AH723" s="345"/>
      <c r="AI723" s="345"/>
      <c r="AJ723" s="345"/>
    </row>
    <row r="724" spans="1:36" s="131" customFormat="1" ht="14.25" customHeight="1" x14ac:dyDescent="0.4">
      <c r="A724" s="237">
        <v>43647</v>
      </c>
      <c r="B724" s="241" t="s">
        <v>42</v>
      </c>
      <c r="C724" s="241" t="s">
        <v>210</v>
      </c>
      <c r="D724" s="241" t="s">
        <v>221</v>
      </c>
      <c r="E724" s="241" t="s">
        <v>212</v>
      </c>
      <c r="F724" s="241" t="s">
        <v>292</v>
      </c>
      <c r="G724" s="241" t="s">
        <v>293</v>
      </c>
      <c r="H724" s="238" t="s">
        <v>48</v>
      </c>
      <c r="I724" s="238" t="s">
        <v>49</v>
      </c>
      <c r="J724" s="137" t="s">
        <v>50</v>
      </c>
      <c r="K724" s="238"/>
      <c r="L724" s="241" t="s">
        <v>220</v>
      </c>
      <c r="M724" s="241" t="s">
        <v>559</v>
      </c>
      <c r="N724" s="241" t="s">
        <v>209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8"/>
        <v>29.5342253521267</v>
      </c>
      <c r="W724" s="320">
        <f t="shared" si="69"/>
        <v>0</v>
      </c>
      <c r="X724" s="320"/>
      <c r="Y724" s="320">
        <f t="shared" si="70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71"/>
        <v>0</v>
      </c>
      <c r="AC724" s="322"/>
      <c r="AD724" s="238"/>
      <c r="AE724" s="238"/>
      <c r="AF724" s="238" t="s">
        <v>417</v>
      </c>
      <c r="AG724" s="231">
        <v>0.42</v>
      </c>
      <c r="AH724" s="345"/>
      <c r="AI724" s="345"/>
      <c r="AJ724" s="345"/>
    </row>
    <row r="725" spans="1:36" s="131" customFormat="1" ht="14.25" customHeight="1" x14ac:dyDescent="0.4">
      <c r="A725" s="237">
        <v>43647</v>
      </c>
      <c r="B725" s="241" t="s">
        <v>42</v>
      </c>
      <c r="C725" s="242" t="s">
        <v>210</v>
      </c>
      <c r="D725" s="242" t="s">
        <v>221</v>
      </c>
      <c r="E725" s="241" t="s">
        <v>212</v>
      </c>
      <c r="F725" s="241" t="s">
        <v>316</v>
      </c>
      <c r="G725" s="241" t="s">
        <v>317</v>
      </c>
      <c r="H725" s="238" t="s">
        <v>48</v>
      </c>
      <c r="I725" s="238" t="s">
        <v>49</v>
      </c>
      <c r="J725" s="137" t="s">
        <v>50</v>
      </c>
      <c r="K725" s="238"/>
      <c r="L725" s="241" t="s">
        <v>220</v>
      </c>
      <c r="M725" s="241" t="s">
        <v>535</v>
      </c>
      <c r="N725" s="241" t="s">
        <v>209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8"/>
        <v>3.5301408450905001</v>
      </c>
      <c r="W725" s="320">
        <f t="shared" si="69"/>
        <v>0</v>
      </c>
      <c r="X725" s="320"/>
      <c r="Y725" s="320">
        <f t="shared" si="70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71"/>
        <v>0</v>
      </c>
      <c r="AC725" s="322"/>
      <c r="AD725" s="238"/>
      <c r="AE725" s="238"/>
      <c r="AF725" s="238" t="s">
        <v>417</v>
      </c>
      <c r="AG725" s="231">
        <v>0.42</v>
      </c>
      <c r="AH725" s="345"/>
      <c r="AI725" s="345"/>
      <c r="AJ725" s="345"/>
    </row>
    <row r="726" spans="1:36" s="131" customFormat="1" ht="14.25" customHeight="1" x14ac:dyDescent="0.4">
      <c r="A726" s="237">
        <v>43647</v>
      </c>
      <c r="B726" s="241" t="s">
        <v>42</v>
      </c>
      <c r="C726" s="241" t="s">
        <v>210</v>
      </c>
      <c r="D726" s="241" t="s">
        <v>221</v>
      </c>
      <c r="E726" s="241" t="s">
        <v>212</v>
      </c>
      <c r="F726" s="241" t="s">
        <v>276</v>
      </c>
      <c r="G726" s="241" t="s">
        <v>277</v>
      </c>
      <c r="H726" s="238" t="s">
        <v>48</v>
      </c>
      <c r="I726" s="238" t="s">
        <v>49</v>
      </c>
      <c r="J726" s="137" t="s">
        <v>50</v>
      </c>
      <c r="K726" s="238"/>
      <c r="L726" s="241" t="s">
        <v>220</v>
      </c>
      <c r="M726" s="241" t="s">
        <v>560</v>
      </c>
      <c r="N726" s="241" t="s">
        <v>209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8"/>
        <v>22.838591549299998</v>
      </c>
      <c r="W726" s="320">
        <f t="shared" si="69"/>
        <v>0</v>
      </c>
      <c r="X726" s="320"/>
      <c r="Y726" s="320">
        <f t="shared" si="70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71"/>
        <v>0</v>
      </c>
      <c r="AC726" s="322"/>
      <c r="AD726" s="238"/>
      <c r="AE726" s="238"/>
      <c r="AF726" s="238" t="s">
        <v>417</v>
      </c>
      <c r="AG726" s="231">
        <v>0.42</v>
      </c>
      <c r="AH726" s="345"/>
      <c r="AI726" s="345"/>
      <c r="AJ726" s="345"/>
    </row>
    <row r="727" spans="1:36" s="131" customFormat="1" ht="14.25" customHeight="1" x14ac:dyDescent="0.4">
      <c r="A727" s="237">
        <v>43647</v>
      </c>
      <c r="B727" s="241" t="s">
        <v>42</v>
      </c>
      <c r="C727" s="242" t="s">
        <v>210</v>
      </c>
      <c r="D727" s="242" t="s">
        <v>211</v>
      </c>
      <c r="E727" s="241" t="s">
        <v>212</v>
      </c>
      <c r="F727" s="241" t="s">
        <v>232</v>
      </c>
      <c r="G727" s="241" t="s">
        <v>233</v>
      </c>
      <c r="H727" s="238" t="s">
        <v>48</v>
      </c>
      <c r="I727" s="238" t="s">
        <v>49</v>
      </c>
      <c r="J727" s="137" t="s">
        <v>50</v>
      </c>
      <c r="K727" s="238"/>
      <c r="L727" s="241" t="s">
        <v>220</v>
      </c>
      <c r="M727" s="241" t="s">
        <v>561</v>
      </c>
      <c r="N727" s="241" t="s">
        <v>209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8"/>
        <v>480.55873239384499</v>
      </c>
      <c r="W727" s="320">
        <f t="shared" si="69"/>
        <v>0</v>
      </c>
      <c r="X727" s="320"/>
      <c r="Y727" s="320">
        <f t="shared" si="70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71"/>
        <v>0</v>
      </c>
      <c r="AC727" s="322"/>
      <c r="AD727" s="238"/>
      <c r="AE727" s="238"/>
      <c r="AF727" s="238" t="s">
        <v>417</v>
      </c>
      <c r="AG727" s="231" t="s">
        <v>539</v>
      </c>
      <c r="AH727" s="345"/>
      <c r="AI727" s="345"/>
      <c r="AJ727" s="345"/>
    </row>
    <row r="728" spans="1:36" s="131" customFormat="1" ht="14.25" customHeight="1" x14ac:dyDescent="0.4">
      <c r="A728" s="237">
        <v>43647</v>
      </c>
      <c r="B728" s="241" t="s">
        <v>42</v>
      </c>
      <c r="C728" s="241" t="s">
        <v>210</v>
      </c>
      <c r="D728" s="241" t="s">
        <v>211</v>
      </c>
      <c r="E728" s="241" t="s">
        <v>212</v>
      </c>
      <c r="F728" s="241" t="s">
        <v>280</v>
      </c>
      <c r="G728" s="241" t="s">
        <v>281</v>
      </c>
      <c r="H728" s="238" t="s">
        <v>48</v>
      </c>
      <c r="I728" s="238" t="s">
        <v>49</v>
      </c>
      <c r="J728" s="137" t="s">
        <v>50</v>
      </c>
      <c r="K728" s="238"/>
      <c r="L728" s="241" t="s">
        <v>220</v>
      </c>
      <c r="M728" s="241" t="s">
        <v>562</v>
      </c>
      <c r="N728" s="241" t="s">
        <v>209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8"/>
        <v>44820.261970721403</v>
      </c>
      <c r="W728" s="320">
        <f t="shared" si="69"/>
        <v>0</v>
      </c>
      <c r="X728" s="320"/>
      <c r="Y728" s="320">
        <f t="shared" si="70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71"/>
        <v>0</v>
      </c>
      <c r="AC728" s="322"/>
      <c r="AD728" s="238"/>
      <c r="AE728" s="238"/>
      <c r="AF728" s="238" t="s">
        <v>417</v>
      </c>
      <c r="AG728" s="231">
        <v>0.42</v>
      </c>
      <c r="AH728" s="345"/>
      <c r="AI728" s="345"/>
      <c r="AJ728" s="345"/>
    </row>
    <row r="729" spans="1:36" s="131" customFormat="1" ht="14.25" customHeight="1" x14ac:dyDescent="0.4">
      <c r="A729" s="237">
        <v>43647</v>
      </c>
      <c r="B729" s="241" t="s">
        <v>42</v>
      </c>
      <c r="C729" s="241" t="s">
        <v>210</v>
      </c>
      <c r="D729" s="241" t="s">
        <v>211</v>
      </c>
      <c r="E729" s="241" t="s">
        <v>212</v>
      </c>
      <c r="F729" s="241" t="s">
        <v>306</v>
      </c>
      <c r="G729" s="241" t="s">
        <v>307</v>
      </c>
      <c r="H729" s="238" t="s">
        <v>48</v>
      </c>
      <c r="I729" s="238" t="s">
        <v>49</v>
      </c>
      <c r="J729" s="137" t="s">
        <v>50</v>
      </c>
      <c r="K729" s="238"/>
      <c r="L729" s="241" t="s">
        <v>220</v>
      </c>
      <c r="M729" s="241" t="s">
        <v>535</v>
      </c>
      <c r="N729" s="241" t="s">
        <v>209</v>
      </c>
      <c r="O729" s="243" t="s">
        <v>53</v>
      </c>
      <c r="P729" s="243">
        <v>0.23</v>
      </c>
      <c r="Q729" s="238"/>
      <c r="R729" s="238"/>
      <c r="S729" s="121">
        <v>88.72</v>
      </c>
      <c r="T729" s="239"/>
      <c r="U729" s="239"/>
      <c r="V729" s="239">
        <f t="shared" si="68"/>
        <v>88.72</v>
      </c>
      <c r="W729" s="320">
        <f t="shared" si="69"/>
        <v>0</v>
      </c>
      <c r="X729" s="320"/>
      <c r="Y729" s="320">
        <f t="shared" si="70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71"/>
        <v>0</v>
      </c>
      <c r="AC729" s="322"/>
      <c r="AD729" s="238"/>
      <c r="AE729" s="238"/>
      <c r="AF729" s="238" t="s">
        <v>417</v>
      </c>
      <c r="AG729" s="231">
        <v>0.42</v>
      </c>
      <c r="AH729" s="345"/>
      <c r="AI729" s="345"/>
      <c r="AJ729" s="345"/>
    </row>
    <row r="730" spans="1:36" s="131" customFormat="1" ht="14.25" customHeight="1" x14ac:dyDescent="0.4">
      <c r="A730" s="237">
        <v>43647</v>
      </c>
      <c r="B730" s="241" t="s">
        <v>42</v>
      </c>
      <c r="C730" s="241" t="s">
        <v>210</v>
      </c>
      <c r="D730" s="241" t="s">
        <v>211</v>
      </c>
      <c r="E730" s="241" t="s">
        <v>212</v>
      </c>
      <c r="F730" s="241" t="s">
        <v>213</v>
      </c>
      <c r="G730" s="241" t="s">
        <v>214</v>
      </c>
      <c r="H730" s="238" t="s">
        <v>48</v>
      </c>
      <c r="I730" s="238" t="s">
        <v>49</v>
      </c>
      <c r="J730" s="137" t="s">
        <v>50</v>
      </c>
      <c r="K730" s="238"/>
      <c r="L730" s="241" t="s">
        <v>220</v>
      </c>
      <c r="M730" s="241" t="s">
        <v>535</v>
      </c>
      <c r="N730" s="241" t="s">
        <v>209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8"/>
        <v>147.29985915508601</v>
      </c>
      <c r="W730" s="320">
        <f t="shared" si="69"/>
        <v>0</v>
      </c>
      <c r="X730" s="320"/>
      <c r="Y730" s="320">
        <f t="shared" si="70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71"/>
        <v>0</v>
      </c>
      <c r="AC730" s="322"/>
      <c r="AD730" s="238"/>
      <c r="AE730" s="238"/>
      <c r="AF730" s="238" t="s">
        <v>417</v>
      </c>
      <c r="AG730" s="231">
        <v>0.42</v>
      </c>
      <c r="AH730" s="345"/>
      <c r="AI730" s="345"/>
      <c r="AJ730" s="345"/>
    </row>
    <row r="731" spans="1:36" s="131" customFormat="1" ht="14.25" customHeight="1" x14ac:dyDescent="0.4">
      <c r="A731" s="237">
        <v>43647</v>
      </c>
      <c r="B731" s="241" t="s">
        <v>42</v>
      </c>
      <c r="C731" s="241" t="s">
        <v>210</v>
      </c>
      <c r="D731" s="241" t="s">
        <v>211</v>
      </c>
      <c r="E731" s="241" t="s">
        <v>212</v>
      </c>
      <c r="F731" s="241" t="s">
        <v>220</v>
      </c>
      <c r="G731" s="241" t="s">
        <v>255</v>
      </c>
      <c r="H731" s="238" t="s">
        <v>48</v>
      </c>
      <c r="I731" s="238" t="s">
        <v>49</v>
      </c>
      <c r="J731" s="137" t="s">
        <v>50</v>
      </c>
      <c r="K731" s="238"/>
      <c r="L731" s="241" t="s">
        <v>220</v>
      </c>
      <c r="M731" s="241" t="s">
        <v>563</v>
      </c>
      <c r="N731" s="241" t="s">
        <v>209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8"/>
        <v>30217.7</v>
      </c>
      <c r="W731" s="320">
        <f t="shared" si="69"/>
        <v>0</v>
      </c>
      <c r="X731" s="320"/>
      <c r="Y731" s="320">
        <f t="shared" si="70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71"/>
        <v>0</v>
      </c>
      <c r="AC731" s="322"/>
      <c r="AD731" s="238"/>
      <c r="AE731" s="238"/>
      <c r="AF731" s="238" t="s">
        <v>417</v>
      </c>
      <c r="AG731" s="231">
        <v>0.42</v>
      </c>
      <c r="AH731" s="345"/>
      <c r="AI731" s="345"/>
      <c r="AJ731" s="345"/>
    </row>
    <row r="732" spans="1:36" s="131" customFormat="1" ht="14.25" customHeight="1" x14ac:dyDescent="0.4">
      <c r="A732" s="237">
        <v>43647</v>
      </c>
      <c r="B732" s="241" t="s">
        <v>42</v>
      </c>
      <c r="C732" s="242" t="s">
        <v>210</v>
      </c>
      <c r="D732" s="242" t="s">
        <v>211</v>
      </c>
      <c r="E732" s="241" t="s">
        <v>212</v>
      </c>
      <c r="F732" s="241" t="s">
        <v>318</v>
      </c>
      <c r="G732" s="241" t="s">
        <v>319</v>
      </c>
      <c r="H732" s="238" t="s">
        <v>48</v>
      </c>
      <c r="I732" s="238" t="s">
        <v>49</v>
      </c>
      <c r="J732" s="137" t="s">
        <v>50</v>
      </c>
      <c r="K732" s="238"/>
      <c r="L732" s="241" t="s">
        <v>220</v>
      </c>
      <c r="M732" s="241" t="s">
        <v>564</v>
      </c>
      <c r="N732" s="241" t="s">
        <v>209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8"/>
        <v>132154.611549297</v>
      </c>
      <c r="W732" s="320">
        <f t="shared" si="69"/>
        <v>0</v>
      </c>
      <c r="X732" s="320"/>
      <c r="Y732" s="320">
        <f t="shared" si="70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71"/>
        <v>0</v>
      </c>
      <c r="AC732" s="322"/>
      <c r="AD732" s="238"/>
      <c r="AE732" s="238"/>
      <c r="AF732" s="238" t="s">
        <v>417</v>
      </c>
      <c r="AG732" s="231">
        <v>0.42</v>
      </c>
      <c r="AH732" s="345"/>
      <c r="AI732" s="345"/>
      <c r="AJ732" s="345"/>
    </row>
    <row r="733" spans="1:36" s="131" customFormat="1" ht="14.25" customHeight="1" x14ac:dyDescent="0.4">
      <c r="A733" s="237">
        <v>43647</v>
      </c>
      <c r="B733" s="241" t="s">
        <v>42</v>
      </c>
      <c r="C733" s="242" t="s">
        <v>210</v>
      </c>
      <c r="D733" s="242" t="s">
        <v>211</v>
      </c>
      <c r="E733" s="241" t="s">
        <v>212</v>
      </c>
      <c r="F733" s="241" t="s">
        <v>218</v>
      </c>
      <c r="G733" s="241" t="s">
        <v>219</v>
      </c>
      <c r="H733" s="238" t="s">
        <v>48</v>
      </c>
      <c r="I733" s="238" t="s">
        <v>49</v>
      </c>
      <c r="J733" s="137" t="s">
        <v>50</v>
      </c>
      <c r="K733" s="238"/>
      <c r="L733" s="241" t="s">
        <v>220</v>
      </c>
      <c r="M733" s="241" t="s">
        <v>565</v>
      </c>
      <c r="N733" s="241" t="s">
        <v>209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8"/>
        <v>114142.344929578</v>
      </c>
      <c r="W733" s="320">
        <f t="shared" si="69"/>
        <v>0</v>
      </c>
      <c r="X733" s="320"/>
      <c r="Y733" s="320">
        <f t="shared" si="70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71"/>
        <v>0</v>
      </c>
      <c r="AC733" s="322"/>
      <c r="AD733" s="238"/>
      <c r="AE733" s="238"/>
      <c r="AF733" s="238" t="s">
        <v>417</v>
      </c>
      <c r="AG733" s="231">
        <v>0.42</v>
      </c>
      <c r="AH733" s="345"/>
      <c r="AI733" s="345"/>
      <c r="AJ733" s="345"/>
    </row>
    <row r="734" spans="1:36" s="131" customFormat="1" ht="14.25" customHeight="1" x14ac:dyDescent="0.4">
      <c r="A734" s="237">
        <v>43647</v>
      </c>
      <c r="B734" s="241" t="s">
        <v>42</v>
      </c>
      <c r="C734" s="242" t="s">
        <v>210</v>
      </c>
      <c r="D734" s="242" t="s">
        <v>211</v>
      </c>
      <c r="E734" s="241" t="s">
        <v>212</v>
      </c>
      <c r="F734" s="241" t="s">
        <v>234</v>
      </c>
      <c r="G734" s="241" t="s">
        <v>235</v>
      </c>
      <c r="H734" s="238" t="s">
        <v>48</v>
      </c>
      <c r="I734" s="238" t="s">
        <v>49</v>
      </c>
      <c r="J734" s="137" t="s">
        <v>50</v>
      </c>
      <c r="K734" s="238"/>
      <c r="L734" s="241" t="s">
        <v>220</v>
      </c>
      <c r="M734" s="241" t="s">
        <v>566</v>
      </c>
      <c r="N734" s="241" t="s">
        <v>209</v>
      </c>
      <c r="O734" s="243" t="s">
        <v>53</v>
      </c>
      <c r="P734" s="243">
        <v>0.13</v>
      </c>
      <c r="Q734" s="238"/>
      <c r="R734" s="238"/>
      <c r="S734" s="121">
        <v>20.72999999999638</v>
      </c>
      <c r="T734" s="255"/>
      <c r="U734" s="255"/>
      <c r="V734" s="255">
        <f t="shared" si="68"/>
        <v>20.72999999999638</v>
      </c>
      <c r="W734" s="121">
        <f>U734*1.42/(1+42%+P734)</f>
        <v>0</v>
      </c>
      <c r="X734" s="322"/>
      <c r="Y734" s="322">
        <f t="shared" si="70"/>
        <v>0</v>
      </c>
      <c r="Z734" s="322"/>
      <c r="AA734" s="408">
        <f>VLOOKUP(I734,[1]Q3核心媒体返点预估!A:L,MATCH(N734,[1]Q3核心媒体返点预估!A$2:K$2,0),0)</f>
        <v>7.9299999999999995E-2</v>
      </c>
      <c r="AB734" s="322">
        <f t="shared" si="71"/>
        <v>0</v>
      </c>
      <c r="AC734" s="322"/>
      <c r="AD734" s="238"/>
      <c r="AE734" s="238"/>
      <c r="AF734" s="238" t="s">
        <v>417</v>
      </c>
      <c r="AG734" s="254">
        <v>0.42</v>
      </c>
      <c r="AH734" s="345"/>
      <c r="AI734" s="345"/>
      <c r="AJ734" s="345"/>
    </row>
    <row r="735" spans="1:36" s="131" customFormat="1" ht="14.25" customHeight="1" x14ac:dyDescent="0.4">
      <c r="A735" s="237">
        <v>43647</v>
      </c>
      <c r="B735" s="241" t="s">
        <v>42</v>
      </c>
      <c r="C735" s="241" t="s">
        <v>210</v>
      </c>
      <c r="D735" s="241" t="s">
        <v>221</v>
      </c>
      <c r="E735" s="241" t="s">
        <v>212</v>
      </c>
      <c r="F735" s="241" t="s">
        <v>266</v>
      </c>
      <c r="G735" s="241" t="s">
        <v>267</v>
      </c>
      <c r="H735" s="238" t="s">
        <v>48</v>
      </c>
      <c r="I735" s="238" t="s">
        <v>49</v>
      </c>
      <c r="J735" s="137" t="s">
        <v>50</v>
      </c>
      <c r="K735" s="238"/>
      <c r="L735" s="241" t="s">
        <v>220</v>
      </c>
      <c r="M735" s="241" t="s">
        <v>535</v>
      </c>
      <c r="N735" s="241" t="s">
        <v>209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8"/>
        <v>6.1263380281015998</v>
      </c>
      <c r="W735" s="320">
        <f t="shared" si="69"/>
        <v>0</v>
      </c>
      <c r="X735" s="320"/>
      <c r="Y735" s="320">
        <f t="shared" si="70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71"/>
        <v>0</v>
      </c>
      <c r="AC735" s="322"/>
      <c r="AD735" s="238"/>
      <c r="AE735" s="238"/>
      <c r="AF735" s="238" t="s">
        <v>417</v>
      </c>
      <c r="AG735" s="231">
        <v>0.42</v>
      </c>
      <c r="AH735" s="345"/>
      <c r="AI735" s="345"/>
      <c r="AJ735" s="345"/>
    </row>
    <row r="736" spans="1:36" s="131" customFormat="1" ht="14.25" customHeight="1" x14ac:dyDescent="0.4">
      <c r="A736" s="237">
        <v>43647</v>
      </c>
      <c r="B736" s="241" t="s">
        <v>42</v>
      </c>
      <c r="C736" s="241" t="s">
        <v>210</v>
      </c>
      <c r="D736" s="241" t="s">
        <v>221</v>
      </c>
      <c r="E736" s="241" t="s">
        <v>212</v>
      </c>
      <c r="F736" s="241" t="s">
        <v>270</v>
      </c>
      <c r="G736" s="241" t="s">
        <v>271</v>
      </c>
      <c r="H736" s="238" t="s">
        <v>48</v>
      </c>
      <c r="I736" s="238" t="s">
        <v>49</v>
      </c>
      <c r="J736" s="137" t="s">
        <v>50</v>
      </c>
      <c r="K736" s="238"/>
      <c r="L736" s="241" t="s">
        <v>220</v>
      </c>
      <c r="M736" s="241" t="s">
        <v>567</v>
      </c>
      <c r="N736" s="241" t="s">
        <v>209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8"/>
        <v>4.2274647890008099</v>
      </c>
      <c r="W736" s="320">
        <f t="shared" si="69"/>
        <v>0</v>
      </c>
      <c r="X736" s="320"/>
      <c r="Y736" s="320">
        <f t="shared" si="70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71"/>
        <v>0</v>
      </c>
      <c r="AC736" s="322"/>
      <c r="AD736" s="238"/>
      <c r="AE736" s="238"/>
      <c r="AF736" s="238" t="s">
        <v>417</v>
      </c>
      <c r="AG736" s="231">
        <v>0.42</v>
      </c>
      <c r="AH736" s="345"/>
      <c r="AI736" s="345"/>
      <c r="AJ736" s="345"/>
    </row>
    <row r="737" spans="1:36" s="131" customFormat="1" ht="14.25" customHeight="1" x14ac:dyDescent="0.4">
      <c r="A737" s="237">
        <v>43647</v>
      </c>
      <c r="B737" s="241" t="s">
        <v>42</v>
      </c>
      <c r="C737" s="241" t="s">
        <v>210</v>
      </c>
      <c r="D737" s="241" t="s">
        <v>211</v>
      </c>
      <c r="E737" s="241" t="s">
        <v>212</v>
      </c>
      <c r="F737" s="241" t="s">
        <v>272</v>
      </c>
      <c r="G737" s="241" t="s">
        <v>273</v>
      </c>
      <c r="H737" s="238" t="s">
        <v>48</v>
      </c>
      <c r="I737" s="238" t="s">
        <v>49</v>
      </c>
      <c r="J737" s="137" t="s">
        <v>50</v>
      </c>
      <c r="K737" s="238"/>
      <c r="L737" s="241" t="s">
        <v>220</v>
      </c>
      <c r="M737" s="241" t="s">
        <v>568</v>
      </c>
      <c r="N737" s="241" t="s">
        <v>209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8"/>
        <v>22.611267606000201</v>
      </c>
      <c r="W737" s="320">
        <f t="shared" si="69"/>
        <v>0</v>
      </c>
      <c r="X737" s="320"/>
      <c r="Y737" s="320">
        <f t="shared" si="70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71"/>
        <v>0</v>
      </c>
      <c r="AC737" s="322"/>
      <c r="AD737" s="238"/>
      <c r="AE737" s="238"/>
      <c r="AF737" s="238" t="s">
        <v>417</v>
      </c>
      <c r="AG737" s="231">
        <v>0.42</v>
      </c>
      <c r="AH737" s="345"/>
      <c r="AI737" s="345"/>
      <c r="AJ737" s="345"/>
    </row>
    <row r="738" spans="1:36" s="131" customFormat="1" ht="14.25" customHeight="1" x14ac:dyDescent="0.4">
      <c r="A738" s="237">
        <v>43647</v>
      </c>
      <c r="B738" s="241" t="s">
        <v>42</v>
      </c>
      <c r="C738" s="241" t="s">
        <v>210</v>
      </c>
      <c r="D738" s="241" t="s">
        <v>221</v>
      </c>
      <c r="E738" s="241" t="s">
        <v>212</v>
      </c>
      <c r="F738" s="241" t="s">
        <v>274</v>
      </c>
      <c r="G738" s="241" t="s">
        <v>275</v>
      </c>
      <c r="H738" s="238" t="s">
        <v>48</v>
      </c>
      <c r="I738" s="238" t="s">
        <v>49</v>
      </c>
      <c r="J738" s="137" t="s">
        <v>50</v>
      </c>
      <c r="K738" s="238"/>
      <c r="L738" s="241" t="s">
        <v>220</v>
      </c>
      <c r="M738" s="241" t="s">
        <v>569</v>
      </c>
      <c r="N738" s="241" t="s">
        <v>209</v>
      </c>
      <c r="O738" s="243" t="s">
        <v>53</v>
      </c>
      <c r="P738" s="243">
        <v>0.21</v>
      </c>
      <c r="Q738" s="238"/>
      <c r="R738" s="238"/>
      <c r="S738" s="121">
        <v>1.9061971830988114</v>
      </c>
      <c r="T738" s="239"/>
      <c r="U738" s="239"/>
      <c r="V738" s="239">
        <f t="shared" si="68"/>
        <v>1.9061971830988114</v>
      </c>
      <c r="W738" s="320">
        <f t="shared" si="69"/>
        <v>0</v>
      </c>
      <c r="X738" s="320"/>
      <c r="Y738" s="320">
        <f t="shared" si="70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71"/>
        <v>0</v>
      </c>
      <c r="AC738" s="322"/>
      <c r="AD738" s="238"/>
      <c r="AE738" s="238"/>
      <c r="AF738" s="238" t="s">
        <v>417</v>
      </c>
      <c r="AG738" s="231">
        <v>0.42</v>
      </c>
      <c r="AH738" s="345"/>
      <c r="AI738" s="345"/>
      <c r="AJ738" s="345"/>
    </row>
    <row r="739" spans="1:36" s="131" customFormat="1" ht="14.25" customHeight="1" x14ac:dyDescent="0.4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320</v>
      </c>
      <c r="G739" s="241" t="s">
        <v>320</v>
      </c>
      <c r="H739" s="368" t="s">
        <v>320</v>
      </c>
      <c r="I739" s="238" t="s">
        <v>49</v>
      </c>
      <c r="J739" s="137" t="s">
        <v>63</v>
      </c>
      <c r="K739" s="238"/>
      <c r="L739" s="241" t="s">
        <v>321</v>
      </c>
      <c r="M739" s="241" t="s">
        <v>570</v>
      </c>
      <c r="N739" s="241" t="s">
        <v>209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8"/>
        <v>0</v>
      </c>
      <c r="W739" s="320">
        <f t="shared" si="69"/>
        <v>0</v>
      </c>
      <c r="X739" s="320"/>
      <c r="Y739" s="320">
        <f t="shared" si="70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71"/>
        <v>0</v>
      </c>
      <c r="AC739" s="322"/>
      <c r="AD739" s="238"/>
      <c r="AE739" s="238"/>
      <c r="AF739" s="238" t="s">
        <v>417</v>
      </c>
      <c r="AG739" s="231">
        <v>0.42</v>
      </c>
      <c r="AH739" s="345"/>
      <c r="AI739" s="345"/>
      <c r="AJ739" s="345"/>
    </row>
    <row r="740" spans="1:36" s="131" customFormat="1" ht="14.25" customHeight="1" x14ac:dyDescent="0.4">
      <c r="A740" s="237">
        <v>43647</v>
      </c>
      <c r="B740" s="241" t="s">
        <v>42</v>
      </c>
      <c r="C740" s="241" t="s">
        <v>210</v>
      </c>
      <c r="D740" s="241" t="s">
        <v>221</v>
      </c>
      <c r="E740" s="241" t="s">
        <v>212</v>
      </c>
      <c r="F740" s="241" t="s">
        <v>322</v>
      </c>
      <c r="G740" s="241" t="s">
        <v>323</v>
      </c>
      <c r="H740" s="238" t="s">
        <v>48</v>
      </c>
      <c r="I740" s="238" t="s">
        <v>49</v>
      </c>
      <c r="J740" s="137" t="s">
        <v>50</v>
      </c>
      <c r="K740" s="238"/>
      <c r="L740" s="241" t="s">
        <v>220</v>
      </c>
      <c r="M740" s="241" t="s">
        <v>571</v>
      </c>
      <c r="N740" s="241" t="s">
        <v>209</v>
      </c>
      <c r="O740" s="243" t="s">
        <v>53</v>
      </c>
      <c r="P740" s="243">
        <v>0.13</v>
      </c>
      <c r="Q740" s="238"/>
      <c r="R740" s="238"/>
      <c r="S740" s="128">
        <v>-30329.470000000056</v>
      </c>
      <c r="T740" s="239"/>
      <c r="U740" s="239"/>
      <c r="V740" s="239">
        <f t="shared" si="68"/>
        <v>-30329.470000000056</v>
      </c>
      <c r="W740" s="320">
        <f t="shared" si="69"/>
        <v>0</v>
      </c>
      <c r="X740" s="320"/>
      <c r="Y740" s="320">
        <f t="shared" si="70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71"/>
        <v>0</v>
      </c>
      <c r="AC740" s="322"/>
      <c r="AD740" s="238"/>
      <c r="AE740" s="238"/>
      <c r="AF740" s="238" t="s">
        <v>417</v>
      </c>
      <c r="AG740" s="231" t="s">
        <v>539</v>
      </c>
      <c r="AH740" s="345"/>
      <c r="AI740" s="345"/>
      <c r="AJ740" s="345"/>
    </row>
    <row r="741" spans="1:36" s="131" customFormat="1" ht="14.25" customHeight="1" x14ac:dyDescent="0.4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497</v>
      </c>
      <c r="N741" s="241" t="s">
        <v>209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8"/>
        <v>17291.400000000001</v>
      </c>
      <c r="W741" s="320">
        <f t="shared" si="69"/>
        <v>0</v>
      </c>
      <c r="X741" s="320"/>
      <c r="Y741" s="320">
        <f t="shared" si="70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71"/>
        <v>0</v>
      </c>
      <c r="AC741" s="322"/>
      <c r="AD741" s="238"/>
      <c r="AE741" s="238"/>
      <c r="AF741" s="238" t="s">
        <v>417</v>
      </c>
      <c r="AG741" s="231">
        <v>0.36</v>
      </c>
      <c r="AH741" s="345"/>
      <c r="AI741" s="345"/>
      <c r="AJ741" s="345"/>
    </row>
    <row r="742" spans="1:36" s="131" customFormat="1" ht="14.25" customHeight="1" x14ac:dyDescent="0.4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8"/>
        <v>-2.96</v>
      </c>
      <c r="W742" s="320">
        <f t="shared" si="69"/>
        <v>0</v>
      </c>
      <c r="X742" s="320"/>
      <c r="Y742" s="320">
        <f t="shared" si="70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71"/>
        <v>0</v>
      </c>
      <c r="AC742" s="322"/>
      <c r="AD742" s="238"/>
      <c r="AE742" s="238"/>
      <c r="AF742" s="238" t="s">
        <v>414</v>
      </c>
      <c r="AG742" s="231">
        <v>0.42</v>
      </c>
      <c r="AH742" s="345"/>
      <c r="AI742" s="345"/>
      <c r="AJ742" s="345"/>
    </row>
    <row r="743" spans="1:36" s="131" customFormat="1" ht="14.25" customHeight="1" x14ac:dyDescent="0.4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766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8"/>
        <v>-0.4</v>
      </c>
      <c r="W743" s="320">
        <f t="shared" si="69"/>
        <v>0</v>
      </c>
      <c r="X743" s="320"/>
      <c r="Y743" s="320">
        <f t="shared" si="70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71"/>
        <v>0</v>
      </c>
      <c r="AC743" s="322"/>
      <c r="AD743" s="238"/>
      <c r="AE743" s="238"/>
      <c r="AF743" s="238" t="s">
        <v>414</v>
      </c>
      <c r="AG743" s="231">
        <v>0.42</v>
      </c>
      <c r="AH743" s="345"/>
      <c r="AI743" s="345"/>
      <c r="AJ743" s="345"/>
    </row>
    <row r="744" spans="1:36" s="131" customFormat="1" ht="14.25" customHeight="1" x14ac:dyDescent="0.4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572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8"/>
        <v>-21.76</v>
      </c>
      <c r="W744" s="320">
        <f t="shared" si="69"/>
        <v>0</v>
      </c>
      <c r="X744" s="320"/>
      <c r="Y744" s="320">
        <f t="shared" si="70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71"/>
        <v>0</v>
      </c>
      <c r="AC744" s="322"/>
      <c r="AD744" s="238"/>
      <c r="AE744" s="238"/>
      <c r="AF744" s="238" t="s">
        <v>417</v>
      </c>
      <c r="AG744" s="231">
        <v>0</v>
      </c>
      <c r="AH744" s="345"/>
      <c r="AI744" s="345"/>
      <c r="AJ744" s="345"/>
    </row>
    <row r="745" spans="1:36" s="131" customFormat="1" ht="14.25" customHeight="1" x14ac:dyDescent="0.4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513</v>
      </c>
      <c r="H745" s="238" t="s">
        <v>48</v>
      </c>
      <c r="I745" s="238" t="s">
        <v>49</v>
      </c>
      <c r="J745" s="137" t="s">
        <v>573</v>
      </c>
      <c r="K745" s="238"/>
      <c r="L745" s="244" t="s">
        <v>198</v>
      </c>
      <c r="M745" s="244" t="s">
        <v>514</v>
      </c>
      <c r="N745" s="244" t="s">
        <v>751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417</v>
      </c>
      <c r="AG745" s="231" t="s">
        <v>524</v>
      </c>
      <c r="AH745" s="345"/>
      <c r="AI745" s="345"/>
      <c r="AJ745" s="345"/>
    </row>
    <row r="746" spans="1:36" s="131" customFormat="1" ht="14.25" customHeight="1" x14ac:dyDescent="0.4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573</v>
      </c>
      <c r="K746" s="238"/>
      <c r="L746" s="244" t="s">
        <v>173</v>
      </c>
      <c r="M746" s="244" t="s">
        <v>574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417</v>
      </c>
      <c r="AG746" s="231">
        <v>0.42</v>
      </c>
      <c r="AH746" s="345"/>
      <c r="AI746" s="345"/>
      <c r="AJ746" s="345"/>
    </row>
    <row r="747" spans="1:36" s="131" customFormat="1" ht="14.25" customHeight="1" x14ac:dyDescent="0.4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573</v>
      </c>
      <c r="K747" s="238"/>
      <c r="L747" s="244" t="s">
        <v>173</v>
      </c>
      <c r="M747" s="244" t="s">
        <v>575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417</v>
      </c>
      <c r="AG747" s="231">
        <v>0.42</v>
      </c>
      <c r="AH747" s="345"/>
      <c r="AI747" s="345"/>
      <c r="AJ747" s="345"/>
    </row>
    <row r="748" spans="1:36" s="131" customFormat="1" ht="14.25" customHeight="1" x14ac:dyDescent="0.4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01" t="s">
        <v>758</v>
      </c>
      <c r="H748" s="238" t="s">
        <v>48</v>
      </c>
      <c r="I748" s="238" t="s">
        <v>49</v>
      </c>
      <c r="J748" s="137" t="s">
        <v>573</v>
      </c>
      <c r="K748" s="238"/>
      <c r="L748" s="244" t="s">
        <v>76</v>
      </c>
      <c r="M748" s="244" t="s">
        <v>519</v>
      </c>
      <c r="N748" s="245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417</v>
      </c>
      <c r="AG748" s="231" t="s">
        <v>576</v>
      </c>
      <c r="AH748" s="345"/>
      <c r="AI748" s="345"/>
      <c r="AJ748" s="345"/>
    </row>
    <row r="749" spans="1:36" s="131" customFormat="1" ht="14.25" customHeight="1" x14ac:dyDescent="0.4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573</v>
      </c>
      <c r="K749" s="238"/>
      <c r="L749" s="244" t="s">
        <v>94</v>
      </c>
      <c r="M749" s="244" t="s">
        <v>520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414</v>
      </c>
      <c r="AG749" s="231" t="s">
        <v>524</v>
      </c>
      <c r="AH749" s="345"/>
      <c r="AI749" s="345"/>
      <c r="AJ749" s="345"/>
    </row>
    <row r="750" spans="1:36" s="131" customFormat="1" ht="14.25" customHeight="1" x14ac:dyDescent="0.4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202</v>
      </c>
      <c r="F750" s="238" t="s">
        <v>203</v>
      </c>
      <c r="G750" s="238" t="s">
        <v>360</v>
      </c>
      <c r="H750" s="238" t="s">
        <v>48</v>
      </c>
      <c r="I750" s="238" t="s">
        <v>49</v>
      </c>
      <c r="J750" s="137" t="s">
        <v>573</v>
      </c>
      <c r="K750" s="238"/>
      <c r="L750" s="244" t="s">
        <v>203</v>
      </c>
      <c r="M750" s="244" t="s">
        <v>577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417</v>
      </c>
      <c r="AG750" s="231" t="s">
        <v>524</v>
      </c>
      <c r="AH750" s="345"/>
      <c r="AI750" s="345"/>
      <c r="AJ750" s="345"/>
    </row>
    <row r="751" spans="1:36" s="131" customFormat="1" ht="14.25" customHeight="1" x14ac:dyDescent="0.4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494</v>
      </c>
      <c r="N751" s="244" t="s">
        <v>197</v>
      </c>
      <c r="O751" s="238" t="s">
        <v>57</v>
      </c>
      <c r="P751" s="254">
        <v>0</v>
      </c>
      <c r="Q751" s="238"/>
      <c r="R751" s="238" t="s">
        <v>496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417</v>
      </c>
      <c r="AG751" s="231" t="s">
        <v>578</v>
      </c>
      <c r="AH751" s="345"/>
      <c r="AI751" s="345"/>
      <c r="AJ751" s="345"/>
    </row>
    <row r="752" spans="1:36" s="260" customFormat="1" ht="14.25" customHeight="1" x14ac:dyDescent="0.4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513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514</v>
      </c>
      <c r="N752" s="257" t="s">
        <v>197</v>
      </c>
      <c r="O752" s="257" t="s">
        <v>57</v>
      </c>
      <c r="P752" s="258">
        <v>0</v>
      </c>
      <c r="Q752" s="257"/>
      <c r="R752" s="257" t="s">
        <v>579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417</v>
      </c>
      <c r="AG752" s="258" t="s">
        <v>524</v>
      </c>
      <c r="AH752" s="347"/>
      <c r="AI752" s="347"/>
      <c r="AJ752" s="347"/>
    </row>
    <row r="753" spans="1:36" s="131" customFormat="1" ht="14.25" customHeight="1" x14ac:dyDescent="0.4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343</v>
      </c>
      <c r="J753" s="137" t="s">
        <v>580</v>
      </c>
      <c r="K753" s="245"/>
      <c r="L753" s="245" t="s">
        <v>133</v>
      </c>
      <c r="M753" s="245" t="s">
        <v>494</v>
      </c>
      <c r="N753" s="245" t="s">
        <v>52</v>
      </c>
      <c r="O753" s="238" t="s">
        <v>57</v>
      </c>
      <c r="P753" s="263">
        <v>0</v>
      </c>
      <c r="Q753" s="264"/>
      <c r="R753" s="245" t="s">
        <v>496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417</v>
      </c>
      <c r="AG753" s="262"/>
      <c r="AH753" s="346"/>
      <c r="AI753" s="346"/>
      <c r="AJ753" s="346"/>
    </row>
    <row r="754" spans="1:36" s="131" customFormat="1" ht="14.25" customHeight="1" x14ac:dyDescent="0.4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333</v>
      </c>
      <c r="J754" s="137" t="s">
        <v>581</v>
      </c>
      <c r="K754" s="245"/>
      <c r="L754" s="245" t="s">
        <v>133</v>
      </c>
      <c r="M754" s="245" t="s">
        <v>494</v>
      </c>
      <c r="N754" s="245" t="s">
        <v>52</v>
      </c>
      <c r="O754" s="238" t="s">
        <v>57</v>
      </c>
      <c r="P754" s="263">
        <v>0</v>
      </c>
      <c r="Q754" s="264"/>
      <c r="R754" s="245" t="s">
        <v>496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417</v>
      </c>
      <c r="AG754" s="262"/>
      <c r="AH754" s="346"/>
      <c r="AI754" s="346"/>
      <c r="AJ754" s="346"/>
    </row>
    <row r="755" spans="1:36" s="131" customFormat="1" ht="14.25" customHeight="1" x14ac:dyDescent="0.4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582</v>
      </c>
      <c r="J755" s="137" t="s">
        <v>583</v>
      </c>
      <c r="K755" s="245"/>
      <c r="L755" s="245" t="s">
        <v>133</v>
      </c>
      <c r="M755" s="245" t="s">
        <v>494</v>
      </c>
      <c r="N755" s="245" t="s">
        <v>52</v>
      </c>
      <c r="O755" s="238" t="s">
        <v>57</v>
      </c>
      <c r="P755" s="263">
        <v>0</v>
      </c>
      <c r="Q755" s="264"/>
      <c r="R755" s="245" t="s">
        <v>584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72">U755-W755</f>
        <v>0</v>
      </c>
      <c r="Z755" s="324">
        <v>79489.34</v>
      </c>
      <c r="AA755" s="267">
        <v>0</v>
      </c>
      <c r="AB755" s="266">
        <f t="shared" ref="AB755:AB818" si="73">Z755*AA755</f>
        <v>0</v>
      </c>
      <c r="AC755" s="266"/>
      <c r="AD755" s="262"/>
      <c r="AE755" s="262"/>
      <c r="AF755" s="264" t="s">
        <v>417</v>
      </c>
      <c r="AG755" s="269"/>
      <c r="AH755" s="346"/>
      <c r="AI755" s="346"/>
      <c r="AJ755" s="346"/>
    </row>
    <row r="756" spans="1:36" s="131" customFormat="1" ht="14.25" customHeight="1" x14ac:dyDescent="0.4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582</v>
      </c>
      <c r="J756" s="137" t="s">
        <v>583</v>
      </c>
      <c r="K756" s="245"/>
      <c r="L756" s="245" t="s">
        <v>133</v>
      </c>
      <c r="M756" s="245" t="s">
        <v>494</v>
      </c>
      <c r="N756" s="245" t="s">
        <v>52</v>
      </c>
      <c r="O756" s="238" t="s">
        <v>57</v>
      </c>
      <c r="P756" s="263">
        <v>0</v>
      </c>
      <c r="Q756" s="264"/>
      <c r="R756" s="245" t="s">
        <v>584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72"/>
        <v>0</v>
      </c>
      <c r="Z756" s="324">
        <v>12250.9</v>
      </c>
      <c r="AA756" s="267">
        <v>0</v>
      </c>
      <c r="AB756" s="266">
        <f t="shared" si="73"/>
        <v>0</v>
      </c>
      <c r="AC756" s="266"/>
      <c r="AD756" s="262"/>
      <c r="AE756" s="262"/>
      <c r="AF756" s="264" t="s">
        <v>417</v>
      </c>
      <c r="AG756" s="269"/>
      <c r="AH756" s="346"/>
      <c r="AI756" s="346"/>
      <c r="AJ756" s="346"/>
    </row>
    <row r="757" spans="1:36" s="131" customFormat="1" ht="14.25" customHeight="1" x14ac:dyDescent="0.4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585</v>
      </c>
      <c r="F757" s="262" t="s">
        <v>182</v>
      </c>
      <c r="G757" s="245" t="s">
        <v>182</v>
      </c>
      <c r="H757" s="368" t="s">
        <v>181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586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72"/>
        <v>0</v>
      </c>
      <c r="Z757" s="324">
        <v>-224000</v>
      </c>
      <c r="AA757" s="267">
        <v>0</v>
      </c>
      <c r="AB757" s="266">
        <f t="shared" si="73"/>
        <v>0</v>
      </c>
      <c r="AC757" s="266"/>
      <c r="AD757" s="262"/>
      <c r="AE757" s="262"/>
      <c r="AF757" s="264" t="s">
        <v>417</v>
      </c>
      <c r="AG757" s="269"/>
      <c r="AH757" s="346"/>
      <c r="AI757" s="346"/>
      <c r="AJ757" s="346"/>
    </row>
    <row r="758" spans="1:36" s="131" customFormat="1" ht="14.25" customHeight="1" x14ac:dyDescent="0.4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587</v>
      </c>
      <c r="G758" s="238" t="s">
        <v>588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589</v>
      </c>
      <c r="N758" s="238" t="s">
        <v>52</v>
      </c>
      <c r="O758" s="301" t="s">
        <v>53</v>
      </c>
      <c r="P758" s="196">
        <v>0.08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413">
        <f>U758*(1+AG758)/(1+P758+AG758)</f>
        <v>71250.485255474443</v>
      </c>
      <c r="X758" s="322"/>
      <c r="Y758" s="322">
        <f t="shared" si="72"/>
        <v>4418.6347445255524</v>
      </c>
      <c r="Z758" s="322">
        <f t="shared" ref="Z758:Z763" si="74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73"/>
        <v>#N/A</v>
      </c>
      <c r="AC758" s="322"/>
      <c r="AD758" s="238"/>
      <c r="AE758" s="238"/>
      <c r="AF758" s="238" t="s">
        <v>417</v>
      </c>
      <c r="AG758" s="231">
        <v>0.28999999999999998</v>
      </c>
      <c r="AH758" s="345"/>
      <c r="AI758" s="345"/>
      <c r="AJ758" s="345"/>
    </row>
    <row r="759" spans="1:36" s="227" customFormat="1" ht="16.5" customHeight="1" x14ac:dyDescent="0.4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492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5">S759+T759-U759</f>
        <v>23578.910000000003</v>
      </c>
      <c r="W759" s="130">
        <f t="shared" ref="W759:W763" si="76">U759*(1+AG759)/(1+AG759+P759)</f>
        <v>76489.81</v>
      </c>
      <c r="X759" s="130"/>
      <c r="Y759" s="130">
        <f t="shared" si="72"/>
        <v>0</v>
      </c>
      <c r="Z759" s="130">
        <f t="shared" si="74"/>
        <v>76489.81</v>
      </c>
      <c r="AA759" s="141">
        <v>3.5999999999999997E-2</v>
      </c>
      <c r="AB759" s="130">
        <f t="shared" si="73"/>
        <v>2753.6331599999999</v>
      </c>
      <c r="AC759" s="130"/>
      <c r="AD759" s="169"/>
      <c r="AE759" s="169"/>
      <c r="AF759" s="169" t="s">
        <v>414</v>
      </c>
      <c r="AG759" s="141">
        <v>0</v>
      </c>
      <c r="AH759" s="92"/>
      <c r="AI759" s="92"/>
      <c r="AJ759" s="92"/>
    </row>
    <row r="760" spans="1:36" s="227" customFormat="1" ht="16.5" customHeight="1" x14ac:dyDescent="0.4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493</v>
      </c>
      <c r="N760" s="169" t="s">
        <v>52</v>
      </c>
      <c r="O760" s="169" t="s">
        <v>53</v>
      </c>
      <c r="P760" s="196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5"/>
        <v>114806.73000000021</v>
      </c>
      <c r="W760" s="123">
        <f>U760*(1+AG760)/(1+AG760+P760)</f>
        <v>1259296.841909091</v>
      </c>
      <c r="X760" s="130"/>
      <c r="Y760" s="130">
        <f t="shared" si="72"/>
        <v>35307.388090908993</v>
      </c>
      <c r="Z760" s="130">
        <f t="shared" si="74"/>
        <v>1294604.23</v>
      </c>
      <c r="AA760" s="141">
        <v>3.5999999999999997E-2</v>
      </c>
      <c r="AB760" s="130">
        <f t="shared" si="73"/>
        <v>46605.752279999993</v>
      </c>
      <c r="AC760" s="130"/>
      <c r="AD760" s="169"/>
      <c r="AE760" s="169"/>
      <c r="AF760" s="169" t="s">
        <v>417</v>
      </c>
      <c r="AG760" s="141">
        <v>7.0000000000000007E-2</v>
      </c>
      <c r="AH760" s="92"/>
      <c r="AI760" s="92"/>
      <c r="AJ760" s="92"/>
    </row>
    <row r="761" spans="1:36" s="227" customFormat="1" ht="16.5" customHeight="1" x14ac:dyDescent="0.4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493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5"/>
        <v>55214.569999999949</v>
      </c>
      <c r="W761" s="411">
        <f>U761*(1+AG761)/(1+P761+AG761)</f>
        <v>255191.15772727272</v>
      </c>
      <c r="X761" s="130"/>
      <c r="Y761" s="130">
        <f t="shared" si="72"/>
        <v>7154.8922727272729</v>
      </c>
      <c r="Z761" s="130">
        <f t="shared" si="74"/>
        <v>262346.05</v>
      </c>
      <c r="AA761" s="141">
        <v>3.5999999999999997E-2</v>
      </c>
      <c r="AB761" s="130">
        <f t="shared" si="73"/>
        <v>9444.4577999999983</v>
      </c>
      <c r="AC761" s="130"/>
      <c r="AD761" s="169"/>
      <c r="AE761" s="169"/>
      <c r="AF761" s="169" t="s">
        <v>417</v>
      </c>
      <c r="AG761" s="141">
        <v>7.0000000000000007E-2</v>
      </c>
      <c r="AH761" s="92"/>
      <c r="AI761" s="92"/>
      <c r="AJ761" s="92"/>
    </row>
    <row r="762" spans="1:36" s="227" customFormat="1" ht="16.5" customHeight="1" x14ac:dyDescent="0.4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354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490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5"/>
        <v>65237.76999999999</v>
      </c>
      <c r="W762" s="130">
        <f t="shared" si="76"/>
        <v>136662.35922330097</v>
      </c>
      <c r="X762" s="130"/>
      <c r="Y762" s="130">
        <f t="shared" si="72"/>
        <v>4099.870776699041</v>
      </c>
      <c r="Z762" s="130">
        <f t="shared" si="74"/>
        <v>140762.23000000001</v>
      </c>
      <c r="AA762" s="141">
        <v>3.5999999999999997E-2</v>
      </c>
      <c r="AB762" s="130">
        <f t="shared" si="73"/>
        <v>5067.4402799999998</v>
      </c>
      <c r="AC762" s="130"/>
      <c r="AD762" s="169"/>
      <c r="AE762" s="169"/>
      <c r="AF762" s="169" t="s">
        <v>414</v>
      </c>
      <c r="AG762" s="141">
        <v>0</v>
      </c>
      <c r="AH762" s="92"/>
      <c r="AI762" s="92"/>
      <c r="AJ762" s="92"/>
    </row>
    <row r="763" spans="1:36" s="227" customFormat="1" ht="16.5" customHeight="1" x14ac:dyDescent="0.4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354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491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5"/>
        <v>0</v>
      </c>
      <c r="W763" s="130">
        <f t="shared" si="76"/>
        <v>230347.03883495147</v>
      </c>
      <c r="X763" s="130"/>
      <c r="Y763" s="130">
        <f t="shared" si="72"/>
        <v>6910.4111650485429</v>
      </c>
      <c r="Z763" s="130">
        <f t="shared" si="74"/>
        <v>237257.45</v>
      </c>
      <c r="AA763" s="141">
        <v>3.5999999999999997E-2</v>
      </c>
      <c r="AB763" s="130">
        <f t="shared" si="73"/>
        <v>8541.2682000000004</v>
      </c>
      <c r="AC763" s="130"/>
      <c r="AD763" s="169"/>
      <c r="AE763" s="169"/>
      <c r="AF763" s="169" t="s">
        <v>414</v>
      </c>
      <c r="AG763" s="141">
        <v>0</v>
      </c>
      <c r="AH763" s="92"/>
      <c r="AI763" s="92"/>
      <c r="AJ763" s="92"/>
    </row>
    <row r="764" spans="1:36" s="78" customFormat="1" ht="16.5" customHeight="1" x14ac:dyDescent="0.4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494</v>
      </c>
      <c r="N764" s="285" t="s">
        <v>52</v>
      </c>
      <c r="O764" s="285" t="s">
        <v>138</v>
      </c>
      <c r="P764" s="309">
        <v>0.02</v>
      </c>
      <c r="Q764" s="76"/>
      <c r="R764" s="285" t="s">
        <v>355</v>
      </c>
      <c r="S764" s="313">
        <v>61869.38</v>
      </c>
      <c r="T764" s="313">
        <v>65000</v>
      </c>
      <c r="U764" s="313">
        <v>68040</v>
      </c>
      <c r="V764" s="313">
        <f t="shared" si="75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73"/>
        <v>2340</v>
      </c>
      <c r="AC764" s="325"/>
      <c r="AD764" s="285"/>
      <c r="AE764" s="285"/>
      <c r="AF764" s="285" t="s">
        <v>417</v>
      </c>
      <c r="AG764" s="309">
        <v>0.32</v>
      </c>
      <c r="AH764" s="348"/>
      <c r="AI764" s="348"/>
      <c r="AJ764" s="348"/>
    </row>
    <row r="765" spans="1:36" s="270" customFormat="1" ht="16.5" customHeight="1" x14ac:dyDescent="0.4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494</v>
      </c>
      <c r="N765" s="172" t="s">
        <v>52</v>
      </c>
      <c r="O765" s="172" t="s">
        <v>53</v>
      </c>
      <c r="P765" s="173">
        <v>0.01</v>
      </c>
      <c r="Q765" s="169"/>
      <c r="R765" s="174" t="s">
        <v>590</v>
      </c>
      <c r="S765" s="170">
        <v>1728505.53</v>
      </c>
      <c r="T765" s="170">
        <v>773818.18</v>
      </c>
      <c r="U765" s="175">
        <v>1668299.88</v>
      </c>
      <c r="V765" s="170">
        <f t="shared" si="75"/>
        <v>834023.83000000007</v>
      </c>
      <c r="W765" s="149">
        <f>(U765*(1+AG765)/(1+AG765+P765))</f>
        <v>1655756.2718796991</v>
      </c>
      <c r="X765" s="152"/>
      <c r="Y765" s="130">
        <f t="shared" si="72"/>
        <v>12543.608120300807</v>
      </c>
      <c r="Z765" s="152">
        <f t="shared" ref="Z765:Z817" si="77">U765</f>
        <v>1668299.88</v>
      </c>
      <c r="AA765" s="141">
        <v>3.5999999999999997E-2</v>
      </c>
      <c r="AB765" s="130">
        <f t="shared" si="73"/>
        <v>60058.795679999988</v>
      </c>
      <c r="AC765" s="130"/>
      <c r="AD765" s="169"/>
      <c r="AE765" s="169"/>
      <c r="AF765" s="169" t="s">
        <v>417</v>
      </c>
      <c r="AG765" s="141">
        <v>0.32</v>
      </c>
      <c r="AH765" s="92"/>
      <c r="AI765" s="92"/>
      <c r="AJ765" s="92"/>
    </row>
    <row r="766" spans="1:36" s="227" customFormat="1" ht="16.5" customHeight="1" x14ac:dyDescent="0.4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489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93171.98000000001</v>
      </c>
      <c r="T766" s="170"/>
      <c r="U766" s="170">
        <v>8368.24</v>
      </c>
      <c r="V766" s="170">
        <f t="shared" si="75"/>
        <v>84803.74</v>
      </c>
      <c r="W766" s="130">
        <f t="shared" ref="W766:W817" si="78">U766*(1+AG766)/(1+AG766+P766)</f>
        <v>8368.24</v>
      </c>
      <c r="X766" s="130"/>
      <c r="Y766" s="130">
        <f t="shared" si="72"/>
        <v>0</v>
      </c>
      <c r="Z766" s="130">
        <f t="shared" si="77"/>
        <v>8368.24</v>
      </c>
      <c r="AA766" s="141">
        <v>3.5999999999999997E-2</v>
      </c>
      <c r="AB766" s="130">
        <f t="shared" si="73"/>
        <v>301.25663999999995</v>
      </c>
      <c r="AC766" s="130"/>
      <c r="AD766" s="169"/>
      <c r="AE766" s="169"/>
      <c r="AF766" s="169" t="s">
        <v>414</v>
      </c>
      <c r="AG766" s="141">
        <v>0</v>
      </c>
      <c r="AH766" s="92"/>
      <c r="AI766" s="92"/>
      <c r="AJ766" s="92"/>
    </row>
    <row r="767" spans="1:36" s="270" customFormat="1" ht="16.5" customHeight="1" x14ac:dyDescent="0.4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494</v>
      </c>
      <c r="N767" s="172" t="s">
        <v>209</v>
      </c>
      <c r="O767" s="172" t="s">
        <v>53</v>
      </c>
      <c r="P767" s="173">
        <v>0.05</v>
      </c>
      <c r="Q767" s="169"/>
      <c r="R767" s="174" t="s">
        <v>590</v>
      </c>
      <c r="S767" s="170">
        <v>1494545.45</v>
      </c>
      <c r="T767" s="170">
        <v>-455151.52</v>
      </c>
      <c r="U767" s="175">
        <v>1039393.93</v>
      </c>
      <c r="V767" s="170">
        <f t="shared" si="75"/>
        <v>0</v>
      </c>
      <c r="W767" s="149">
        <f>(U767*(1+AG767)/(1+AG767+P767))</f>
        <v>1001459.8449635037</v>
      </c>
      <c r="X767" s="149">
        <v>-24000</v>
      </c>
      <c r="Y767" s="130">
        <f t="shared" si="72"/>
        <v>37934.085036496399</v>
      </c>
      <c r="Z767" s="152">
        <f t="shared" si="77"/>
        <v>1039393.93</v>
      </c>
      <c r="AA767" s="141">
        <v>6.9000000000000006E-2</v>
      </c>
      <c r="AB767" s="130">
        <f t="shared" si="73"/>
        <v>71718.181170000011</v>
      </c>
      <c r="AC767" s="130"/>
      <c r="AD767" s="169"/>
      <c r="AE767" s="169"/>
      <c r="AF767" s="169" t="s">
        <v>417</v>
      </c>
      <c r="AG767" s="141">
        <v>0.32</v>
      </c>
      <c r="AH767" s="92"/>
      <c r="AI767" s="92"/>
      <c r="AJ767" s="92"/>
    </row>
    <row r="768" spans="1:36" s="227" customFormat="1" ht="16.5" customHeight="1" x14ac:dyDescent="0.4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498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5"/>
        <v>18320.230000000003</v>
      </c>
      <c r="W768" s="130">
        <f t="shared" si="78"/>
        <v>46635.03</v>
      </c>
      <c r="X768" s="130"/>
      <c r="Y768" s="130">
        <f t="shared" si="72"/>
        <v>0</v>
      </c>
      <c r="Z768" s="130">
        <f t="shared" si="77"/>
        <v>46635.03</v>
      </c>
      <c r="AA768" s="141">
        <v>3.5999999999999997E-2</v>
      </c>
      <c r="AB768" s="130">
        <f t="shared" si="73"/>
        <v>1678.8610799999999</v>
      </c>
      <c r="AC768" s="130"/>
      <c r="AD768" s="169"/>
      <c r="AE768" s="169"/>
      <c r="AF768" s="169" t="s">
        <v>417</v>
      </c>
      <c r="AG768" s="141">
        <v>0.11</v>
      </c>
      <c r="AH768" s="92"/>
      <c r="AI768" s="92"/>
      <c r="AJ768" s="92"/>
    </row>
    <row r="769" spans="1:36" s="227" customFormat="1" ht="16.5" customHeight="1" x14ac:dyDescent="0.4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498</v>
      </c>
      <c r="N769" s="169" t="s">
        <v>209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5"/>
        <v>1238.4800000000105</v>
      </c>
      <c r="W769" s="130">
        <f t="shared" si="78"/>
        <v>82087.899999999994</v>
      </c>
      <c r="X769" s="130"/>
      <c r="Y769" s="130">
        <f t="shared" si="72"/>
        <v>0</v>
      </c>
      <c r="Z769" s="130">
        <f t="shared" si="77"/>
        <v>82087.899999999994</v>
      </c>
      <c r="AA769" s="141">
        <v>6.9000000000000006E-2</v>
      </c>
      <c r="AB769" s="130">
        <f t="shared" si="73"/>
        <v>5664.0650999999998</v>
      </c>
      <c r="AC769" s="130"/>
      <c r="AD769" s="169"/>
      <c r="AE769" s="169"/>
      <c r="AF769" s="169" t="s">
        <v>417</v>
      </c>
      <c r="AG769" s="141">
        <v>0.36</v>
      </c>
      <c r="AH769" s="92"/>
      <c r="AI769" s="92"/>
      <c r="AJ769" s="92"/>
    </row>
    <row r="770" spans="1:36" s="227" customFormat="1" ht="16.5" customHeight="1" x14ac:dyDescent="0.4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499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5"/>
        <v>21041.480000000003</v>
      </c>
      <c r="W770" s="130">
        <f t="shared" si="78"/>
        <v>12521.92</v>
      </c>
      <c r="X770" s="130"/>
      <c r="Y770" s="130">
        <f t="shared" si="72"/>
        <v>0</v>
      </c>
      <c r="Z770" s="130">
        <f t="shared" si="77"/>
        <v>12521.92</v>
      </c>
      <c r="AA770" s="141">
        <v>3.5999999999999997E-2</v>
      </c>
      <c r="AB770" s="130">
        <f t="shared" si="73"/>
        <v>450.78911999999997</v>
      </c>
      <c r="AC770" s="130"/>
      <c r="AD770" s="169"/>
      <c r="AE770" s="169"/>
      <c r="AF770" s="169" t="s">
        <v>414</v>
      </c>
      <c r="AG770" s="141">
        <v>0</v>
      </c>
      <c r="AH770" s="92"/>
      <c r="AI770" s="92"/>
      <c r="AJ770" s="92"/>
    </row>
    <row r="771" spans="1:36" s="227" customFormat="1" ht="16.5" customHeight="1" x14ac:dyDescent="0.4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591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5"/>
        <v>28806.069999999996</v>
      </c>
      <c r="W771" s="130">
        <f t="shared" si="78"/>
        <v>3832.8898744769876</v>
      </c>
      <c r="X771" s="130"/>
      <c r="Y771" s="130">
        <f t="shared" si="72"/>
        <v>184.9201255230123</v>
      </c>
      <c r="Z771" s="130">
        <f t="shared" si="77"/>
        <v>4017.81</v>
      </c>
      <c r="AA771" s="141">
        <v>3.5999999999999997E-2</v>
      </c>
      <c r="AB771" s="130">
        <f t="shared" si="73"/>
        <v>144.64115999999999</v>
      </c>
      <c r="AC771" s="130"/>
      <c r="AD771" s="169"/>
      <c r="AE771" s="169"/>
      <c r="AF771" s="169" t="s">
        <v>414</v>
      </c>
      <c r="AG771" s="141">
        <v>0.14000000000000001</v>
      </c>
      <c r="AH771" s="92"/>
      <c r="AI771" s="92"/>
      <c r="AJ771" s="92"/>
    </row>
    <row r="772" spans="1:36" s="227" customFormat="1" ht="16.5" customHeight="1" x14ac:dyDescent="0.4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500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5"/>
        <v>0</v>
      </c>
      <c r="W772" s="130">
        <f t="shared" si="78"/>
        <v>28485.914285714283</v>
      </c>
      <c r="X772" s="130"/>
      <c r="Y772" s="130">
        <f t="shared" si="72"/>
        <v>1424.2957142857158</v>
      </c>
      <c r="Z772" s="130">
        <f t="shared" si="77"/>
        <v>29910.21</v>
      </c>
      <c r="AA772" s="141">
        <v>3.5999999999999997E-2</v>
      </c>
      <c r="AB772" s="130">
        <f t="shared" si="73"/>
        <v>1076.7675599999998</v>
      </c>
      <c r="AC772" s="130"/>
      <c r="AD772" s="169"/>
      <c r="AE772" s="169"/>
      <c r="AF772" s="169" t="s">
        <v>417</v>
      </c>
      <c r="AG772" s="141">
        <v>0</v>
      </c>
      <c r="AH772" s="92"/>
      <c r="AI772" s="92"/>
      <c r="AJ772" s="92"/>
    </row>
    <row r="773" spans="1:36" s="227" customFormat="1" ht="16.5" customHeight="1" x14ac:dyDescent="0.4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357</v>
      </c>
      <c r="G773" s="169" t="s">
        <v>357</v>
      </c>
      <c r="H773" s="370" t="s">
        <v>357</v>
      </c>
      <c r="I773" s="379" t="s">
        <v>49</v>
      </c>
      <c r="J773" s="145" t="s">
        <v>63</v>
      </c>
      <c r="K773" s="169"/>
      <c r="L773" s="169" t="s">
        <v>357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5"/>
        <v>16893.88</v>
      </c>
      <c r="W773" s="130">
        <f t="shared" si="78"/>
        <v>37.340000000000003</v>
      </c>
      <c r="X773" s="130"/>
      <c r="Y773" s="130">
        <f t="shared" si="72"/>
        <v>0</v>
      </c>
      <c r="Z773" s="130">
        <f t="shared" si="77"/>
        <v>37.340000000000003</v>
      </c>
      <c r="AA773" s="141">
        <v>3.5999999999999997E-2</v>
      </c>
      <c r="AB773" s="130">
        <f t="shared" si="73"/>
        <v>1.3442400000000001</v>
      </c>
      <c r="AC773" s="130"/>
      <c r="AD773" s="169"/>
      <c r="AE773" s="169"/>
      <c r="AF773" s="169" t="s">
        <v>414</v>
      </c>
      <c r="AG773" s="141">
        <v>0.42</v>
      </c>
      <c r="AH773" s="92"/>
      <c r="AI773" s="92"/>
      <c r="AJ773" s="92"/>
    </row>
    <row r="774" spans="1:36" s="227" customFormat="1" ht="16.5" customHeight="1" x14ac:dyDescent="0.4">
      <c r="A774" s="168">
        <v>43678</v>
      </c>
      <c r="B774" s="169" t="s">
        <v>42</v>
      </c>
      <c r="C774" s="169" t="s">
        <v>59</v>
      </c>
      <c r="D774" s="169" t="s">
        <v>290</v>
      </c>
      <c r="E774" s="169" t="s">
        <v>205</v>
      </c>
      <c r="F774" s="169" t="s">
        <v>502</v>
      </c>
      <c r="G774" s="169" t="s">
        <v>503</v>
      </c>
      <c r="H774" s="370" t="s">
        <v>48</v>
      </c>
      <c r="I774" s="379" t="s">
        <v>49</v>
      </c>
      <c r="J774" s="145" t="s">
        <v>50</v>
      </c>
      <c r="K774" s="169"/>
      <c r="L774" s="169" t="s">
        <v>504</v>
      </c>
      <c r="M774" s="169" t="s">
        <v>592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5"/>
        <v>13219.36</v>
      </c>
      <c r="W774" s="130">
        <f t="shared" si="78"/>
        <v>15867.586538461539</v>
      </c>
      <c r="X774" s="130"/>
      <c r="Y774" s="130">
        <f t="shared" si="72"/>
        <v>634.70346153846185</v>
      </c>
      <c r="Z774" s="130">
        <f t="shared" si="77"/>
        <v>16502.29</v>
      </c>
      <c r="AA774" s="141">
        <v>3.5999999999999997E-2</v>
      </c>
      <c r="AB774" s="130">
        <f t="shared" si="73"/>
        <v>594.08244000000002</v>
      </c>
      <c r="AC774" s="130"/>
      <c r="AD774" s="169"/>
      <c r="AE774" s="169"/>
      <c r="AF774" s="169" t="s">
        <v>414</v>
      </c>
      <c r="AG774" s="141">
        <v>0</v>
      </c>
      <c r="AH774" s="92"/>
      <c r="AI774" s="92"/>
      <c r="AJ774" s="92"/>
    </row>
    <row r="775" spans="1:36" s="227" customFormat="1" ht="16.5" customHeight="1" x14ac:dyDescent="0.4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509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5"/>
        <v>34528.130000000005</v>
      </c>
      <c r="W775" s="130">
        <f t="shared" si="78"/>
        <v>9336.5142857142855</v>
      </c>
      <c r="X775" s="130"/>
      <c r="Y775" s="130">
        <f t="shared" si="72"/>
        <v>466.82571428571464</v>
      </c>
      <c r="Z775" s="130">
        <f t="shared" si="77"/>
        <v>9803.34</v>
      </c>
      <c r="AA775" s="141">
        <v>3.5999999999999997E-2</v>
      </c>
      <c r="AB775" s="130">
        <f t="shared" si="73"/>
        <v>352.92023999999998</v>
      </c>
      <c r="AC775" s="130"/>
      <c r="AD775" s="169"/>
      <c r="AE775" s="169"/>
      <c r="AF775" s="169" t="s">
        <v>417</v>
      </c>
      <c r="AG775" s="141">
        <v>0</v>
      </c>
      <c r="AH775" s="92"/>
      <c r="AI775" s="92"/>
      <c r="AJ775" s="92"/>
    </row>
    <row r="776" spans="1:36" s="227" customFormat="1" ht="16.5" customHeight="1" x14ac:dyDescent="0.4">
      <c r="A776" s="168">
        <v>43678</v>
      </c>
      <c r="B776" s="169" t="s">
        <v>42</v>
      </c>
      <c r="C776" s="169" t="s">
        <v>210</v>
      </c>
      <c r="D776" s="169" t="s">
        <v>211</v>
      </c>
      <c r="E776" s="169" t="s">
        <v>212</v>
      </c>
      <c r="F776" s="169" t="s">
        <v>236</v>
      </c>
      <c r="G776" s="169" t="s">
        <v>237</v>
      </c>
      <c r="H776" s="370" t="s">
        <v>48</v>
      </c>
      <c r="I776" s="379" t="s">
        <v>49</v>
      </c>
      <c r="J776" s="145" t="s">
        <v>50</v>
      </c>
      <c r="K776" s="169"/>
      <c r="L776" s="169" t="s">
        <v>220</v>
      </c>
      <c r="M776" s="169" t="s">
        <v>510</v>
      </c>
      <c r="N776" s="169" t="s">
        <v>209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5"/>
        <v>20014.111126760599</v>
      </c>
      <c r="W776" s="130">
        <f t="shared" si="78"/>
        <v>3910.9639999999999</v>
      </c>
      <c r="X776" s="130"/>
      <c r="Y776" s="130">
        <f t="shared" si="72"/>
        <v>220.33600000000024</v>
      </c>
      <c r="Z776" s="130">
        <f t="shared" si="77"/>
        <v>4131.3</v>
      </c>
      <c r="AA776" s="141">
        <v>6.9000000000000006E-2</v>
      </c>
      <c r="AB776" s="130">
        <f t="shared" si="73"/>
        <v>285.05970000000002</v>
      </c>
      <c r="AC776" s="130"/>
      <c r="AD776" s="169"/>
      <c r="AE776" s="169"/>
      <c r="AF776" s="169" t="s">
        <v>417</v>
      </c>
      <c r="AG776" s="141">
        <v>0.42</v>
      </c>
      <c r="AH776" s="92"/>
      <c r="AI776" s="92"/>
      <c r="AJ776" s="92"/>
    </row>
    <row r="777" spans="1:36" s="227" customFormat="1" ht="16.5" customHeight="1" x14ac:dyDescent="0.4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511</v>
      </c>
      <c r="N777" s="169" t="s">
        <v>144</v>
      </c>
      <c r="O777" s="305" t="s">
        <v>57</v>
      </c>
      <c r="P777" s="208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5"/>
        <v>78057.850000000006</v>
      </c>
      <c r="W777" s="121">
        <f>U777/(1+P777)</f>
        <v>14868.62</v>
      </c>
      <c r="X777" s="130"/>
      <c r="Y777" s="130">
        <f t="shared" si="72"/>
        <v>0</v>
      </c>
      <c r="Z777" s="130">
        <f t="shared" si="77"/>
        <v>14868.62</v>
      </c>
      <c r="AA777" s="141">
        <v>3.5999999999999997E-2</v>
      </c>
      <c r="AB777" s="130">
        <f t="shared" si="73"/>
        <v>535.27031999999997</v>
      </c>
      <c r="AC777" s="130"/>
      <c r="AD777" s="169"/>
      <c r="AE777" s="169"/>
      <c r="AF777" s="169" t="s">
        <v>417</v>
      </c>
      <c r="AG777" s="141">
        <v>0</v>
      </c>
      <c r="AH777" s="92"/>
      <c r="AI777" s="92"/>
      <c r="AJ777" s="92"/>
    </row>
    <row r="778" spans="1:36" s="227" customFormat="1" ht="16.5" customHeight="1" x14ac:dyDescent="0.4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512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5"/>
        <v>15987.070000000002</v>
      </c>
      <c r="W778" s="130">
        <f t="shared" si="78"/>
        <v>5802.9</v>
      </c>
      <c r="X778" s="130"/>
      <c r="Y778" s="130">
        <f t="shared" si="72"/>
        <v>0</v>
      </c>
      <c r="Z778" s="130">
        <f t="shared" si="77"/>
        <v>5802.9</v>
      </c>
      <c r="AA778" s="141">
        <v>3.5999999999999997E-2</v>
      </c>
      <c r="AB778" s="130">
        <f t="shared" si="73"/>
        <v>208.90439999999998</v>
      </c>
      <c r="AC778" s="130"/>
      <c r="AD778" s="169"/>
      <c r="AE778" s="169"/>
      <c r="AF778" s="169" t="s">
        <v>417</v>
      </c>
      <c r="AG778" s="141">
        <v>0</v>
      </c>
      <c r="AH778" s="92"/>
      <c r="AI778" s="92"/>
      <c r="AJ778" s="92"/>
    </row>
    <row r="779" spans="1:36" s="227" customFormat="1" ht="16.5" customHeight="1" x14ac:dyDescent="0.4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519</v>
      </c>
      <c r="N779" s="169" t="s">
        <v>209</v>
      </c>
      <c r="O779" s="306" t="s">
        <v>53</v>
      </c>
      <c r="P779" s="141">
        <v>0.02</v>
      </c>
      <c r="Q779" s="169"/>
      <c r="R779" s="197" t="s">
        <v>760</v>
      </c>
      <c r="S779" s="170">
        <v>0</v>
      </c>
      <c r="T779" s="170"/>
      <c r="U779" s="170">
        <v>0</v>
      </c>
      <c r="V779" s="170">
        <f t="shared" si="75"/>
        <v>0</v>
      </c>
      <c r="W779" s="130">
        <f t="shared" si="78"/>
        <v>0</v>
      </c>
      <c r="X779" s="130"/>
      <c r="Y779" s="130">
        <f t="shared" si="72"/>
        <v>0</v>
      </c>
      <c r="Z779" s="130">
        <f t="shared" si="77"/>
        <v>0</v>
      </c>
      <c r="AA779" s="141">
        <v>6.9000000000000006E-2</v>
      </c>
      <c r="AB779" s="130">
        <f t="shared" si="73"/>
        <v>0</v>
      </c>
      <c r="AC779" s="130"/>
      <c r="AD779" s="169"/>
      <c r="AE779" s="169"/>
      <c r="AF779" s="169" t="s">
        <v>417</v>
      </c>
      <c r="AG779" s="141">
        <v>0</v>
      </c>
      <c r="AH779" s="92"/>
      <c r="AI779" s="92"/>
      <c r="AJ779" s="92"/>
    </row>
    <row r="780" spans="1:36" s="227" customFormat="1" ht="16.5" customHeight="1" x14ac:dyDescent="0.4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522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5"/>
        <v>2956.69</v>
      </c>
      <c r="W780" s="130">
        <f t="shared" si="78"/>
        <v>0</v>
      </c>
      <c r="X780" s="130"/>
      <c r="Y780" s="130">
        <f t="shared" si="72"/>
        <v>0</v>
      </c>
      <c r="Z780" s="130">
        <f t="shared" si="77"/>
        <v>0</v>
      </c>
      <c r="AA780" s="141">
        <v>3.5999999999999997E-2</v>
      </c>
      <c r="AB780" s="130">
        <f t="shared" si="73"/>
        <v>0</v>
      </c>
      <c r="AC780" s="130"/>
      <c r="AD780" s="169"/>
      <c r="AE780" s="169"/>
      <c r="AF780" s="169" t="s">
        <v>417</v>
      </c>
      <c r="AG780" s="141">
        <v>0.42</v>
      </c>
      <c r="AH780" s="92"/>
      <c r="AI780" s="92"/>
      <c r="AJ780" s="92"/>
    </row>
    <row r="781" spans="1:36" s="227" customFormat="1" ht="16.5" customHeight="1" x14ac:dyDescent="0.4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525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5"/>
        <v>1766.24</v>
      </c>
      <c r="W781" s="130">
        <f t="shared" si="78"/>
        <v>0</v>
      </c>
      <c r="X781" s="130"/>
      <c r="Y781" s="130">
        <f t="shared" si="72"/>
        <v>0</v>
      </c>
      <c r="Z781" s="130">
        <f t="shared" si="77"/>
        <v>0</v>
      </c>
      <c r="AA781" s="141">
        <v>3.5999999999999997E-2</v>
      </c>
      <c r="AB781" s="130">
        <f t="shared" si="73"/>
        <v>0</v>
      </c>
      <c r="AC781" s="130"/>
      <c r="AD781" s="169"/>
      <c r="AE781" s="169"/>
      <c r="AF781" s="169" t="s">
        <v>414</v>
      </c>
      <c r="AG781" s="141">
        <v>0.42</v>
      </c>
      <c r="AH781" s="92"/>
      <c r="AI781" s="92"/>
      <c r="AJ781" s="92"/>
    </row>
    <row r="782" spans="1:36" s="227" customFormat="1" ht="16.5" customHeight="1" x14ac:dyDescent="0.4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94" t="s">
        <v>613</v>
      </c>
      <c r="G782" s="194" t="s">
        <v>613</v>
      </c>
      <c r="H782" s="370" t="s">
        <v>613</v>
      </c>
      <c r="I782" s="379" t="s">
        <v>49</v>
      </c>
      <c r="J782" s="145" t="s">
        <v>63</v>
      </c>
      <c r="K782" s="169"/>
      <c r="L782" s="169" t="s">
        <v>77</v>
      </c>
      <c r="M782" s="169" t="s">
        <v>519</v>
      </c>
      <c r="N782" s="169" t="s">
        <v>52</v>
      </c>
      <c r="O782" s="306" t="s">
        <v>53</v>
      </c>
      <c r="P782" s="196">
        <v>-0.15</v>
      </c>
      <c r="Q782" s="169"/>
      <c r="R782" s="169"/>
      <c r="S782" s="239">
        <v>205.52</v>
      </c>
      <c r="T782" s="170"/>
      <c r="U782" s="170">
        <v>0</v>
      </c>
      <c r="V782" s="170">
        <f t="shared" si="75"/>
        <v>205.52</v>
      </c>
      <c r="W782" s="121">
        <f>U782*(1+AG782)/(1+P782+AG782)</f>
        <v>0</v>
      </c>
      <c r="X782" s="130"/>
      <c r="Y782" s="130">
        <f t="shared" si="72"/>
        <v>0</v>
      </c>
      <c r="Z782" s="130">
        <f t="shared" si="77"/>
        <v>0</v>
      </c>
      <c r="AA782" s="141">
        <v>3.5999999999999997E-2</v>
      </c>
      <c r="AB782" s="130">
        <f t="shared" si="73"/>
        <v>0</v>
      </c>
      <c r="AC782" s="130"/>
      <c r="AD782" s="169"/>
      <c r="AE782" s="169"/>
      <c r="AF782" s="169" t="s">
        <v>417</v>
      </c>
      <c r="AG782" s="226">
        <v>0.26</v>
      </c>
      <c r="AH782" s="92"/>
      <c r="AI782" s="92"/>
      <c r="AJ782" s="92"/>
    </row>
    <row r="783" spans="1:36" s="227" customFormat="1" ht="16.5" customHeight="1" x14ac:dyDescent="0.4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528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5"/>
        <v>547555.24</v>
      </c>
      <c r="W783" s="130">
        <f t="shared" si="78"/>
        <v>0</v>
      </c>
      <c r="X783" s="130"/>
      <c r="Y783" s="130">
        <f t="shared" si="72"/>
        <v>0</v>
      </c>
      <c r="Z783" s="130">
        <f t="shared" si="77"/>
        <v>0</v>
      </c>
      <c r="AA783" s="141">
        <v>3.5999999999999997E-2</v>
      </c>
      <c r="AB783" s="130">
        <f t="shared" si="73"/>
        <v>0</v>
      </c>
      <c r="AC783" s="130"/>
      <c r="AD783" s="169"/>
      <c r="AE783" s="169"/>
      <c r="AF783" s="169" t="s">
        <v>417</v>
      </c>
      <c r="AG783" s="141">
        <v>0.42</v>
      </c>
      <c r="AH783" s="92"/>
      <c r="AI783" s="92"/>
      <c r="AJ783" s="92"/>
    </row>
    <row r="784" spans="1:36" s="227" customFormat="1" ht="16.5" customHeight="1" x14ac:dyDescent="0.4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530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5"/>
        <v>7741.65</v>
      </c>
      <c r="W784" s="130">
        <f t="shared" si="78"/>
        <v>0</v>
      </c>
      <c r="X784" s="130"/>
      <c r="Y784" s="130">
        <f t="shared" si="72"/>
        <v>0</v>
      </c>
      <c r="Z784" s="130">
        <f t="shared" si="77"/>
        <v>0</v>
      </c>
      <c r="AA784" s="141">
        <v>3.5999999999999997E-2</v>
      </c>
      <c r="AB784" s="130">
        <f t="shared" si="73"/>
        <v>0</v>
      </c>
      <c r="AC784" s="130"/>
      <c r="AD784" s="169"/>
      <c r="AE784" s="169"/>
      <c r="AF784" s="169" t="s">
        <v>414</v>
      </c>
      <c r="AG784" s="141">
        <v>0.42</v>
      </c>
      <c r="AH784" s="92"/>
      <c r="AI784" s="92"/>
      <c r="AJ784" s="92"/>
    </row>
    <row r="785" spans="1:36" s="227" customFormat="1" ht="16.5" customHeight="1" x14ac:dyDescent="0.4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531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5"/>
        <v>106099.63</v>
      </c>
      <c r="W785" s="130">
        <f t="shared" si="78"/>
        <v>0</v>
      </c>
      <c r="X785" s="130"/>
      <c r="Y785" s="130">
        <f t="shared" si="72"/>
        <v>0</v>
      </c>
      <c r="Z785" s="130">
        <f t="shared" si="77"/>
        <v>0</v>
      </c>
      <c r="AA785" s="141">
        <v>3.5999999999999997E-2</v>
      </c>
      <c r="AB785" s="130">
        <f t="shared" si="73"/>
        <v>0</v>
      </c>
      <c r="AC785" s="130"/>
      <c r="AD785" s="169"/>
      <c r="AE785" s="169"/>
      <c r="AF785" s="169" t="s">
        <v>417</v>
      </c>
      <c r="AG785" s="141">
        <v>0.42</v>
      </c>
      <c r="AH785" s="92"/>
      <c r="AI785" s="92"/>
      <c r="AJ785" s="92"/>
    </row>
    <row r="786" spans="1:36" s="227" customFormat="1" ht="16.5" customHeight="1" x14ac:dyDescent="0.4">
      <c r="A786" s="168">
        <v>43678</v>
      </c>
      <c r="B786" s="169" t="s">
        <v>42</v>
      </c>
      <c r="C786" s="170" t="s">
        <v>210</v>
      </c>
      <c r="D786" s="170" t="s">
        <v>211</v>
      </c>
      <c r="E786" s="169" t="s">
        <v>212</v>
      </c>
      <c r="F786" s="169" t="s">
        <v>246</v>
      </c>
      <c r="G786" s="169" t="s">
        <v>247</v>
      </c>
      <c r="H786" s="370" t="s">
        <v>48</v>
      </c>
      <c r="I786" s="379" t="s">
        <v>49</v>
      </c>
      <c r="J786" s="145" t="s">
        <v>50</v>
      </c>
      <c r="K786" s="169"/>
      <c r="L786" s="169" t="s">
        <v>220</v>
      </c>
      <c r="M786" s="169" t="s">
        <v>532</v>
      </c>
      <c r="N786" s="169" t="s">
        <v>209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5"/>
        <v>11055.15</v>
      </c>
      <c r="W786" s="130">
        <f t="shared" si="78"/>
        <v>0</v>
      </c>
      <c r="X786" s="130"/>
      <c r="Y786" s="130">
        <f t="shared" si="72"/>
        <v>0</v>
      </c>
      <c r="Z786" s="130">
        <f t="shared" si="77"/>
        <v>0</v>
      </c>
      <c r="AA786" s="141">
        <v>6.9000000000000006E-2</v>
      </c>
      <c r="AB786" s="130">
        <f t="shared" si="73"/>
        <v>0</v>
      </c>
      <c r="AC786" s="130"/>
      <c r="AD786" s="169"/>
      <c r="AE786" s="169"/>
      <c r="AF786" s="169" t="s">
        <v>417</v>
      </c>
      <c r="AG786" s="141">
        <v>0.42</v>
      </c>
      <c r="AH786" s="92"/>
      <c r="AI786" s="92"/>
      <c r="AJ786" s="92"/>
    </row>
    <row r="787" spans="1:36" s="227" customFormat="1" ht="16.5" customHeight="1" x14ac:dyDescent="0.4">
      <c r="A787" s="168">
        <v>43678</v>
      </c>
      <c r="B787" s="169" t="s">
        <v>42</v>
      </c>
      <c r="C787" s="170" t="s">
        <v>210</v>
      </c>
      <c r="D787" s="170" t="s">
        <v>221</v>
      </c>
      <c r="E787" s="169" t="s">
        <v>212</v>
      </c>
      <c r="F787" s="169" t="s">
        <v>253</v>
      </c>
      <c r="G787" s="169" t="s">
        <v>254</v>
      </c>
      <c r="H787" s="370" t="s">
        <v>48</v>
      </c>
      <c r="I787" s="379" t="s">
        <v>49</v>
      </c>
      <c r="J787" s="145" t="s">
        <v>50</v>
      </c>
      <c r="K787" s="169"/>
      <c r="L787" s="169" t="s">
        <v>220</v>
      </c>
      <c r="M787" s="169" t="s">
        <v>533</v>
      </c>
      <c r="N787" s="169" t="s">
        <v>209</v>
      </c>
      <c r="O787" s="306" t="s">
        <v>53</v>
      </c>
      <c r="P787" s="141">
        <v>0.22</v>
      </c>
      <c r="Q787" s="169"/>
      <c r="R787" s="169"/>
      <c r="S787" s="121">
        <v>354.84000000002561</v>
      </c>
      <c r="T787" s="170"/>
      <c r="U787" s="170"/>
      <c r="V787" s="170">
        <f t="shared" si="75"/>
        <v>354.84000000002561</v>
      </c>
      <c r="W787" s="130">
        <f t="shared" si="78"/>
        <v>0</v>
      </c>
      <c r="X787" s="130"/>
      <c r="Y787" s="130">
        <f t="shared" si="72"/>
        <v>0</v>
      </c>
      <c r="Z787" s="130">
        <f t="shared" si="77"/>
        <v>0</v>
      </c>
      <c r="AA787" s="141">
        <v>6.9000000000000006E-2</v>
      </c>
      <c r="AB787" s="130">
        <f t="shared" si="73"/>
        <v>0</v>
      </c>
      <c r="AC787" s="130"/>
      <c r="AD787" s="169"/>
      <c r="AE787" s="169"/>
      <c r="AF787" s="169" t="s">
        <v>417</v>
      </c>
      <c r="AG787" s="141">
        <v>0.42</v>
      </c>
      <c r="AH787" s="92"/>
      <c r="AI787" s="92"/>
      <c r="AJ787" s="92"/>
    </row>
    <row r="788" spans="1:36" s="227" customFormat="1" x14ac:dyDescent="0.4">
      <c r="A788" s="168">
        <v>43678</v>
      </c>
      <c r="B788" s="169" t="s">
        <v>42</v>
      </c>
      <c r="C788" s="169" t="s">
        <v>210</v>
      </c>
      <c r="D788" s="169" t="s">
        <v>211</v>
      </c>
      <c r="E788" s="169" t="s">
        <v>212</v>
      </c>
      <c r="F788" s="169" t="s">
        <v>240</v>
      </c>
      <c r="G788" s="169" t="s">
        <v>241</v>
      </c>
      <c r="H788" s="370" t="s">
        <v>48</v>
      </c>
      <c r="I788" s="379" t="s">
        <v>49</v>
      </c>
      <c r="J788" s="145" t="s">
        <v>50</v>
      </c>
      <c r="K788" s="169"/>
      <c r="L788" s="169" t="s">
        <v>220</v>
      </c>
      <c r="M788" s="169" t="s">
        <v>534</v>
      </c>
      <c r="N788" s="169" t="s">
        <v>209</v>
      </c>
      <c r="O788" s="306" t="s">
        <v>53</v>
      </c>
      <c r="P788" s="141">
        <v>0.23</v>
      </c>
      <c r="Q788" s="169"/>
      <c r="R788" s="169"/>
      <c r="S788" s="121">
        <v>172.66352112698951</v>
      </c>
      <c r="T788" s="170"/>
      <c r="U788" s="170"/>
      <c r="V788" s="170">
        <f t="shared" si="75"/>
        <v>172.66352112698951</v>
      </c>
      <c r="W788" s="130">
        <f t="shared" si="78"/>
        <v>0</v>
      </c>
      <c r="X788" s="130"/>
      <c r="Y788" s="130">
        <f t="shared" si="72"/>
        <v>0</v>
      </c>
      <c r="Z788" s="130">
        <f t="shared" si="77"/>
        <v>0</v>
      </c>
      <c r="AA788" s="141">
        <v>6.9000000000000006E-2</v>
      </c>
      <c r="AB788" s="130">
        <f t="shared" si="73"/>
        <v>0</v>
      </c>
      <c r="AC788" s="130"/>
      <c r="AD788" s="169"/>
      <c r="AE788" s="169"/>
      <c r="AF788" s="169" t="s">
        <v>417</v>
      </c>
      <c r="AG788" s="141">
        <v>0.42</v>
      </c>
      <c r="AH788" s="92"/>
      <c r="AI788" s="92"/>
      <c r="AJ788" s="92"/>
    </row>
    <row r="789" spans="1:36" s="227" customFormat="1" ht="16.5" customHeight="1" x14ac:dyDescent="0.4">
      <c r="A789" s="168">
        <v>43678</v>
      </c>
      <c r="B789" s="169" t="s">
        <v>42</v>
      </c>
      <c r="C789" s="169" t="s">
        <v>210</v>
      </c>
      <c r="D789" s="169" t="s">
        <v>211</v>
      </c>
      <c r="E789" s="169" t="s">
        <v>212</v>
      </c>
      <c r="F789" s="169" t="s">
        <v>230</v>
      </c>
      <c r="G789" s="169" t="s">
        <v>231</v>
      </c>
      <c r="H789" s="370" t="s">
        <v>48</v>
      </c>
      <c r="I789" s="379" t="s">
        <v>49</v>
      </c>
      <c r="J789" s="145" t="s">
        <v>50</v>
      </c>
      <c r="K789" s="169"/>
      <c r="L789" s="169" t="s">
        <v>220</v>
      </c>
      <c r="M789" s="169" t="s">
        <v>535</v>
      </c>
      <c r="N789" s="169" t="s">
        <v>209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5"/>
        <v>6504.6216901406997</v>
      </c>
      <c r="W789" s="130">
        <f t="shared" si="78"/>
        <v>0</v>
      </c>
      <c r="X789" s="130"/>
      <c r="Y789" s="130">
        <f t="shared" si="72"/>
        <v>0</v>
      </c>
      <c r="Z789" s="130">
        <f t="shared" si="77"/>
        <v>0</v>
      </c>
      <c r="AA789" s="141">
        <v>6.9000000000000006E-2</v>
      </c>
      <c r="AB789" s="130">
        <f t="shared" si="73"/>
        <v>0</v>
      </c>
      <c r="AC789" s="130"/>
      <c r="AD789" s="169"/>
      <c r="AE789" s="169"/>
      <c r="AF789" s="169" t="s">
        <v>417</v>
      </c>
      <c r="AG789" s="141">
        <v>0</v>
      </c>
      <c r="AH789" s="92"/>
      <c r="AI789" s="92"/>
      <c r="AJ789" s="92"/>
    </row>
    <row r="790" spans="1:36" s="227" customFormat="1" ht="16.5" customHeight="1" x14ac:dyDescent="0.4">
      <c r="A790" s="168">
        <v>43678</v>
      </c>
      <c r="B790" s="169" t="s">
        <v>42</v>
      </c>
      <c r="C790" s="169" t="s">
        <v>59</v>
      </c>
      <c r="D790" s="169" t="s">
        <v>290</v>
      </c>
      <c r="E790" s="169" t="s">
        <v>156</v>
      </c>
      <c r="F790" s="169" t="s">
        <v>268</v>
      </c>
      <c r="G790" s="169" t="s">
        <v>291</v>
      </c>
      <c r="H790" s="370" t="s">
        <v>48</v>
      </c>
      <c r="I790" s="379" t="s">
        <v>49</v>
      </c>
      <c r="J790" s="145" t="s">
        <v>50</v>
      </c>
      <c r="K790" s="169"/>
      <c r="L790" s="169" t="s">
        <v>220</v>
      </c>
      <c r="M790" s="169" t="s">
        <v>536</v>
      </c>
      <c r="N790" s="169" t="s">
        <v>209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5"/>
        <v>136495.19</v>
      </c>
      <c r="W790" s="130">
        <f t="shared" si="78"/>
        <v>0</v>
      </c>
      <c r="X790" s="130"/>
      <c r="Y790" s="130">
        <f t="shared" si="72"/>
        <v>0</v>
      </c>
      <c r="Z790" s="130">
        <f t="shared" si="77"/>
        <v>0</v>
      </c>
      <c r="AA790" s="141">
        <v>6.9000000000000006E-2</v>
      </c>
      <c r="AB790" s="130">
        <f t="shared" si="73"/>
        <v>0</v>
      </c>
      <c r="AC790" s="130"/>
      <c r="AD790" s="169"/>
      <c r="AE790" s="169"/>
      <c r="AF790" s="169" t="s">
        <v>417</v>
      </c>
      <c r="AG790" s="226">
        <v>0.42</v>
      </c>
      <c r="AH790" s="92"/>
      <c r="AI790" s="92"/>
      <c r="AJ790" s="92"/>
    </row>
    <row r="791" spans="1:36" s="227" customFormat="1" ht="16.5" customHeight="1" x14ac:dyDescent="0.4">
      <c r="A791" s="168">
        <v>43678</v>
      </c>
      <c r="B791" s="169" t="s">
        <v>42</v>
      </c>
      <c r="C791" s="170" t="s">
        <v>210</v>
      </c>
      <c r="D791" s="170" t="s">
        <v>221</v>
      </c>
      <c r="E791" s="169" t="s">
        <v>212</v>
      </c>
      <c r="F791" s="169" t="s">
        <v>228</v>
      </c>
      <c r="G791" s="169" t="s">
        <v>229</v>
      </c>
      <c r="H791" s="370" t="s">
        <v>48</v>
      </c>
      <c r="I791" s="379" t="s">
        <v>49</v>
      </c>
      <c r="J791" s="145" t="s">
        <v>50</v>
      </c>
      <c r="K791" s="169"/>
      <c r="L791" s="169" t="s">
        <v>220</v>
      </c>
      <c r="M791" s="169" t="s">
        <v>538</v>
      </c>
      <c r="N791" s="169" t="s">
        <v>209</v>
      </c>
      <c r="O791" s="306" t="s">
        <v>53</v>
      </c>
      <c r="P791" s="141">
        <v>0.08</v>
      </c>
      <c r="Q791" s="169"/>
      <c r="R791" s="169"/>
      <c r="S791" s="170">
        <v>0</v>
      </c>
      <c r="T791" s="170"/>
      <c r="U791" s="170"/>
      <c r="V791" s="170">
        <f t="shared" si="75"/>
        <v>0</v>
      </c>
      <c r="W791" s="130">
        <f t="shared" si="78"/>
        <v>0</v>
      </c>
      <c r="X791" s="130"/>
      <c r="Y791" s="130">
        <f t="shared" si="72"/>
        <v>0</v>
      </c>
      <c r="Z791" s="130">
        <f t="shared" si="77"/>
        <v>0</v>
      </c>
      <c r="AA791" s="141">
        <v>6.9000000000000006E-2</v>
      </c>
      <c r="AB791" s="130">
        <f t="shared" si="73"/>
        <v>0</v>
      </c>
      <c r="AC791" s="130"/>
      <c r="AD791" s="169"/>
      <c r="AE791" s="169"/>
      <c r="AF791" s="169" t="s">
        <v>417</v>
      </c>
      <c r="AG791" s="141" t="s">
        <v>539</v>
      </c>
      <c r="AH791" s="92"/>
      <c r="AI791" s="92"/>
      <c r="AJ791" s="92"/>
    </row>
    <row r="792" spans="1:36" s="227" customFormat="1" ht="16.5" customHeight="1" x14ac:dyDescent="0.4">
      <c r="A792" s="168">
        <v>43678</v>
      </c>
      <c r="B792" s="169" t="s">
        <v>42</v>
      </c>
      <c r="C792" s="170" t="s">
        <v>210</v>
      </c>
      <c r="D792" s="170" t="s">
        <v>221</v>
      </c>
      <c r="E792" s="169" t="s">
        <v>248</v>
      </c>
      <c r="F792" s="169" t="s">
        <v>249</v>
      </c>
      <c r="G792" s="169" t="s">
        <v>250</v>
      </c>
      <c r="H792" s="370" t="s">
        <v>48</v>
      </c>
      <c r="I792" s="379" t="s">
        <v>49</v>
      </c>
      <c r="J792" s="145" t="s">
        <v>50</v>
      </c>
      <c r="K792" s="169"/>
      <c r="L792" s="169" t="s">
        <v>220</v>
      </c>
      <c r="M792" s="169" t="s">
        <v>540</v>
      </c>
      <c r="N792" s="169" t="s">
        <v>209</v>
      </c>
      <c r="O792" s="306" t="s">
        <v>53</v>
      </c>
      <c r="P792" s="196">
        <v>0.23</v>
      </c>
      <c r="Q792" s="169"/>
      <c r="R792" s="169"/>
      <c r="S792" s="170">
        <v>2063.5353521120301</v>
      </c>
      <c r="T792" s="170"/>
      <c r="U792" s="170"/>
      <c r="V792" s="170">
        <f t="shared" si="75"/>
        <v>2063.5353521120301</v>
      </c>
      <c r="W792" s="130">
        <f t="shared" si="78"/>
        <v>0</v>
      </c>
      <c r="X792" s="130"/>
      <c r="Y792" s="130">
        <f t="shared" si="72"/>
        <v>0</v>
      </c>
      <c r="Z792" s="130">
        <f t="shared" si="77"/>
        <v>0</v>
      </c>
      <c r="AA792" s="141">
        <v>6.9000000000000006E-2</v>
      </c>
      <c r="AB792" s="130">
        <f t="shared" si="73"/>
        <v>0</v>
      </c>
      <c r="AC792" s="130"/>
      <c r="AD792" s="169"/>
      <c r="AE792" s="169"/>
      <c r="AF792" s="169" t="s">
        <v>417</v>
      </c>
      <c r="AG792" s="141">
        <v>0.42</v>
      </c>
      <c r="AH792" s="92"/>
      <c r="AI792" s="92"/>
      <c r="AJ792" s="92"/>
    </row>
    <row r="793" spans="1:36" s="227" customFormat="1" ht="16.5" customHeight="1" x14ac:dyDescent="0.4">
      <c r="A793" s="168">
        <v>43678</v>
      </c>
      <c r="B793" s="169" t="s">
        <v>42</v>
      </c>
      <c r="C793" s="169" t="s">
        <v>210</v>
      </c>
      <c r="D793" s="169" t="s">
        <v>221</v>
      </c>
      <c r="E793" s="169" t="s">
        <v>212</v>
      </c>
      <c r="F793" s="169" t="s">
        <v>282</v>
      </c>
      <c r="G793" s="169" t="s">
        <v>283</v>
      </c>
      <c r="H793" s="370" t="s">
        <v>48</v>
      </c>
      <c r="I793" s="379" t="s">
        <v>49</v>
      </c>
      <c r="J793" s="145" t="s">
        <v>50</v>
      </c>
      <c r="K793" s="169"/>
      <c r="L793" s="169" t="s">
        <v>220</v>
      </c>
      <c r="M793" s="169" t="s">
        <v>541</v>
      </c>
      <c r="N793" s="169" t="s">
        <v>209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5"/>
        <v>8102.9149295775096</v>
      </c>
      <c r="W793" s="130">
        <f t="shared" si="78"/>
        <v>0</v>
      </c>
      <c r="X793" s="130"/>
      <c r="Y793" s="130">
        <f t="shared" si="72"/>
        <v>0</v>
      </c>
      <c r="Z793" s="130">
        <f t="shared" si="77"/>
        <v>0</v>
      </c>
      <c r="AA793" s="141">
        <v>6.9000000000000006E-2</v>
      </c>
      <c r="AB793" s="130">
        <f t="shared" si="73"/>
        <v>0</v>
      </c>
      <c r="AC793" s="130"/>
      <c r="AD793" s="169"/>
      <c r="AE793" s="169"/>
      <c r="AF793" s="169" t="s">
        <v>417</v>
      </c>
      <c r="AG793" s="141">
        <v>0.42</v>
      </c>
      <c r="AH793" s="92"/>
      <c r="AI793" s="92"/>
      <c r="AJ793" s="92"/>
    </row>
    <row r="794" spans="1:36" s="227" customFormat="1" ht="16.5" customHeight="1" x14ac:dyDescent="0.4">
      <c r="A794" s="168">
        <v>43678</v>
      </c>
      <c r="B794" s="169" t="s">
        <v>42</v>
      </c>
      <c r="C794" s="169" t="s">
        <v>210</v>
      </c>
      <c r="D794" s="169" t="s">
        <v>221</v>
      </c>
      <c r="E794" s="169" t="s">
        <v>212</v>
      </c>
      <c r="F794" s="169" t="s">
        <v>284</v>
      </c>
      <c r="G794" s="169" t="s">
        <v>285</v>
      </c>
      <c r="H794" s="370" t="s">
        <v>48</v>
      </c>
      <c r="I794" s="379" t="s">
        <v>49</v>
      </c>
      <c r="J794" s="145" t="s">
        <v>50</v>
      </c>
      <c r="K794" s="169"/>
      <c r="L794" s="169" t="s">
        <v>220</v>
      </c>
      <c r="M794" s="169" t="s">
        <v>543</v>
      </c>
      <c r="N794" s="169" t="s">
        <v>209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5"/>
        <v>655.37999999978604</v>
      </c>
      <c r="W794" s="130">
        <f t="shared" si="78"/>
        <v>0</v>
      </c>
      <c r="X794" s="130"/>
      <c r="Y794" s="130">
        <f t="shared" si="72"/>
        <v>0</v>
      </c>
      <c r="Z794" s="130">
        <f t="shared" si="77"/>
        <v>0</v>
      </c>
      <c r="AA794" s="141">
        <v>6.9000000000000006E-2</v>
      </c>
      <c r="AB794" s="130">
        <f t="shared" si="73"/>
        <v>0</v>
      </c>
      <c r="AC794" s="130"/>
      <c r="AD794" s="169"/>
      <c r="AE794" s="169"/>
      <c r="AF794" s="169" t="s">
        <v>417</v>
      </c>
      <c r="AG794" s="141">
        <v>0.42</v>
      </c>
      <c r="AH794" s="92"/>
      <c r="AI794" s="92"/>
      <c r="AJ794" s="92"/>
    </row>
    <row r="795" spans="1:36" s="227" customFormat="1" ht="16.5" customHeight="1" x14ac:dyDescent="0.4">
      <c r="A795" s="168">
        <v>43678</v>
      </c>
      <c r="B795" s="169" t="s">
        <v>42</v>
      </c>
      <c r="C795" s="169" t="s">
        <v>210</v>
      </c>
      <c r="D795" s="169" t="s">
        <v>221</v>
      </c>
      <c r="E795" s="169" t="s">
        <v>212</v>
      </c>
      <c r="F795" s="169" t="s">
        <v>300</v>
      </c>
      <c r="G795" s="169" t="s">
        <v>301</v>
      </c>
      <c r="H795" s="370" t="s">
        <v>48</v>
      </c>
      <c r="I795" s="379" t="s">
        <v>49</v>
      </c>
      <c r="J795" s="145" t="s">
        <v>50</v>
      </c>
      <c r="K795" s="169"/>
      <c r="L795" s="169" t="s">
        <v>220</v>
      </c>
      <c r="M795" s="169" t="s">
        <v>544</v>
      </c>
      <c r="N795" s="169" t="s">
        <v>209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5"/>
        <v>143.460985915328</v>
      </c>
      <c r="W795" s="130">
        <f t="shared" si="78"/>
        <v>0</v>
      </c>
      <c r="X795" s="130"/>
      <c r="Y795" s="130">
        <f t="shared" si="72"/>
        <v>0</v>
      </c>
      <c r="Z795" s="130">
        <f t="shared" si="77"/>
        <v>0</v>
      </c>
      <c r="AA795" s="141">
        <v>6.9000000000000006E-2</v>
      </c>
      <c r="AB795" s="130">
        <f t="shared" si="73"/>
        <v>0</v>
      </c>
      <c r="AC795" s="130"/>
      <c r="AD795" s="169"/>
      <c r="AE795" s="169"/>
      <c r="AF795" s="169" t="s">
        <v>417</v>
      </c>
      <c r="AG795" s="141">
        <v>0.42</v>
      </c>
      <c r="AH795" s="92"/>
      <c r="AI795" s="92"/>
      <c r="AJ795" s="92"/>
    </row>
    <row r="796" spans="1:36" s="227" customFormat="1" ht="16.5" customHeight="1" x14ac:dyDescent="0.4">
      <c r="A796" s="168">
        <v>43678</v>
      </c>
      <c r="B796" s="169" t="s">
        <v>42</v>
      </c>
      <c r="C796" s="169" t="s">
        <v>210</v>
      </c>
      <c r="D796" s="169" t="s">
        <v>211</v>
      </c>
      <c r="E796" s="169" t="s">
        <v>212</v>
      </c>
      <c r="F796" s="169" t="s">
        <v>286</v>
      </c>
      <c r="G796" s="169" t="s">
        <v>287</v>
      </c>
      <c r="H796" s="370" t="s">
        <v>48</v>
      </c>
      <c r="I796" s="379" t="s">
        <v>49</v>
      </c>
      <c r="J796" s="145" t="s">
        <v>50</v>
      </c>
      <c r="K796" s="169"/>
      <c r="L796" s="169" t="s">
        <v>220</v>
      </c>
      <c r="M796" s="169" t="s">
        <v>545</v>
      </c>
      <c r="N796" s="169" t="s">
        <v>209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5"/>
        <v>322.47394365991897</v>
      </c>
      <c r="W796" s="121">
        <f>U796*(1+AG796)/(1+P796+AG796)</f>
        <v>0</v>
      </c>
      <c r="X796" s="130"/>
      <c r="Y796" s="130">
        <f t="shared" si="72"/>
        <v>0</v>
      </c>
      <c r="Z796" s="130">
        <f t="shared" si="77"/>
        <v>0</v>
      </c>
      <c r="AA796" s="141">
        <v>6.9000000000000006E-2</v>
      </c>
      <c r="AB796" s="130">
        <f t="shared" si="73"/>
        <v>0</v>
      </c>
      <c r="AC796" s="130"/>
      <c r="AD796" s="169"/>
      <c r="AE796" s="169"/>
      <c r="AF796" s="169" t="s">
        <v>417</v>
      </c>
      <c r="AG796" s="141">
        <v>0.42</v>
      </c>
      <c r="AH796" s="92"/>
      <c r="AI796" s="92"/>
      <c r="AJ796" s="92"/>
    </row>
    <row r="797" spans="1:36" s="227" customFormat="1" ht="16.5" customHeight="1" x14ac:dyDescent="0.4">
      <c r="A797" s="168">
        <v>43678</v>
      </c>
      <c r="B797" s="169" t="s">
        <v>42</v>
      </c>
      <c r="C797" s="169" t="s">
        <v>210</v>
      </c>
      <c r="D797" s="169" t="s">
        <v>221</v>
      </c>
      <c r="E797" s="169" t="s">
        <v>212</v>
      </c>
      <c r="F797" s="169" t="s">
        <v>288</v>
      </c>
      <c r="G797" s="169" t="s">
        <v>289</v>
      </c>
      <c r="H797" s="370" t="s">
        <v>48</v>
      </c>
      <c r="I797" s="379" t="s">
        <v>49</v>
      </c>
      <c r="J797" s="145" t="s">
        <v>50</v>
      </c>
      <c r="K797" s="169"/>
      <c r="L797" s="169" t="s">
        <v>220</v>
      </c>
      <c r="M797" s="169" t="s">
        <v>547</v>
      </c>
      <c r="N797" s="169" t="s">
        <v>209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5"/>
        <v>227.30774647876399</v>
      </c>
      <c r="W797" s="130">
        <f t="shared" si="78"/>
        <v>0</v>
      </c>
      <c r="X797" s="130"/>
      <c r="Y797" s="130">
        <f t="shared" si="72"/>
        <v>0</v>
      </c>
      <c r="Z797" s="130">
        <f t="shared" si="77"/>
        <v>0</v>
      </c>
      <c r="AA797" s="141">
        <v>6.9000000000000006E-2</v>
      </c>
      <c r="AB797" s="130">
        <f t="shared" si="73"/>
        <v>0</v>
      </c>
      <c r="AC797" s="130"/>
      <c r="AD797" s="169"/>
      <c r="AE797" s="169"/>
      <c r="AF797" s="169" t="s">
        <v>417</v>
      </c>
      <c r="AG797" s="141">
        <v>0.42</v>
      </c>
      <c r="AH797" s="92"/>
      <c r="AI797" s="92"/>
      <c r="AJ797" s="92"/>
    </row>
    <row r="798" spans="1:36" s="227" customFormat="1" ht="16.5" customHeight="1" x14ac:dyDescent="0.4">
      <c r="A798" s="168">
        <v>43678</v>
      </c>
      <c r="B798" s="169" t="s">
        <v>42</v>
      </c>
      <c r="C798" s="169" t="s">
        <v>210</v>
      </c>
      <c r="D798" s="169" t="s">
        <v>211</v>
      </c>
      <c r="E798" s="169" t="s">
        <v>212</v>
      </c>
      <c r="F798" s="169" t="s">
        <v>298</v>
      </c>
      <c r="G798" s="169" t="s">
        <v>299</v>
      </c>
      <c r="H798" s="370" t="s">
        <v>48</v>
      </c>
      <c r="I798" s="379" t="s">
        <v>49</v>
      </c>
      <c r="J798" s="145" t="s">
        <v>50</v>
      </c>
      <c r="K798" s="169"/>
      <c r="L798" s="169" t="s">
        <v>220</v>
      </c>
      <c r="M798" s="169" t="s">
        <v>548</v>
      </c>
      <c r="N798" s="169" t="s">
        <v>209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5"/>
        <v>1513.0032394366101</v>
      </c>
      <c r="W798" s="130">
        <f t="shared" si="78"/>
        <v>0</v>
      </c>
      <c r="X798" s="130"/>
      <c r="Y798" s="130">
        <f t="shared" si="72"/>
        <v>0</v>
      </c>
      <c r="Z798" s="130">
        <f t="shared" si="77"/>
        <v>0</v>
      </c>
      <c r="AA798" s="141">
        <v>6.9000000000000006E-2</v>
      </c>
      <c r="AB798" s="130">
        <f t="shared" si="73"/>
        <v>0</v>
      </c>
      <c r="AC798" s="130"/>
      <c r="AD798" s="169"/>
      <c r="AE798" s="169"/>
      <c r="AF798" s="169" t="s">
        <v>417</v>
      </c>
      <c r="AG798" s="141">
        <v>0.42</v>
      </c>
      <c r="AH798" s="92"/>
      <c r="AI798" s="92"/>
      <c r="AJ798" s="92"/>
    </row>
    <row r="799" spans="1:36" s="227" customFormat="1" ht="16.5" customHeight="1" x14ac:dyDescent="0.4">
      <c r="A799" s="168">
        <v>43678</v>
      </c>
      <c r="B799" s="169" t="s">
        <v>42</v>
      </c>
      <c r="C799" s="169" t="s">
        <v>210</v>
      </c>
      <c r="D799" s="169" t="s">
        <v>211</v>
      </c>
      <c r="E799" s="169" t="s">
        <v>212</v>
      </c>
      <c r="F799" s="169" t="s">
        <v>302</v>
      </c>
      <c r="G799" s="169" t="s">
        <v>303</v>
      </c>
      <c r="H799" s="370" t="s">
        <v>48</v>
      </c>
      <c r="I799" s="379" t="s">
        <v>49</v>
      </c>
      <c r="J799" s="145" t="s">
        <v>50</v>
      </c>
      <c r="K799" s="169"/>
      <c r="L799" s="169" t="s">
        <v>220</v>
      </c>
      <c r="M799" s="169" t="s">
        <v>535</v>
      </c>
      <c r="N799" s="169" t="s">
        <v>209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5"/>
        <v>127.3395774647</v>
      </c>
      <c r="W799" s="130">
        <f t="shared" si="78"/>
        <v>0</v>
      </c>
      <c r="X799" s="130"/>
      <c r="Y799" s="130">
        <f t="shared" si="72"/>
        <v>0</v>
      </c>
      <c r="Z799" s="130">
        <f t="shared" si="77"/>
        <v>0</v>
      </c>
      <c r="AA799" s="141">
        <v>6.9000000000000006E-2</v>
      </c>
      <c r="AB799" s="130">
        <f t="shared" si="73"/>
        <v>0</v>
      </c>
      <c r="AC799" s="130"/>
      <c r="AD799" s="169"/>
      <c r="AE799" s="169"/>
      <c r="AF799" s="169" t="s">
        <v>417</v>
      </c>
      <c r="AG799" s="141">
        <v>0.42</v>
      </c>
      <c r="AH799" s="92"/>
      <c r="AI799" s="92"/>
      <c r="AJ799" s="92"/>
    </row>
    <row r="800" spans="1:36" s="227" customFormat="1" ht="16.5" customHeight="1" x14ac:dyDescent="0.4">
      <c r="A800" s="168">
        <v>43678</v>
      </c>
      <c r="B800" s="169" t="s">
        <v>42</v>
      </c>
      <c r="C800" s="169" t="s">
        <v>210</v>
      </c>
      <c r="D800" s="169" t="s">
        <v>211</v>
      </c>
      <c r="E800" s="169" t="s">
        <v>212</v>
      </c>
      <c r="F800" s="169" t="s">
        <v>312</v>
      </c>
      <c r="G800" s="169" t="s">
        <v>313</v>
      </c>
      <c r="H800" s="370" t="s">
        <v>48</v>
      </c>
      <c r="I800" s="379" t="s">
        <v>49</v>
      </c>
      <c r="J800" s="145" t="s">
        <v>50</v>
      </c>
      <c r="K800" s="169"/>
      <c r="L800" s="169" t="s">
        <v>220</v>
      </c>
      <c r="M800" s="169" t="s">
        <v>549</v>
      </c>
      <c r="N800" s="169" t="s">
        <v>209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5"/>
        <v>4215.2245070423196</v>
      </c>
      <c r="W800" s="130">
        <f t="shared" si="78"/>
        <v>0</v>
      </c>
      <c r="X800" s="130"/>
      <c r="Y800" s="130">
        <f t="shared" si="72"/>
        <v>0</v>
      </c>
      <c r="Z800" s="130">
        <f t="shared" si="77"/>
        <v>0</v>
      </c>
      <c r="AA800" s="141">
        <v>6.9000000000000006E-2</v>
      </c>
      <c r="AB800" s="130">
        <f t="shared" si="73"/>
        <v>0</v>
      </c>
      <c r="AC800" s="130"/>
      <c r="AD800" s="169"/>
      <c r="AE800" s="169"/>
      <c r="AF800" s="169" t="s">
        <v>417</v>
      </c>
      <c r="AG800" s="141">
        <v>0.42</v>
      </c>
      <c r="AH800" s="92"/>
      <c r="AI800" s="92"/>
      <c r="AJ800" s="92"/>
    </row>
    <row r="801" spans="1:36" s="227" customFormat="1" ht="16.5" customHeight="1" x14ac:dyDescent="0.4">
      <c r="A801" s="168">
        <v>43678</v>
      </c>
      <c r="B801" s="169" t="s">
        <v>42</v>
      </c>
      <c r="C801" s="169" t="s">
        <v>210</v>
      </c>
      <c r="D801" s="169" t="s">
        <v>221</v>
      </c>
      <c r="E801" s="169" t="s">
        <v>212</v>
      </c>
      <c r="F801" s="169" t="s">
        <v>268</v>
      </c>
      <c r="G801" s="169" t="s">
        <v>269</v>
      </c>
      <c r="H801" s="370" t="s">
        <v>48</v>
      </c>
      <c r="I801" s="379" t="s">
        <v>49</v>
      </c>
      <c r="J801" s="145" t="s">
        <v>50</v>
      </c>
      <c r="K801" s="169"/>
      <c r="L801" s="169" t="s">
        <v>220</v>
      </c>
      <c r="M801" s="169" t="s">
        <v>550</v>
      </c>
      <c r="N801" s="169" t="s">
        <v>209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5"/>
        <v>152.264929577999</v>
      </c>
      <c r="W801" s="130">
        <f t="shared" si="78"/>
        <v>0</v>
      </c>
      <c r="X801" s="130"/>
      <c r="Y801" s="130">
        <f t="shared" si="72"/>
        <v>0</v>
      </c>
      <c r="Z801" s="130">
        <f t="shared" si="77"/>
        <v>0</v>
      </c>
      <c r="AA801" s="141">
        <v>6.9000000000000006E-2</v>
      </c>
      <c r="AB801" s="130">
        <f t="shared" si="73"/>
        <v>0</v>
      </c>
      <c r="AC801" s="130"/>
      <c r="AD801" s="169"/>
      <c r="AE801" s="169"/>
      <c r="AF801" s="169" t="s">
        <v>417</v>
      </c>
      <c r="AG801" s="141" t="s">
        <v>539</v>
      </c>
      <c r="AH801" s="92"/>
      <c r="AI801" s="92"/>
      <c r="AJ801" s="92"/>
    </row>
    <row r="802" spans="1:36" s="227" customFormat="1" ht="16.5" customHeight="1" x14ac:dyDescent="0.4">
      <c r="A802" s="168">
        <v>43678</v>
      </c>
      <c r="B802" s="169" t="s">
        <v>42</v>
      </c>
      <c r="C802" s="169" t="s">
        <v>210</v>
      </c>
      <c r="D802" s="169" t="s">
        <v>211</v>
      </c>
      <c r="E802" s="169" t="s">
        <v>212</v>
      </c>
      <c r="F802" s="169" t="s">
        <v>294</v>
      </c>
      <c r="G802" s="169" t="s">
        <v>295</v>
      </c>
      <c r="H802" s="370" t="s">
        <v>48</v>
      </c>
      <c r="I802" s="379" t="s">
        <v>49</v>
      </c>
      <c r="J802" s="145" t="s">
        <v>50</v>
      </c>
      <c r="K802" s="169"/>
      <c r="L802" s="169" t="s">
        <v>220</v>
      </c>
      <c r="M802" s="169" t="s">
        <v>551</v>
      </c>
      <c r="N802" s="169" t="s">
        <v>209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5"/>
        <v>196.54507042269699</v>
      </c>
      <c r="W802" s="130">
        <f t="shared" si="78"/>
        <v>0</v>
      </c>
      <c r="X802" s="130"/>
      <c r="Y802" s="130">
        <f t="shared" si="72"/>
        <v>0</v>
      </c>
      <c r="Z802" s="130">
        <f t="shared" si="77"/>
        <v>0</v>
      </c>
      <c r="AA802" s="141">
        <v>6.9000000000000006E-2</v>
      </c>
      <c r="AB802" s="130">
        <f t="shared" si="73"/>
        <v>0</v>
      </c>
      <c r="AC802" s="130"/>
      <c r="AD802" s="169"/>
      <c r="AE802" s="169"/>
      <c r="AF802" s="169" t="s">
        <v>417</v>
      </c>
      <c r="AG802" s="141">
        <v>0.42</v>
      </c>
      <c r="AH802" s="92"/>
      <c r="AI802" s="92"/>
      <c r="AJ802" s="92"/>
    </row>
    <row r="803" spans="1:36" s="227" customFormat="1" ht="16.5" customHeight="1" x14ac:dyDescent="0.4">
      <c r="A803" s="168">
        <v>43678</v>
      </c>
      <c r="B803" s="169" t="s">
        <v>42</v>
      </c>
      <c r="C803" s="169" t="s">
        <v>210</v>
      </c>
      <c r="D803" s="169" t="s">
        <v>221</v>
      </c>
      <c r="E803" s="169" t="s">
        <v>212</v>
      </c>
      <c r="F803" s="169" t="s">
        <v>296</v>
      </c>
      <c r="G803" s="169" t="s">
        <v>297</v>
      </c>
      <c r="H803" s="370" t="s">
        <v>48</v>
      </c>
      <c r="I803" s="379" t="s">
        <v>49</v>
      </c>
      <c r="J803" s="145" t="s">
        <v>50</v>
      </c>
      <c r="K803" s="169"/>
      <c r="L803" s="169" t="s">
        <v>220</v>
      </c>
      <c r="M803" s="169" t="s">
        <v>552</v>
      </c>
      <c r="N803" s="169" t="s">
        <v>209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5"/>
        <v>1402.38690140774</v>
      </c>
      <c r="W803" s="130">
        <f t="shared" si="78"/>
        <v>0</v>
      </c>
      <c r="X803" s="130"/>
      <c r="Y803" s="130">
        <f t="shared" si="72"/>
        <v>0</v>
      </c>
      <c r="Z803" s="130">
        <f t="shared" si="77"/>
        <v>0</v>
      </c>
      <c r="AA803" s="141">
        <v>6.9000000000000006E-2</v>
      </c>
      <c r="AB803" s="130">
        <f t="shared" si="73"/>
        <v>0</v>
      </c>
      <c r="AC803" s="130"/>
      <c r="AD803" s="169"/>
      <c r="AE803" s="169"/>
      <c r="AF803" s="169" t="s">
        <v>417</v>
      </c>
      <c r="AG803" s="141">
        <v>0.42</v>
      </c>
      <c r="AH803" s="92"/>
      <c r="AI803" s="92"/>
      <c r="AJ803" s="92"/>
    </row>
    <row r="804" spans="1:36" s="227" customFormat="1" ht="16.5" customHeight="1" x14ac:dyDescent="0.4">
      <c r="A804" s="168">
        <v>43678</v>
      </c>
      <c r="B804" s="169" t="s">
        <v>42</v>
      </c>
      <c r="C804" s="170" t="s">
        <v>210</v>
      </c>
      <c r="D804" s="170" t="s">
        <v>211</v>
      </c>
      <c r="E804" s="169" t="s">
        <v>212</v>
      </c>
      <c r="F804" s="169" t="s">
        <v>226</v>
      </c>
      <c r="G804" s="169" t="s">
        <v>227</v>
      </c>
      <c r="H804" s="370" t="s">
        <v>48</v>
      </c>
      <c r="I804" s="379" t="s">
        <v>49</v>
      </c>
      <c r="J804" s="145" t="s">
        <v>50</v>
      </c>
      <c r="K804" s="169"/>
      <c r="L804" s="169" t="s">
        <v>220</v>
      </c>
      <c r="M804" s="169" t="s">
        <v>553</v>
      </c>
      <c r="N804" s="169" t="s">
        <v>209</v>
      </c>
      <c r="O804" s="306" t="s">
        <v>53</v>
      </c>
      <c r="P804" s="141">
        <v>0.03</v>
      </c>
      <c r="Q804" s="169"/>
      <c r="R804" s="169"/>
      <c r="S804" s="121">
        <v>14157.309295774696</v>
      </c>
      <c r="T804" s="170"/>
      <c r="U804" s="170"/>
      <c r="V804" s="170">
        <f t="shared" si="75"/>
        <v>14157.309295774696</v>
      </c>
      <c r="W804" s="130">
        <f t="shared" si="78"/>
        <v>0</v>
      </c>
      <c r="X804" s="130"/>
      <c r="Y804" s="130">
        <f t="shared" si="72"/>
        <v>0</v>
      </c>
      <c r="Z804" s="130">
        <f t="shared" si="77"/>
        <v>0</v>
      </c>
      <c r="AA804" s="141">
        <v>6.9000000000000006E-2</v>
      </c>
      <c r="AB804" s="130">
        <f t="shared" si="73"/>
        <v>0</v>
      </c>
      <c r="AC804" s="130"/>
      <c r="AD804" s="169"/>
      <c r="AE804" s="169"/>
      <c r="AF804" s="169" t="s">
        <v>417</v>
      </c>
      <c r="AG804" s="141">
        <v>0.42</v>
      </c>
      <c r="AH804" s="92"/>
      <c r="AI804" s="92"/>
      <c r="AJ804" s="92"/>
    </row>
    <row r="805" spans="1:36" s="227" customFormat="1" ht="16.5" customHeight="1" x14ac:dyDescent="0.4">
      <c r="A805" s="168">
        <v>43678</v>
      </c>
      <c r="B805" s="169" t="s">
        <v>42</v>
      </c>
      <c r="C805" s="169" t="s">
        <v>210</v>
      </c>
      <c r="D805" s="169" t="s">
        <v>221</v>
      </c>
      <c r="E805" s="169" t="s">
        <v>212</v>
      </c>
      <c r="F805" s="169" t="s">
        <v>258</v>
      </c>
      <c r="G805" s="169" t="s">
        <v>259</v>
      </c>
      <c r="H805" s="370" t="s">
        <v>48</v>
      </c>
      <c r="I805" s="379" t="s">
        <v>49</v>
      </c>
      <c r="J805" s="145" t="s">
        <v>50</v>
      </c>
      <c r="K805" s="169"/>
      <c r="L805" s="169" t="s">
        <v>220</v>
      </c>
      <c r="M805" s="169" t="s">
        <v>535</v>
      </c>
      <c r="N805" s="169" t="s">
        <v>209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5"/>
        <v>425.555211267598</v>
      </c>
      <c r="W805" s="130">
        <f t="shared" si="78"/>
        <v>0</v>
      </c>
      <c r="X805" s="130"/>
      <c r="Y805" s="130">
        <f t="shared" si="72"/>
        <v>0</v>
      </c>
      <c r="Z805" s="130">
        <f t="shared" si="77"/>
        <v>0</v>
      </c>
      <c r="AA805" s="141">
        <v>6.9000000000000006E-2</v>
      </c>
      <c r="AB805" s="130">
        <f t="shared" si="73"/>
        <v>0</v>
      </c>
      <c r="AC805" s="130"/>
      <c r="AD805" s="169"/>
      <c r="AE805" s="169"/>
      <c r="AF805" s="169" t="s">
        <v>417</v>
      </c>
      <c r="AG805" s="141">
        <v>0.42</v>
      </c>
      <c r="AH805" s="92"/>
      <c r="AI805" s="92"/>
      <c r="AJ805" s="92"/>
    </row>
    <row r="806" spans="1:36" s="227" customFormat="1" ht="16.5" customHeight="1" x14ac:dyDescent="0.4">
      <c r="A806" s="168">
        <v>43678</v>
      </c>
      <c r="B806" s="169" t="s">
        <v>42</v>
      </c>
      <c r="C806" s="169" t="s">
        <v>210</v>
      </c>
      <c r="D806" s="169" t="s">
        <v>221</v>
      </c>
      <c r="E806" s="169" t="s">
        <v>212</v>
      </c>
      <c r="F806" s="169" t="s">
        <v>260</v>
      </c>
      <c r="G806" s="169" t="s">
        <v>261</v>
      </c>
      <c r="H806" s="370" t="s">
        <v>48</v>
      </c>
      <c r="I806" s="379" t="s">
        <v>49</v>
      </c>
      <c r="J806" s="145" t="s">
        <v>50</v>
      </c>
      <c r="K806" s="169"/>
      <c r="L806" s="169" t="s">
        <v>220</v>
      </c>
      <c r="M806" s="169" t="s">
        <v>556</v>
      </c>
      <c r="N806" s="169" t="s">
        <v>209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5"/>
        <v>12961.68</v>
      </c>
      <c r="W806" s="130">
        <f t="shared" si="78"/>
        <v>0</v>
      </c>
      <c r="X806" s="130"/>
      <c r="Y806" s="130">
        <f t="shared" si="72"/>
        <v>0</v>
      </c>
      <c r="Z806" s="130">
        <f t="shared" si="77"/>
        <v>0</v>
      </c>
      <c r="AA806" s="141">
        <v>6.9000000000000006E-2</v>
      </c>
      <c r="AB806" s="130">
        <f t="shared" si="73"/>
        <v>0</v>
      </c>
      <c r="AC806" s="130"/>
      <c r="AD806" s="169"/>
      <c r="AE806" s="169"/>
      <c r="AF806" s="169" t="s">
        <v>417</v>
      </c>
      <c r="AG806" s="141">
        <v>0.42</v>
      </c>
      <c r="AH806" s="92"/>
      <c r="AI806" s="92"/>
      <c r="AJ806" s="92"/>
    </row>
    <row r="807" spans="1:36" s="227" customFormat="1" ht="16.5" customHeight="1" x14ac:dyDescent="0.4">
      <c r="A807" s="168">
        <v>43678</v>
      </c>
      <c r="B807" s="169" t="s">
        <v>42</v>
      </c>
      <c r="C807" s="170" t="s">
        <v>210</v>
      </c>
      <c r="D807" s="170" t="s">
        <v>211</v>
      </c>
      <c r="E807" s="169" t="s">
        <v>212</v>
      </c>
      <c r="F807" s="169" t="s">
        <v>232</v>
      </c>
      <c r="G807" s="169" t="s">
        <v>233</v>
      </c>
      <c r="H807" s="370" t="s">
        <v>48</v>
      </c>
      <c r="I807" s="379" t="s">
        <v>49</v>
      </c>
      <c r="J807" s="145" t="s">
        <v>50</v>
      </c>
      <c r="K807" s="169"/>
      <c r="L807" s="169" t="s">
        <v>220</v>
      </c>
      <c r="M807" s="169" t="s">
        <v>561</v>
      </c>
      <c r="N807" s="169" t="s">
        <v>209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5"/>
        <v>480.55873239384499</v>
      </c>
      <c r="W807" s="130">
        <f t="shared" si="78"/>
        <v>0</v>
      </c>
      <c r="X807" s="130"/>
      <c r="Y807" s="130">
        <f t="shared" si="72"/>
        <v>0</v>
      </c>
      <c r="Z807" s="130">
        <f t="shared" si="77"/>
        <v>0</v>
      </c>
      <c r="AA807" s="141">
        <v>6.9000000000000006E-2</v>
      </c>
      <c r="AB807" s="130">
        <f t="shared" si="73"/>
        <v>0</v>
      </c>
      <c r="AC807" s="130"/>
      <c r="AD807" s="169"/>
      <c r="AE807" s="169"/>
      <c r="AF807" s="169" t="s">
        <v>417</v>
      </c>
      <c r="AG807" s="141" t="s">
        <v>539</v>
      </c>
      <c r="AH807" s="92"/>
      <c r="AI807" s="92"/>
      <c r="AJ807" s="92"/>
    </row>
    <row r="808" spans="1:36" s="227" customFormat="1" ht="16.5" customHeight="1" x14ac:dyDescent="0.4">
      <c r="A808" s="168">
        <v>43678</v>
      </c>
      <c r="B808" s="169" t="s">
        <v>42</v>
      </c>
      <c r="C808" s="169" t="s">
        <v>210</v>
      </c>
      <c r="D808" s="169" t="s">
        <v>211</v>
      </c>
      <c r="E808" s="169" t="s">
        <v>212</v>
      </c>
      <c r="F808" s="169" t="s">
        <v>280</v>
      </c>
      <c r="G808" s="169" t="s">
        <v>281</v>
      </c>
      <c r="H808" s="370" t="s">
        <v>48</v>
      </c>
      <c r="I808" s="379" t="s">
        <v>49</v>
      </c>
      <c r="J808" s="145" t="s">
        <v>50</v>
      </c>
      <c r="K808" s="169"/>
      <c r="L808" s="169" t="s">
        <v>220</v>
      </c>
      <c r="M808" s="169" t="s">
        <v>593</v>
      </c>
      <c r="N808" s="169" t="s">
        <v>209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5"/>
        <v>44820.261970721403</v>
      </c>
      <c r="W808" s="130">
        <f t="shared" si="78"/>
        <v>0</v>
      </c>
      <c r="X808" s="130"/>
      <c r="Y808" s="130">
        <f t="shared" si="72"/>
        <v>0</v>
      </c>
      <c r="Z808" s="130">
        <f t="shared" si="77"/>
        <v>0</v>
      </c>
      <c r="AA808" s="141">
        <v>6.9000000000000006E-2</v>
      </c>
      <c r="AB808" s="130">
        <f t="shared" si="73"/>
        <v>0</v>
      </c>
      <c r="AC808" s="130"/>
      <c r="AD808" s="169"/>
      <c r="AE808" s="169"/>
      <c r="AF808" s="169" t="s">
        <v>417</v>
      </c>
      <c r="AG808" s="141">
        <v>0.42</v>
      </c>
      <c r="AH808" s="92"/>
      <c r="AI808" s="92"/>
      <c r="AJ808" s="92"/>
    </row>
    <row r="809" spans="1:36" s="227" customFormat="1" ht="16.5" customHeight="1" x14ac:dyDescent="0.4">
      <c r="A809" s="168">
        <v>43678</v>
      </c>
      <c r="B809" s="169" t="s">
        <v>42</v>
      </c>
      <c r="C809" s="169" t="s">
        <v>210</v>
      </c>
      <c r="D809" s="169" t="s">
        <v>211</v>
      </c>
      <c r="E809" s="169" t="s">
        <v>212</v>
      </c>
      <c r="F809" s="169" t="s">
        <v>306</v>
      </c>
      <c r="G809" s="169" t="s">
        <v>307</v>
      </c>
      <c r="H809" s="370" t="s">
        <v>48</v>
      </c>
      <c r="I809" s="379" t="s">
        <v>49</v>
      </c>
      <c r="J809" s="145" t="s">
        <v>50</v>
      </c>
      <c r="K809" s="169"/>
      <c r="L809" s="169" t="s">
        <v>220</v>
      </c>
      <c r="M809" s="169" t="s">
        <v>535</v>
      </c>
      <c r="N809" s="169" t="s">
        <v>209</v>
      </c>
      <c r="O809" s="306" t="s">
        <v>53</v>
      </c>
      <c r="P809" s="141">
        <v>0.23</v>
      </c>
      <c r="Q809" s="169"/>
      <c r="R809" s="169"/>
      <c r="S809" s="121">
        <v>88.72</v>
      </c>
      <c r="T809" s="170"/>
      <c r="U809" s="170"/>
      <c r="V809" s="170">
        <f t="shared" si="75"/>
        <v>88.72</v>
      </c>
      <c r="W809" s="130">
        <f t="shared" si="78"/>
        <v>0</v>
      </c>
      <c r="X809" s="130"/>
      <c r="Y809" s="130">
        <f t="shared" si="72"/>
        <v>0</v>
      </c>
      <c r="Z809" s="130">
        <f t="shared" si="77"/>
        <v>0</v>
      </c>
      <c r="AA809" s="141">
        <v>6.9000000000000006E-2</v>
      </c>
      <c r="AB809" s="130">
        <f t="shared" si="73"/>
        <v>0</v>
      </c>
      <c r="AC809" s="130"/>
      <c r="AD809" s="169"/>
      <c r="AE809" s="169"/>
      <c r="AF809" s="169" t="s">
        <v>417</v>
      </c>
      <c r="AG809" s="141">
        <v>0.42</v>
      </c>
      <c r="AH809" s="92"/>
      <c r="AI809" s="92"/>
      <c r="AJ809" s="92"/>
    </row>
    <row r="810" spans="1:36" s="227" customFormat="1" ht="16.5" customHeight="1" x14ac:dyDescent="0.4">
      <c r="A810" s="168">
        <v>43678</v>
      </c>
      <c r="B810" s="169" t="s">
        <v>42</v>
      </c>
      <c r="C810" s="169" t="s">
        <v>210</v>
      </c>
      <c r="D810" s="169" t="s">
        <v>211</v>
      </c>
      <c r="E810" s="169" t="s">
        <v>212</v>
      </c>
      <c r="F810" s="169" t="s">
        <v>213</v>
      </c>
      <c r="G810" s="169" t="s">
        <v>214</v>
      </c>
      <c r="H810" s="370" t="s">
        <v>48</v>
      </c>
      <c r="I810" s="379" t="s">
        <v>49</v>
      </c>
      <c r="J810" s="145" t="s">
        <v>50</v>
      </c>
      <c r="K810" s="169"/>
      <c r="L810" s="169" t="s">
        <v>220</v>
      </c>
      <c r="M810" s="169" t="s">
        <v>535</v>
      </c>
      <c r="N810" s="169" t="s">
        <v>209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5"/>
        <v>147.29985915508601</v>
      </c>
      <c r="W810" s="130">
        <f t="shared" si="78"/>
        <v>0</v>
      </c>
      <c r="X810" s="130"/>
      <c r="Y810" s="130">
        <f t="shared" si="72"/>
        <v>0</v>
      </c>
      <c r="Z810" s="130">
        <f t="shared" si="77"/>
        <v>0</v>
      </c>
      <c r="AA810" s="141">
        <v>6.9000000000000006E-2</v>
      </c>
      <c r="AB810" s="130">
        <f t="shared" si="73"/>
        <v>0</v>
      </c>
      <c r="AC810" s="130"/>
      <c r="AD810" s="169"/>
      <c r="AE810" s="169"/>
      <c r="AF810" s="169" t="s">
        <v>417</v>
      </c>
      <c r="AG810" s="141">
        <v>0.42</v>
      </c>
      <c r="AH810" s="92"/>
      <c r="AI810" s="92"/>
      <c r="AJ810" s="92"/>
    </row>
    <row r="811" spans="1:36" s="227" customFormat="1" ht="16.5" customHeight="1" x14ac:dyDescent="0.4">
      <c r="A811" s="168">
        <v>43678</v>
      </c>
      <c r="B811" s="169" t="s">
        <v>42</v>
      </c>
      <c r="C811" s="169" t="s">
        <v>210</v>
      </c>
      <c r="D811" s="169" t="s">
        <v>211</v>
      </c>
      <c r="E811" s="169" t="s">
        <v>212</v>
      </c>
      <c r="F811" s="169" t="s">
        <v>220</v>
      </c>
      <c r="G811" s="169" t="s">
        <v>255</v>
      </c>
      <c r="H811" s="370" t="s">
        <v>48</v>
      </c>
      <c r="I811" s="379" t="s">
        <v>49</v>
      </c>
      <c r="J811" s="145" t="s">
        <v>50</v>
      </c>
      <c r="K811" s="169"/>
      <c r="L811" s="169" t="s">
        <v>220</v>
      </c>
      <c r="M811" s="169" t="s">
        <v>563</v>
      </c>
      <c r="N811" s="169" t="s">
        <v>209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5"/>
        <v>30217.7</v>
      </c>
      <c r="W811" s="130">
        <f t="shared" si="78"/>
        <v>0</v>
      </c>
      <c r="X811" s="130"/>
      <c r="Y811" s="130">
        <f t="shared" si="72"/>
        <v>0</v>
      </c>
      <c r="Z811" s="130">
        <f t="shared" si="77"/>
        <v>0</v>
      </c>
      <c r="AA811" s="141">
        <v>6.9000000000000006E-2</v>
      </c>
      <c r="AB811" s="130">
        <f t="shared" si="73"/>
        <v>0</v>
      </c>
      <c r="AC811" s="130"/>
      <c r="AD811" s="169"/>
      <c r="AE811" s="169"/>
      <c r="AF811" s="169" t="s">
        <v>417</v>
      </c>
      <c r="AG811" s="141">
        <v>0.42</v>
      </c>
      <c r="AH811" s="92"/>
      <c r="AI811" s="92"/>
      <c r="AJ811" s="92"/>
    </row>
    <row r="812" spans="1:36" s="227" customFormat="1" ht="16.5" customHeight="1" x14ac:dyDescent="0.4">
      <c r="A812" s="168">
        <v>43678</v>
      </c>
      <c r="B812" s="169" t="s">
        <v>42</v>
      </c>
      <c r="C812" s="170" t="s">
        <v>210</v>
      </c>
      <c r="D812" s="170" t="s">
        <v>211</v>
      </c>
      <c r="E812" s="169" t="s">
        <v>212</v>
      </c>
      <c r="F812" s="169" t="s">
        <v>318</v>
      </c>
      <c r="G812" s="169" t="s">
        <v>319</v>
      </c>
      <c r="H812" s="370" t="s">
        <v>48</v>
      </c>
      <c r="I812" s="379" t="s">
        <v>49</v>
      </c>
      <c r="J812" s="145" t="s">
        <v>50</v>
      </c>
      <c r="K812" s="169"/>
      <c r="L812" s="169" t="s">
        <v>220</v>
      </c>
      <c r="M812" s="169" t="s">
        <v>594</v>
      </c>
      <c r="N812" s="169" t="s">
        <v>209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5"/>
        <v>132154.611549297</v>
      </c>
      <c r="W812" s="130">
        <f t="shared" si="78"/>
        <v>0</v>
      </c>
      <c r="X812" s="130"/>
      <c r="Y812" s="130">
        <f t="shared" si="72"/>
        <v>0</v>
      </c>
      <c r="Z812" s="130">
        <f t="shared" si="77"/>
        <v>0</v>
      </c>
      <c r="AA812" s="141">
        <v>6.9000000000000006E-2</v>
      </c>
      <c r="AB812" s="130">
        <f t="shared" si="73"/>
        <v>0</v>
      </c>
      <c r="AC812" s="130"/>
      <c r="AD812" s="169"/>
      <c r="AE812" s="169"/>
      <c r="AF812" s="169" t="s">
        <v>417</v>
      </c>
      <c r="AG812" s="141">
        <v>0.42</v>
      </c>
      <c r="AH812" s="92"/>
      <c r="AI812" s="92"/>
      <c r="AJ812" s="92"/>
    </row>
    <row r="813" spans="1:36" s="227" customFormat="1" ht="16.5" customHeight="1" x14ac:dyDescent="0.4">
      <c r="A813" s="168">
        <v>43678</v>
      </c>
      <c r="B813" s="169" t="s">
        <v>42</v>
      </c>
      <c r="C813" s="170" t="s">
        <v>210</v>
      </c>
      <c r="D813" s="170" t="s">
        <v>211</v>
      </c>
      <c r="E813" s="169" t="s">
        <v>212</v>
      </c>
      <c r="F813" s="169" t="s">
        <v>218</v>
      </c>
      <c r="G813" s="169" t="s">
        <v>219</v>
      </c>
      <c r="H813" s="370" t="s">
        <v>48</v>
      </c>
      <c r="I813" s="379" t="s">
        <v>49</v>
      </c>
      <c r="J813" s="145" t="s">
        <v>50</v>
      </c>
      <c r="K813" s="169"/>
      <c r="L813" s="169" t="s">
        <v>220</v>
      </c>
      <c r="M813" s="169" t="s">
        <v>565</v>
      </c>
      <c r="N813" s="169" t="s">
        <v>209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5"/>
        <v>114142.344929578</v>
      </c>
      <c r="W813" s="130">
        <f t="shared" si="78"/>
        <v>0</v>
      </c>
      <c r="X813" s="130"/>
      <c r="Y813" s="130">
        <f t="shared" si="72"/>
        <v>0</v>
      </c>
      <c r="Z813" s="130">
        <f t="shared" si="77"/>
        <v>0</v>
      </c>
      <c r="AA813" s="141">
        <v>6.9000000000000006E-2</v>
      </c>
      <c r="AB813" s="130">
        <f t="shared" si="73"/>
        <v>0</v>
      </c>
      <c r="AC813" s="130"/>
      <c r="AD813" s="169"/>
      <c r="AE813" s="169"/>
      <c r="AF813" s="169" t="s">
        <v>417</v>
      </c>
      <c r="AG813" s="141">
        <v>0.42</v>
      </c>
      <c r="AH813" s="92"/>
      <c r="AI813" s="92"/>
      <c r="AJ813" s="92"/>
    </row>
    <row r="814" spans="1:36" s="227" customFormat="1" ht="16.5" customHeight="1" x14ac:dyDescent="0.4">
      <c r="A814" s="168">
        <v>43678</v>
      </c>
      <c r="B814" s="169" t="s">
        <v>42</v>
      </c>
      <c r="C814" s="169" t="s">
        <v>210</v>
      </c>
      <c r="D814" s="169" t="s">
        <v>221</v>
      </c>
      <c r="E814" s="169" t="s">
        <v>212</v>
      </c>
      <c r="F814" s="169" t="s">
        <v>322</v>
      </c>
      <c r="G814" s="169" t="s">
        <v>323</v>
      </c>
      <c r="H814" s="370" t="s">
        <v>48</v>
      </c>
      <c r="I814" s="379" t="s">
        <v>49</v>
      </c>
      <c r="J814" s="145" t="s">
        <v>50</v>
      </c>
      <c r="K814" s="169"/>
      <c r="L814" s="169" t="s">
        <v>220</v>
      </c>
      <c r="M814" s="169" t="s">
        <v>571</v>
      </c>
      <c r="N814" s="169" t="s">
        <v>209</v>
      </c>
      <c r="O814" s="306" t="s">
        <v>53</v>
      </c>
      <c r="P814" s="141">
        <v>0.13</v>
      </c>
      <c r="Q814" s="169"/>
      <c r="R814" s="169"/>
      <c r="S814" s="128">
        <v>-30329.470000000056</v>
      </c>
      <c r="T814" s="170"/>
      <c r="U814" s="170"/>
      <c r="V814" s="170">
        <f t="shared" si="75"/>
        <v>-30329.470000000056</v>
      </c>
      <c r="W814" s="130">
        <f t="shared" si="78"/>
        <v>0</v>
      </c>
      <c r="X814" s="130"/>
      <c r="Y814" s="130">
        <f t="shared" si="72"/>
        <v>0</v>
      </c>
      <c r="Z814" s="130">
        <f t="shared" si="77"/>
        <v>0</v>
      </c>
      <c r="AA814" s="141">
        <v>6.9000000000000006E-2</v>
      </c>
      <c r="AB814" s="130">
        <f t="shared" si="73"/>
        <v>0</v>
      </c>
      <c r="AC814" s="130"/>
      <c r="AD814" s="169"/>
      <c r="AE814" s="169"/>
      <c r="AF814" s="169" t="s">
        <v>417</v>
      </c>
      <c r="AG814" s="141" t="s">
        <v>539</v>
      </c>
      <c r="AH814" s="92"/>
      <c r="AI814" s="92"/>
      <c r="AJ814" s="92"/>
    </row>
    <row r="815" spans="1:36" s="227" customFormat="1" ht="16.5" customHeight="1" x14ac:dyDescent="0.4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497</v>
      </c>
      <c r="N815" s="169" t="s">
        <v>209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5"/>
        <v>17291.400000000001</v>
      </c>
      <c r="W815" s="130">
        <f t="shared" si="78"/>
        <v>0</v>
      </c>
      <c r="X815" s="130"/>
      <c r="Y815" s="130">
        <f t="shared" si="72"/>
        <v>0</v>
      </c>
      <c r="Z815" s="130">
        <f t="shared" si="77"/>
        <v>0</v>
      </c>
      <c r="AA815" s="141">
        <v>6.9000000000000006E-2</v>
      </c>
      <c r="AB815" s="130">
        <f t="shared" si="73"/>
        <v>0</v>
      </c>
      <c r="AC815" s="130"/>
      <c r="AD815" s="169"/>
      <c r="AE815" s="169"/>
      <c r="AF815" s="169" t="s">
        <v>417</v>
      </c>
      <c r="AG815" s="141">
        <v>0.36</v>
      </c>
      <c r="AH815" s="92"/>
      <c r="AI815" s="92"/>
      <c r="AJ815" s="92"/>
    </row>
    <row r="816" spans="1:36" s="227" customFormat="1" ht="16.5" customHeight="1" x14ac:dyDescent="0.4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389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514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5"/>
        <v>0</v>
      </c>
      <c r="W816" s="130">
        <f t="shared" si="78"/>
        <v>144690.22690265486</v>
      </c>
      <c r="X816" s="130"/>
      <c r="Y816" s="130">
        <f t="shared" si="72"/>
        <v>5309.7330973451317</v>
      </c>
      <c r="Z816" s="130">
        <f t="shared" si="77"/>
        <v>149999.96</v>
      </c>
      <c r="AA816" s="141">
        <v>3.5999999999999997E-2</v>
      </c>
      <c r="AB816" s="130">
        <f t="shared" si="73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t="16.5" customHeight="1" x14ac:dyDescent="0.4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497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5"/>
        <v>0</v>
      </c>
      <c r="W817" s="130">
        <f t="shared" si="78"/>
        <v>325.13264285714286</v>
      </c>
      <c r="X817" s="130"/>
      <c r="Y817" s="130">
        <f t="shared" si="72"/>
        <v>22.337357142857172</v>
      </c>
      <c r="Z817" s="130">
        <f t="shared" si="77"/>
        <v>347.47</v>
      </c>
      <c r="AA817" s="141">
        <v>3.5999999999999997E-2</v>
      </c>
      <c r="AB817" s="130">
        <f t="shared" si="73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t="16.5" customHeight="1" x14ac:dyDescent="0.4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513</v>
      </c>
      <c r="H818" s="370" t="s">
        <v>48</v>
      </c>
      <c r="I818" s="382" t="s">
        <v>49</v>
      </c>
      <c r="J818" s="145" t="s">
        <v>595</v>
      </c>
      <c r="K818" s="177"/>
      <c r="L818" s="177" t="s">
        <v>198</v>
      </c>
      <c r="M818" s="177" t="s">
        <v>514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5"/>
        <v>0</v>
      </c>
      <c r="W818" s="195">
        <f t="shared" ref="W818:W823" si="79">IF(O818="返货",U818/(1+P818),IF(O818="返现",U818,IF(O818="折扣",U818*P818,IF(O818="无",U818))))</f>
        <v>256760</v>
      </c>
      <c r="X818" s="195"/>
      <c r="Y818" s="195">
        <f t="shared" si="72"/>
        <v>0</v>
      </c>
      <c r="Z818" s="130">
        <v>256760</v>
      </c>
      <c r="AA818" s="141">
        <v>3.5999999999999997E-2</v>
      </c>
      <c r="AB818" s="130">
        <f t="shared" si="73"/>
        <v>9243.3599999999988</v>
      </c>
      <c r="AC818" s="130"/>
      <c r="AD818" s="177"/>
      <c r="AE818" s="177"/>
      <c r="AF818" s="177" t="s">
        <v>417</v>
      </c>
      <c r="AG818" s="141"/>
      <c r="AH818" s="92"/>
      <c r="AI818" s="92"/>
      <c r="AJ818" s="92"/>
    </row>
    <row r="819" spans="1:36" s="227" customFormat="1" ht="16.5" customHeight="1" x14ac:dyDescent="0.4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595</v>
      </c>
      <c r="K819" s="177"/>
      <c r="L819" s="177" t="s">
        <v>173</v>
      </c>
      <c r="M819" s="177" t="s">
        <v>596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5"/>
        <v>0</v>
      </c>
      <c r="W819" s="130">
        <v>395000</v>
      </c>
      <c r="X819" s="130"/>
      <c r="Y819" s="195">
        <f t="shared" ref="Y819:Y825" si="80">U819-W819</f>
        <v>0</v>
      </c>
      <c r="Z819" s="130">
        <v>395000</v>
      </c>
      <c r="AA819" s="141">
        <v>3.5999999999999997E-2</v>
      </c>
      <c r="AB819" s="130">
        <f t="shared" ref="AB819:AB825" si="81">Z819*AA819</f>
        <v>14219.999999999998</v>
      </c>
      <c r="AC819" s="130"/>
      <c r="AD819" s="177"/>
      <c r="AE819" s="177"/>
      <c r="AF819" s="177" t="s">
        <v>417</v>
      </c>
      <c r="AG819" s="141">
        <v>0</v>
      </c>
      <c r="AH819" s="92"/>
      <c r="AI819" s="92"/>
      <c r="AJ819" s="92"/>
    </row>
    <row r="820" spans="1:36" s="227" customFormat="1" ht="16.5" customHeight="1" x14ac:dyDescent="0.4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595</v>
      </c>
      <c r="K820" s="177"/>
      <c r="L820" s="177" t="s">
        <v>173</v>
      </c>
      <c r="M820" s="177" t="s">
        <v>597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5"/>
        <v>0</v>
      </c>
      <c r="W820" s="195">
        <v>601006.49</v>
      </c>
      <c r="X820" s="195"/>
      <c r="Y820" s="195">
        <f t="shared" si="80"/>
        <v>0</v>
      </c>
      <c r="Z820" s="130">
        <v>601006.49</v>
      </c>
      <c r="AA820" s="141">
        <v>3.5999999999999997E-2</v>
      </c>
      <c r="AB820" s="130">
        <f t="shared" si="81"/>
        <v>21636.233639999999</v>
      </c>
      <c r="AC820" s="130"/>
      <c r="AD820" s="177"/>
      <c r="AE820" s="177"/>
      <c r="AF820" s="177" t="s">
        <v>417</v>
      </c>
      <c r="AG820" s="141"/>
      <c r="AH820" s="92"/>
      <c r="AI820" s="92"/>
      <c r="AJ820" s="92"/>
    </row>
    <row r="821" spans="1:36" s="227" customFormat="1" ht="16.5" customHeight="1" x14ac:dyDescent="0.4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201" t="s">
        <v>758</v>
      </c>
      <c r="H821" s="370" t="s">
        <v>48</v>
      </c>
      <c r="I821" s="382" t="s">
        <v>49</v>
      </c>
      <c r="J821" s="145" t="s">
        <v>595</v>
      </c>
      <c r="K821" s="177"/>
      <c r="L821" s="177" t="s">
        <v>76</v>
      </c>
      <c r="M821" s="177" t="s">
        <v>598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5"/>
        <v>0</v>
      </c>
      <c r="W821" s="195">
        <f t="shared" si="79"/>
        <v>107520</v>
      </c>
      <c r="X821" s="195"/>
      <c r="Y821" s="195">
        <f t="shared" si="80"/>
        <v>0</v>
      </c>
      <c r="Z821" s="130">
        <v>107520</v>
      </c>
      <c r="AA821" s="141">
        <v>3.5999999999999997E-2</v>
      </c>
      <c r="AB821" s="130">
        <f t="shared" si="81"/>
        <v>3870.72</v>
      </c>
      <c r="AC821" s="130"/>
      <c r="AD821" s="177"/>
      <c r="AE821" s="177"/>
      <c r="AF821" s="177" t="s">
        <v>417</v>
      </c>
      <c r="AG821" s="141"/>
      <c r="AH821" s="92"/>
      <c r="AI821" s="92"/>
      <c r="AJ821" s="92"/>
    </row>
    <row r="822" spans="1:36" s="227" customFormat="1" ht="16.5" customHeight="1" x14ac:dyDescent="0.4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595</v>
      </c>
      <c r="K822" s="177"/>
      <c r="L822" s="177" t="s">
        <v>94</v>
      </c>
      <c r="M822" s="177" t="s">
        <v>520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5"/>
        <v>0</v>
      </c>
      <c r="W822" s="195">
        <f t="shared" si="79"/>
        <v>143781</v>
      </c>
      <c r="X822" s="195"/>
      <c r="Y822" s="195">
        <f t="shared" si="80"/>
        <v>0</v>
      </c>
      <c r="Z822" s="130">
        <v>143781</v>
      </c>
      <c r="AA822" s="141">
        <v>3.5999999999999997E-2</v>
      </c>
      <c r="AB822" s="130">
        <f t="shared" si="81"/>
        <v>5176.116</v>
      </c>
      <c r="AC822" s="130"/>
      <c r="AD822" s="177"/>
      <c r="AE822" s="177"/>
      <c r="AF822" s="177" t="s">
        <v>414</v>
      </c>
      <c r="AG822" s="141">
        <v>0</v>
      </c>
      <c r="AH822" s="92"/>
      <c r="AI822" s="92"/>
      <c r="AJ822" s="92"/>
    </row>
    <row r="823" spans="1:36" s="227" customFormat="1" ht="16.5" customHeight="1" x14ac:dyDescent="0.4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202</v>
      </c>
      <c r="F823" s="177" t="s">
        <v>203</v>
      </c>
      <c r="G823" s="177" t="s">
        <v>360</v>
      </c>
      <c r="H823" s="370" t="s">
        <v>48</v>
      </c>
      <c r="I823" s="382" t="s">
        <v>49</v>
      </c>
      <c r="J823" s="145" t="s">
        <v>595</v>
      </c>
      <c r="K823" s="177"/>
      <c r="L823" s="177" t="s">
        <v>203</v>
      </c>
      <c r="M823" s="177" t="s">
        <v>599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9"/>
        <v>0</v>
      </c>
      <c r="X823" s="195"/>
      <c r="Y823" s="195">
        <f t="shared" si="80"/>
        <v>0</v>
      </c>
      <c r="Z823" s="130">
        <v>0</v>
      </c>
      <c r="AA823" s="141">
        <v>0</v>
      </c>
      <c r="AB823" s="130">
        <f t="shared" si="81"/>
        <v>0</v>
      </c>
      <c r="AC823" s="130"/>
      <c r="AD823" s="177"/>
      <c r="AE823" s="177"/>
      <c r="AF823" s="177" t="s">
        <v>417</v>
      </c>
      <c r="AG823" s="141">
        <v>0</v>
      </c>
      <c r="AH823" s="92"/>
      <c r="AI823" s="92"/>
      <c r="AJ823" s="92"/>
    </row>
    <row r="824" spans="1:36" s="227" customFormat="1" ht="16.5" customHeight="1" x14ac:dyDescent="0.4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595</v>
      </c>
      <c r="K824" s="177"/>
      <c r="L824" s="177" t="s">
        <v>133</v>
      </c>
      <c r="M824" s="177" t="s">
        <v>494</v>
      </c>
      <c r="N824" s="177" t="s">
        <v>600</v>
      </c>
      <c r="O824" s="177" t="s">
        <v>57</v>
      </c>
      <c r="P824" s="141">
        <v>0</v>
      </c>
      <c r="Q824" s="178"/>
      <c r="R824" s="177" t="s">
        <v>590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80"/>
        <v>-6000</v>
      </c>
      <c r="Z824" s="130">
        <v>100000</v>
      </c>
      <c r="AA824" s="141">
        <v>0</v>
      </c>
      <c r="AB824" s="130">
        <f t="shared" si="81"/>
        <v>0</v>
      </c>
      <c r="AC824" s="130"/>
      <c r="AD824" s="177"/>
      <c r="AE824" s="177"/>
      <c r="AF824" s="177" t="s">
        <v>417</v>
      </c>
      <c r="AG824" s="141"/>
      <c r="AH824" s="92"/>
      <c r="AI824" s="92"/>
      <c r="AJ824" s="92"/>
    </row>
    <row r="825" spans="1:36" s="227" customFormat="1" ht="16.5" customHeight="1" x14ac:dyDescent="0.4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494</v>
      </c>
      <c r="N825" s="177" t="s">
        <v>197</v>
      </c>
      <c r="O825" s="177" t="s">
        <v>57</v>
      </c>
      <c r="P825" s="141">
        <v>0</v>
      </c>
      <c r="Q825" s="178"/>
      <c r="R825" s="177" t="s">
        <v>495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80"/>
        <v>-1638797.3200000003</v>
      </c>
      <c r="Z825" s="195">
        <v>4881660</v>
      </c>
      <c r="AA825" s="180">
        <v>3.5999999999999997E-2</v>
      </c>
      <c r="AB825" s="130">
        <f t="shared" si="81"/>
        <v>175739.75999999998</v>
      </c>
      <c r="AC825" s="130"/>
      <c r="AD825" s="177"/>
      <c r="AE825" s="177"/>
      <c r="AF825" s="177" t="s">
        <v>417</v>
      </c>
      <c r="AG825" s="141"/>
      <c r="AH825" s="92"/>
      <c r="AI825" s="92"/>
      <c r="AJ825" s="92"/>
    </row>
    <row r="826" spans="1:36" s="227" customFormat="1" ht="16.5" customHeight="1" x14ac:dyDescent="0.4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582</v>
      </c>
      <c r="J826" s="145" t="s">
        <v>583</v>
      </c>
      <c r="K826" s="177"/>
      <c r="L826" s="177" t="s">
        <v>137</v>
      </c>
      <c r="M826" s="177" t="s">
        <v>494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414</v>
      </c>
      <c r="AG826" s="141"/>
      <c r="AH826" s="92"/>
      <c r="AI826" s="92"/>
      <c r="AJ826" s="92"/>
    </row>
    <row r="827" spans="1:36" s="227" customFormat="1" ht="16.5" customHeight="1" x14ac:dyDescent="0.4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582</v>
      </c>
      <c r="J827" s="145" t="s">
        <v>583</v>
      </c>
      <c r="K827" s="177"/>
      <c r="L827" s="177" t="s">
        <v>133</v>
      </c>
      <c r="M827" s="177" t="s">
        <v>494</v>
      </c>
      <c r="N827" s="177" t="s">
        <v>52</v>
      </c>
      <c r="O827" s="177" t="s">
        <v>57</v>
      </c>
      <c r="P827" s="141">
        <v>0</v>
      </c>
      <c r="Q827" s="178"/>
      <c r="R827" s="177" t="s">
        <v>584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414</v>
      </c>
      <c r="AG827" s="141"/>
      <c r="AH827" s="92"/>
      <c r="AI827" s="92"/>
      <c r="AJ827" s="92"/>
    </row>
    <row r="828" spans="1:36" s="270" customFormat="1" ht="16.5" customHeight="1" x14ac:dyDescent="0.4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582</v>
      </c>
      <c r="J828" s="153" t="s">
        <v>583</v>
      </c>
      <c r="K828" s="172"/>
      <c r="L828" s="169" t="s">
        <v>133</v>
      </c>
      <c r="M828" s="169" t="s">
        <v>494</v>
      </c>
      <c r="N828" s="172" t="s">
        <v>52</v>
      </c>
      <c r="O828" s="172" t="s">
        <v>57</v>
      </c>
      <c r="P828" s="173">
        <v>0</v>
      </c>
      <c r="Q828" s="169"/>
      <c r="R828" s="172" t="s">
        <v>584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417</v>
      </c>
      <c r="AG828" s="141">
        <v>0.32</v>
      </c>
      <c r="AH828" s="92"/>
      <c r="AI828" s="92"/>
      <c r="AJ828" s="92"/>
    </row>
    <row r="829" spans="1:36" s="227" customFormat="1" ht="16.5" customHeight="1" x14ac:dyDescent="0.4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601</v>
      </c>
      <c r="G829" s="169" t="s">
        <v>601</v>
      </c>
      <c r="H829" s="370" t="s">
        <v>601</v>
      </c>
      <c r="I829" s="379" t="s">
        <v>458</v>
      </c>
      <c r="J829" s="145" t="s">
        <v>602</v>
      </c>
      <c r="K829" s="169"/>
      <c r="L829" s="169" t="s">
        <v>603</v>
      </c>
      <c r="M829" s="169" t="s">
        <v>604</v>
      </c>
      <c r="N829" s="169" t="s">
        <v>144</v>
      </c>
      <c r="O829" s="169" t="s">
        <v>57</v>
      </c>
      <c r="P829" s="141">
        <v>0</v>
      </c>
      <c r="Q829" s="181" t="s">
        <v>605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82">S829+T829-U829</f>
        <v>1804430.1951000001</v>
      </c>
      <c r="W829" s="130">
        <v>2695569.8048999999</v>
      </c>
      <c r="X829" s="130"/>
      <c r="Y829" s="130"/>
      <c r="Z829" s="130">
        <f t="shared" ref="Z829:Z834" si="83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417</v>
      </c>
      <c r="AG829" s="169"/>
      <c r="AH829" s="92"/>
      <c r="AI829" s="92"/>
      <c r="AJ829" s="92"/>
    </row>
    <row r="830" spans="1:36" s="227" customFormat="1" ht="16.5" customHeight="1" x14ac:dyDescent="0.4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601</v>
      </c>
      <c r="G830" s="169" t="s">
        <v>601</v>
      </c>
      <c r="H830" s="370" t="s">
        <v>601</v>
      </c>
      <c r="I830" s="379" t="s">
        <v>458</v>
      </c>
      <c r="J830" s="145" t="s">
        <v>602</v>
      </c>
      <c r="K830" s="169"/>
      <c r="L830" s="169" t="s">
        <v>603</v>
      </c>
      <c r="M830" s="169" t="s">
        <v>604</v>
      </c>
      <c r="N830" s="169" t="s">
        <v>144</v>
      </c>
      <c r="O830" s="169" t="s">
        <v>57</v>
      </c>
      <c r="P830" s="141">
        <v>0</v>
      </c>
      <c r="Q830" s="181" t="s">
        <v>605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82"/>
        <v>9300</v>
      </c>
      <c r="W830" s="130">
        <v>1540700</v>
      </c>
      <c r="X830" s="130"/>
      <c r="Y830" s="130"/>
      <c r="Z830" s="130">
        <f t="shared" si="83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417</v>
      </c>
      <c r="AG830" s="169"/>
      <c r="AH830" s="92"/>
      <c r="AI830" s="92"/>
      <c r="AJ830" s="92"/>
    </row>
    <row r="831" spans="1:36" s="227" customFormat="1" ht="16.5" customHeight="1" x14ac:dyDescent="0.4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606</v>
      </c>
      <c r="G831" s="169" t="s">
        <v>606</v>
      </c>
      <c r="H831" s="370" t="s">
        <v>606</v>
      </c>
      <c r="I831" s="379" t="s">
        <v>458</v>
      </c>
      <c r="J831" s="145" t="s">
        <v>602</v>
      </c>
      <c r="K831" s="169"/>
      <c r="L831" s="169" t="s">
        <v>327</v>
      </c>
      <c r="M831" s="169" t="s">
        <v>535</v>
      </c>
      <c r="N831" s="169" t="s">
        <v>144</v>
      </c>
      <c r="O831" s="169" t="s">
        <v>57</v>
      </c>
      <c r="P831" s="141">
        <v>0</v>
      </c>
      <c r="Q831" s="181" t="s">
        <v>607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82"/>
        <v>1195312.6499999999</v>
      </c>
      <c r="W831" s="130">
        <v>584687.35</v>
      </c>
      <c r="X831" s="130"/>
      <c r="Y831" s="130"/>
      <c r="Z831" s="130">
        <f t="shared" si="83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414</v>
      </c>
      <c r="AG831" s="169"/>
      <c r="AH831" s="92"/>
      <c r="AI831" s="92"/>
      <c r="AJ831" s="92"/>
    </row>
    <row r="832" spans="1:36" s="270" customFormat="1" ht="16.5" customHeight="1" x14ac:dyDescent="0.4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343</v>
      </c>
      <c r="J832" s="153" t="s">
        <v>608</v>
      </c>
      <c r="K832" s="172"/>
      <c r="L832" s="169" t="s">
        <v>133</v>
      </c>
      <c r="M832" s="169" t="s">
        <v>494</v>
      </c>
      <c r="N832" s="172" t="s">
        <v>52</v>
      </c>
      <c r="O832" s="172" t="s">
        <v>57</v>
      </c>
      <c r="P832" s="173">
        <v>0</v>
      </c>
      <c r="Q832" s="181"/>
      <c r="R832" s="172" t="s">
        <v>590</v>
      </c>
      <c r="S832" s="170">
        <v>-135340</v>
      </c>
      <c r="T832" s="170">
        <v>196697.60000000001</v>
      </c>
      <c r="U832" s="182">
        <v>211200</v>
      </c>
      <c r="V832" s="130">
        <f t="shared" si="82"/>
        <v>-149842.4</v>
      </c>
      <c r="W832" s="326">
        <f>U832</f>
        <v>211200</v>
      </c>
      <c r="X832" s="326">
        <v>0</v>
      </c>
      <c r="Y832" s="195"/>
      <c r="Z832" s="149">
        <f t="shared" si="83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417</v>
      </c>
      <c r="AG832" s="141">
        <v>0.2</v>
      </c>
      <c r="AH832" s="92"/>
      <c r="AI832" s="92"/>
      <c r="AJ832" s="92"/>
    </row>
    <row r="833" spans="1:36" s="270" customFormat="1" ht="16.5" customHeight="1" x14ac:dyDescent="0.4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343</v>
      </c>
      <c r="J833" s="153" t="s">
        <v>608</v>
      </c>
      <c r="K833" s="172"/>
      <c r="L833" s="169" t="s">
        <v>133</v>
      </c>
      <c r="M833" s="169" t="s">
        <v>494</v>
      </c>
      <c r="N833" s="172" t="s">
        <v>52</v>
      </c>
      <c r="O833" s="172" t="s">
        <v>57</v>
      </c>
      <c r="P833" s="173">
        <v>0</v>
      </c>
      <c r="Q833" s="181"/>
      <c r="R833" s="172" t="s">
        <v>590</v>
      </c>
      <c r="S833" s="170">
        <v>0</v>
      </c>
      <c r="T833" s="170">
        <v>143052.79999999999</v>
      </c>
      <c r="U833" s="182">
        <v>153600</v>
      </c>
      <c r="V833" s="130">
        <f t="shared" si="82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83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609</v>
      </c>
      <c r="AG833" s="141">
        <v>0.2</v>
      </c>
      <c r="AH833" s="92"/>
      <c r="AI833" s="92"/>
      <c r="AJ833" s="92"/>
    </row>
    <row r="834" spans="1:36" s="270" customFormat="1" ht="16.5" customHeight="1" x14ac:dyDescent="0.4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333</v>
      </c>
      <c r="J834" s="153" t="s">
        <v>610</v>
      </c>
      <c r="K834" s="172"/>
      <c r="L834" s="169" t="s">
        <v>133</v>
      </c>
      <c r="M834" s="169" t="s">
        <v>494</v>
      </c>
      <c r="N834" s="172" t="s">
        <v>52</v>
      </c>
      <c r="O834" s="172" t="s">
        <v>57</v>
      </c>
      <c r="P834" s="173">
        <v>0</v>
      </c>
      <c r="Q834" s="181"/>
      <c r="R834" s="172" t="s">
        <v>590</v>
      </c>
      <c r="S834" s="170">
        <v>167107.47</v>
      </c>
      <c r="T834" s="170">
        <v>200448</v>
      </c>
      <c r="U834" s="182">
        <v>182293.72413793101</v>
      </c>
      <c r="V834" s="130">
        <f t="shared" si="82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83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417</v>
      </c>
      <c r="AG834" s="141">
        <v>0.1</v>
      </c>
      <c r="AH834" s="92"/>
      <c r="AI834" s="92"/>
      <c r="AJ834" s="92"/>
    </row>
    <row r="835" spans="1:36" s="227" customFormat="1" ht="16.5" customHeight="1" x14ac:dyDescent="0.4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611</v>
      </c>
      <c r="K835" s="169"/>
      <c r="L835" s="169" t="s">
        <v>140</v>
      </c>
      <c r="M835" s="169" t="s">
        <v>492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82"/>
        <v>49940.400000000009</v>
      </c>
      <c r="W835" s="130">
        <f t="shared" ref="W835:W840" si="84">U835*(1+AG835)/(1+AG835+P835)</f>
        <v>83638.509999999995</v>
      </c>
      <c r="X835" s="130"/>
      <c r="Y835" s="130">
        <f t="shared" ref="Y835:Y898" si="85">U835-W835</f>
        <v>0</v>
      </c>
      <c r="Z835" s="130">
        <f t="shared" ref="Z835:Z840" si="86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7">Z835*AA835</f>
        <v>3010.9863599999994</v>
      </c>
      <c r="AC835" s="130"/>
      <c r="AD835" s="169"/>
      <c r="AE835" s="169"/>
      <c r="AF835" s="169" t="s">
        <v>414</v>
      </c>
      <c r="AG835" s="273">
        <v>0</v>
      </c>
      <c r="AH835" s="92"/>
      <c r="AI835" s="92"/>
      <c r="AJ835" s="92"/>
    </row>
    <row r="836" spans="1:36" s="227" customFormat="1" ht="16.5" customHeight="1" x14ac:dyDescent="0.4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611</v>
      </c>
      <c r="K836" s="169"/>
      <c r="L836" s="169" t="s">
        <v>66</v>
      </c>
      <c r="M836" s="169" t="s">
        <v>493</v>
      </c>
      <c r="N836" s="169" t="s">
        <v>52</v>
      </c>
      <c r="O836" s="169" t="s">
        <v>53</v>
      </c>
      <c r="P836" s="196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82"/>
        <v>493189.89999999991</v>
      </c>
      <c r="W836" s="123">
        <f>U836*(1+AG836)/(1+AG836+P836)</f>
        <v>881936.3622727273</v>
      </c>
      <c r="X836" s="130"/>
      <c r="Y836" s="130">
        <f t="shared" si="85"/>
        <v>24727.187727272743</v>
      </c>
      <c r="Z836" s="130">
        <f t="shared" si="86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7"/>
        <v>32639.8878</v>
      </c>
      <c r="AC836" s="130"/>
      <c r="AD836" s="169"/>
      <c r="AE836" s="169"/>
      <c r="AF836" s="169" t="s">
        <v>417</v>
      </c>
      <c r="AG836" s="273">
        <v>7.0000000000000007E-2</v>
      </c>
      <c r="AH836" s="92"/>
      <c r="AI836" s="92"/>
      <c r="AJ836" s="92"/>
    </row>
    <row r="837" spans="1:36" s="227" customFormat="1" ht="16.5" customHeight="1" x14ac:dyDescent="0.4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611</v>
      </c>
      <c r="K837" s="169"/>
      <c r="L837" s="169" t="s">
        <v>66</v>
      </c>
      <c r="M837" s="169" t="s">
        <v>493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82"/>
        <v>97190.169999999867</v>
      </c>
      <c r="W837" s="411">
        <f>U837*(1+AG837)/(1+P837+AG837)</f>
        <v>149169.1960909091</v>
      </c>
      <c r="X837" s="130"/>
      <c r="Y837" s="130">
        <f t="shared" si="85"/>
        <v>4182.3139090909099</v>
      </c>
      <c r="Z837" s="130">
        <f t="shared" si="86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7"/>
        <v>5520.6543599999995</v>
      </c>
      <c r="AC837" s="130"/>
      <c r="AD837" s="169"/>
      <c r="AE837" s="169"/>
      <c r="AF837" s="169" t="s">
        <v>417</v>
      </c>
      <c r="AG837" s="273">
        <v>7.0000000000000007E-2</v>
      </c>
      <c r="AH837" s="92"/>
      <c r="AI837" s="92"/>
      <c r="AJ837" s="92"/>
    </row>
    <row r="838" spans="1:36" s="227" customFormat="1" ht="16.5" customHeight="1" x14ac:dyDescent="0.4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206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595</v>
      </c>
      <c r="K838" s="169"/>
      <c r="L838" s="169" t="s">
        <v>126</v>
      </c>
      <c r="M838" s="169" t="s">
        <v>499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82"/>
        <v>40663.879999999997</v>
      </c>
      <c r="W838" s="130">
        <f t="shared" si="84"/>
        <v>30377.599999999999</v>
      </c>
      <c r="X838" s="130"/>
      <c r="Y838" s="130">
        <f t="shared" si="85"/>
        <v>0</v>
      </c>
      <c r="Z838" s="130">
        <f t="shared" si="86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7"/>
        <v>1093.5935999999999</v>
      </c>
      <c r="AC838" s="130"/>
      <c r="AD838" s="169"/>
      <c r="AE838" s="169"/>
      <c r="AF838" s="169" t="s">
        <v>414</v>
      </c>
      <c r="AG838" s="273">
        <v>0</v>
      </c>
      <c r="AH838" s="92"/>
      <c r="AI838" s="92"/>
      <c r="AJ838" s="92"/>
    </row>
    <row r="839" spans="1:36" s="227" customFormat="1" ht="16.5" customHeight="1" x14ac:dyDescent="0.4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354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595</v>
      </c>
      <c r="K839" s="169"/>
      <c r="L839" s="169" t="s">
        <v>104</v>
      </c>
      <c r="M839" s="169" t="s">
        <v>490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82"/>
        <v>175092.02000000002</v>
      </c>
      <c r="W839" s="130">
        <f t="shared" si="84"/>
        <v>276331</v>
      </c>
      <c r="X839" s="130"/>
      <c r="Y839" s="130">
        <f t="shared" si="85"/>
        <v>8289.929999999993</v>
      </c>
      <c r="Z839" s="130">
        <f t="shared" si="86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7"/>
        <v>10246.35348</v>
      </c>
      <c r="AC839" s="130"/>
      <c r="AD839" s="169"/>
      <c r="AE839" s="169"/>
      <c r="AF839" s="169" t="s">
        <v>414</v>
      </c>
      <c r="AG839" s="273">
        <v>0</v>
      </c>
      <c r="AH839" s="92"/>
      <c r="AI839" s="92"/>
      <c r="AJ839" s="92"/>
    </row>
    <row r="840" spans="1:36" s="227" customFormat="1" ht="16.5" customHeight="1" x14ac:dyDescent="0.4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354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595</v>
      </c>
      <c r="K840" s="169"/>
      <c r="L840" s="169" t="s">
        <v>104</v>
      </c>
      <c r="M840" s="169" t="s">
        <v>491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82"/>
        <v>140006.70000000001</v>
      </c>
      <c r="W840" s="130">
        <f t="shared" si="84"/>
        <v>181090.16504854368</v>
      </c>
      <c r="X840" s="130"/>
      <c r="Y840" s="130">
        <f t="shared" si="85"/>
        <v>5432.7049514563114</v>
      </c>
      <c r="Z840" s="130">
        <f t="shared" si="86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7"/>
        <v>6714.8233199999995</v>
      </c>
      <c r="AC840" s="130"/>
      <c r="AD840" s="169"/>
      <c r="AE840" s="169"/>
      <c r="AF840" s="169" t="s">
        <v>414</v>
      </c>
      <c r="AG840" s="273">
        <v>0</v>
      </c>
      <c r="AH840" s="92"/>
      <c r="AI840" s="92"/>
      <c r="AJ840" s="92"/>
    </row>
    <row r="841" spans="1:36" ht="16.5" customHeight="1" x14ac:dyDescent="0.4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595</v>
      </c>
      <c r="K841" s="169"/>
      <c r="L841" s="169" t="s">
        <v>133</v>
      </c>
      <c r="M841" s="169" t="s">
        <v>494</v>
      </c>
      <c r="N841" s="169" t="s">
        <v>52</v>
      </c>
      <c r="O841" s="169" t="s">
        <v>138</v>
      </c>
      <c r="P841" s="141">
        <v>0.02</v>
      </c>
      <c r="Q841" s="69"/>
      <c r="R841" s="169" t="s">
        <v>355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7"/>
        <v>1799.9999999999998</v>
      </c>
      <c r="AC841" s="130"/>
      <c r="AD841" s="169"/>
      <c r="AE841" s="169"/>
      <c r="AF841" s="169" t="s">
        <v>417</v>
      </c>
      <c r="AG841" s="273">
        <v>0.32</v>
      </c>
      <c r="AH841" s="92"/>
      <c r="AI841" s="92"/>
      <c r="AJ841" s="92"/>
    </row>
    <row r="842" spans="1:36" s="227" customFormat="1" ht="16.5" customHeight="1" x14ac:dyDescent="0.4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595</v>
      </c>
      <c r="K842" s="169"/>
      <c r="L842" s="169" t="s">
        <v>133</v>
      </c>
      <c r="M842" s="169" t="s">
        <v>494</v>
      </c>
      <c r="N842" s="169" t="s">
        <v>52</v>
      </c>
      <c r="O842" s="169" t="s">
        <v>53</v>
      </c>
      <c r="P842" s="141">
        <v>0.01</v>
      </c>
      <c r="Q842" s="181"/>
      <c r="R842" s="169" t="s">
        <v>612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8">U842*(1+AG842)/(1+AG842+P842)</f>
        <v>866577.12180451222</v>
      </c>
      <c r="X842" s="130">
        <v>46080</v>
      </c>
      <c r="Y842" s="130">
        <f t="shared" si="85"/>
        <v>6564.9781954888022</v>
      </c>
      <c r="Z842" s="130">
        <f t="shared" ref="Z842:Z891" si="89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7"/>
        <v>31433.115600000034</v>
      </c>
      <c r="AC842" s="130"/>
      <c r="AD842" s="169"/>
      <c r="AE842" s="169"/>
      <c r="AF842" s="169" t="s">
        <v>417</v>
      </c>
      <c r="AG842" s="273">
        <v>0.32</v>
      </c>
      <c r="AH842" s="92"/>
      <c r="AI842" s="92"/>
      <c r="AJ842" s="92"/>
    </row>
    <row r="843" spans="1:36" s="227" customFormat="1" ht="16.5" customHeight="1" x14ac:dyDescent="0.4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595</v>
      </c>
      <c r="K843" s="169"/>
      <c r="L843" s="169" t="s">
        <v>133</v>
      </c>
      <c r="M843" s="169" t="s">
        <v>494</v>
      </c>
      <c r="N843" s="169" t="s">
        <v>209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90">S843+T843-U843</f>
        <v>1174048.48</v>
      </c>
      <c r="W843" s="130">
        <f t="shared" si="88"/>
        <v>0</v>
      </c>
      <c r="X843" s="130"/>
      <c r="Y843" s="130">
        <f t="shared" si="85"/>
        <v>0</v>
      </c>
      <c r="Z843" s="130">
        <f t="shared" si="89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7"/>
        <v>0</v>
      </c>
      <c r="AC843" s="130"/>
      <c r="AD843" s="169"/>
      <c r="AE843" s="169"/>
      <c r="AF843" s="169" t="s">
        <v>417</v>
      </c>
      <c r="AG843" s="273">
        <v>0.32</v>
      </c>
      <c r="AH843" s="92"/>
      <c r="AI843" s="92"/>
      <c r="AJ843" s="92"/>
    </row>
    <row r="844" spans="1:36" s="227" customFormat="1" ht="16.5" customHeight="1" x14ac:dyDescent="0.4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611</v>
      </c>
      <c r="K844" s="169"/>
      <c r="L844" s="169" t="s">
        <v>90</v>
      </c>
      <c r="M844" s="169" t="s">
        <v>489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84803.74</v>
      </c>
      <c r="T844" s="130"/>
      <c r="U844" s="130">
        <v>8470.7999999999993</v>
      </c>
      <c r="V844" s="130">
        <f t="shared" si="90"/>
        <v>76332.94</v>
      </c>
      <c r="W844" s="130">
        <f t="shared" si="88"/>
        <v>8470.7999999999993</v>
      </c>
      <c r="X844" s="130"/>
      <c r="Y844" s="130">
        <f t="shared" si="85"/>
        <v>0</v>
      </c>
      <c r="Z844" s="130">
        <f t="shared" si="89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7"/>
        <v>304.94879999999995</v>
      </c>
      <c r="AC844" s="130"/>
      <c r="AD844" s="169"/>
      <c r="AE844" s="169"/>
      <c r="AF844" s="169" t="s">
        <v>414</v>
      </c>
      <c r="AG844" s="273">
        <v>0</v>
      </c>
      <c r="AH844" s="92"/>
      <c r="AI844" s="92"/>
      <c r="AJ844" s="92"/>
    </row>
    <row r="845" spans="1:36" s="227" customFormat="1" ht="16.5" customHeight="1" x14ac:dyDescent="0.4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595</v>
      </c>
      <c r="K845" s="169"/>
      <c r="L845" s="169" t="s">
        <v>82</v>
      </c>
      <c r="M845" s="169" t="s">
        <v>498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90"/>
        <v>15531.99</v>
      </c>
      <c r="W845" s="130">
        <f t="shared" si="88"/>
        <v>2788.24</v>
      </c>
      <c r="X845" s="130"/>
      <c r="Y845" s="130">
        <f t="shared" si="85"/>
        <v>0</v>
      </c>
      <c r="Z845" s="130">
        <f t="shared" si="89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7"/>
        <v>100.37663999999998</v>
      </c>
      <c r="AC845" s="130"/>
      <c r="AD845" s="169"/>
      <c r="AE845" s="169"/>
      <c r="AF845" s="169" t="s">
        <v>417</v>
      </c>
      <c r="AG845" s="273">
        <v>0.11</v>
      </c>
      <c r="AH845" s="92"/>
      <c r="AI845" s="92"/>
      <c r="AJ845" s="92"/>
    </row>
    <row r="846" spans="1:36" s="227" customFormat="1" ht="16.5" customHeight="1" x14ac:dyDescent="0.4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595</v>
      </c>
      <c r="K846" s="169"/>
      <c r="L846" s="169" t="s">
        <v>82</v>
      </c>
      <c r="M846" s="169" t="s">
        <v>498</v>
      </c>
      <c r="N846" s="169" t="s">
        <v>209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90"/>
        <v>-4.7400000000000091</v>
      </c>
      <c r="W846" s="130">
        <f t="shared" si="88"/>
        <v>1243.22</v>
      </c>
      <c r="X846" s="130"/>
      <c r="Y846" s="130">
        <f t="shared" si="85"/>
        <v>0</v>
      </c>
      <c r="Z846" s="130">
        <f t="shared" si="89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7"/>
        <v>85.782180000000011</v>
      </c>
      <c r="AC846" s="130"/>
      <c r="AD846" s="169"/>
      <c r="AE846" s="169"/>
      <c r="AF846" s="169" t="s">
        <v>417</v>
      </c>
      <c r="AG846" s="273">
        <v>0.36</v>
      </c>
      <c r="AH846" s="92"/>
      <c r="AI846" s="92"/>
      <c r="AJ846" s="92"/>
    </row>
    <row r="847" spans="1:36" s="227" customFormat="1" ht="16.5" customHeight="1" x14ac:dyDescent="0.4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595</v>
      </c>
      <c r="K847" s="169"/>
      <c r="L847" s="169" t="s">
        <v>129</v>
      </c>
      <c r="M847" s="169" t="s">
        <v>591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90"/>
        <v>24321.3</v>
      </c>
      <c r="W847" s="130">
        <f t="shared" si="88"/>
        <v>4278.3579916318004</v>
      </c>
      <c r="X847" s="130"/>
      <c r="Y847" s="130">
        <f t="shared" si="85"/>
        <v>206.41200836820008</v>
      </c>
      <c r="Z847" s="130">
        <f t="shared" si="89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7"/>
        <v>161.45171999999999</v>
      </c>
      <c r="AC847" s="130"/>
      <c r="AD847" s="169"/>
      <c r="AE847" s="169"/>
      <c r="AF847" s="169" t="s">
        <v>414</v>
      </c>
      <c r="AG847" s="273">
        <v>0.14000000000000001</v>
      </c>
      <c r="AH847" s="92"/>
      <c r="AI847" s="92"/>
      <c r="AJ847" s="92"/>
    </row>
    <row r="848" spans="1:36" s="227" customFormat="1" ht="16.5" customHeight="1" x14ac:dyDescent="0.4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357</v>
      </c>
      <c r="G848" s="169" t="s">
        <v>357</v>
      </c>
      <c r="H848" s="370" t="s">
        <v>357</v>
      </c>
      <c r="I848" s="379" t="s">
        <v>49</v>
      </c>
      <c r="J848" s="145" t="s">
        <v>595</v>
      </c>
      <c r="K848" s="169"/>
      <c r="L848" s="169" t="s">
        <v>357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90"/>
        <v>16863.52</v>
      </c>
      <c r="W848" s="130">
        <f t="shared" si="88"/>
        <v>30.36</v>
      </c>
      <c r="X848" s="130"/>
      <c r="Y848" s="130">
        <f t="shared" si="85"/>
        <v>0</v>
      </c>
      <c r="Z848" s="130">
        <f t="shared" si="89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7"/>
        <v>1.0929599999999999</v>
      </c>
      <c r="AC848" s="130"/>
      <c r="AD848" s="169"/>
      <c r="AE848" s="169"/>
      <c r="AF848" s="169" t="s">
        <v>414</v>
      </c>
      <c r="AG848" s="273">
        <v>0.42</v>
      </c>
      <c r="AH848" s="92"/>
      <c r="AI848" s="92"/>
      <c r="AJ848" s="92"/>
    </row>
    <row r="849" spans="1:36" s="227" customFormat="1" ht="16.5" customHeight="1" x14ac:dyDescent="0.4">
      <c r="A849" s="168">
        <v>43709</v>
      </c>
      <c r="B849" s="169" t="s">
        <v>42</v>
      </c>
      <c r="C849" s="169" t="s">
        <v>59</v>
      </c>
      <c r="D849" s="169" t="s">
        <v>290</v>
      </c>
      <c r="E849" s="169" t="s">
        <v>205</v>
      </c>
      <c r="F849" s="169" t="s">
        <v>502</v>
      </c>
      <c r="G849" s="169" t="s">
        <v>503</v>
      </c>
      <c r="H849" s="370" t="s">
        <v>48</v>
      </c>
      <c r="I849" s="379" t="s">
        <v>49</v>
      </c>
      <c r="J849" s="145" t="s">
        <v>611</v>
      </c>
      <c r="K849" s="169"/>
      <c r="L849" s="169" t="s">
        <v>504</v>
      </c>
      <c r="M849" s="169" t="s">
        <v>592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90"/>
        <v>0</v>
      </c>
      <c r="W849" s="130">
        <f t="shared" si="88"/>
        <v>12710.923076923076</v>
      </c>
      <c r="X849" s="130"/>
      <c r="Y849" s="130">
        <f t="shared" si="85"/>
        <v>508.43692307692436</v>
      </c>
      <c r="Z849" s="130">
        <f t="shared" si="89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7"/>
        <v>475.89695999999998</v>
      </c>
      <c r="AC849" s="130"/>
      <c r="AD849" s="169"/>
      <c r="AE849" s="169"/>
      <c r="AF849" s="169" t="s">
        <v>414</v>
      </c>
      <c r="AG849" s="273">
        <v>0</v>
      </c>
      <c r="AH849" s="92"/>
      <c r="AI849" s="92"/>
      <c r="AJ849" s="92"/>
    </row>
    <row r="850" spans="1:36" s="227" customFormat="1" ht="16.5" customHeight="1" x14ac:dyDescent="0.4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611</v>
      </c>
      <c r="K850" s="169"/>
      <c r="L850" s="169" t="s">
        <v>116</v>
      </c>
      <c r="M850" s="169" t="s">
        <v>509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90"/>
        <v>21583.309999999998</v>
      </c>
      <c r="W850" s="130">
        <f t="shared" si="88"/>
        <v>12328.4</v>
      </c>
      <c r="X850" s="130"/>
      <c r="Y850" s="130">
        <f t="shared" si="85"/>
        <v>616.42000000000007</v>
      </c>
      <c r="Z850" s="130">
        <f t="shared" si="89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7"/>
        <v>466.01351999999997</v>
      </c>
      <c r="AC850" s="130"/>
      <c r="AD850" s="169"/>
      <c r="AE850" s="169"/>
      <c r="AF850" s="169" t="s">
        <v>417</v>
      </c>
      <c r="AG850" s="273">
        <v>0</v>
      </c>
      <c r="AH850" s="92"/>
      <c r="AI850" s="92"/>
      <c r="AJ850" s="92"/>
    </row>
    <row r="851" spans="1:36" s="227" customFormat="1" ht="16.5" customHeight="1" x14ac:dyDescent="0.4">
      <c r="A851" s="168">
        <v>43709</v>
      </c>
      <c r="B851" s="169" t="s">
        <v>42</v>
      </c>
      <c r="C851" s="169" t="s">
        <v>210</v>
      </c>
      <c r="D851" s="169" t="s">
        <v>211</v>
      </c>
      <c r="E851" s="169" t="s">
        <v>212</v>
      </c>
      <c r="F851" s="169" t="s">
        <v>236</v>
      </c>
      <c r="G851" s="169" t="s">
        <v>237</v>
      </c>
      <c r="H851" s="370" t="s">
        <v>48</v>
      </c>
      <c r="I851" s="379" t="s">
        <v>49</v>
      </c>
      <c r="J851" s="145" t="s">
        <v>611</v>
      </c>
      <c r="K851" s="169"/>
      <c r="L851" s="169" t="s">
        <v>220</v>
      </c>
      <c r="M851" s="169" t="s">
        <v>510</v>
      </c>
      <c r="N851" s="169" t="s">
        <v>209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90"/>
        <v>20014.111126760599</v>
      </c>
      <c r="W851" s="130">
        <f t="shared" si="88"/>
        <v>0</v>
      </c>
      <c r="X851" s="130"/>
      <c r="Y851" s="130">
        <f t="shared" si="85"/>
        <v>0</v>
      </c>
      <c r="Z851" s="130">
        <f t="shared" si="89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7"/>
        <v>0</v>
      </c>
      <c r="AC851" s="130"/>
      <c r="AD851" s="169"/>
      <c r="AE851" s="169"/>
      <c r="AF851" s="169" t="s">
        <v>417</v>
      </c>
      <c r="AG851" s="273">
        <v>0.42</v>
      </c>
      <c r="AH851" s="92"/>
      <c r="AI851" s="92"/>
      <c r="AJ851" s="92"/>
    </row>
    <row r="852" spans="1:36" s="227" customFormat="1" ht="16.5" customHeight="1" x14ac:dyDescent="0.4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611</v>
      </c>
      <c r="K852" s="169"/>
      <c r="L852" s="169" t="s">
        <v>194</v>
      </c>
      <c r="M852" s="169" t="s">
        <v>511</v>
      </c>
      <c r="N852" s="169" t="s">
        <v>144</v>
      </c>
      <c r="O852" s="305" t="s">
        <v>57</v>
      </c>
      <c r="P852" s="208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90"/>
        <v>63652.570000000007</v>
      </c>
      <c r="W852" s="121">
        <f>U852/(1+P852)</f>
        <v>14405.28</v>
      </c>
      <c r="X852" s="130"/>
      <c r="Y852" s="130">
        <f t="shared" si="85"/>
        <v>0</v>
      </c>
      <c r="Z852" s="130">
        <f t="shared" si="89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7"/>
        <v>518.59007999999994</v>
      </c>
      <c r="AC852" s="130"/>
      <c r="AD852" s="169"/>
      <c r="AE852" s="169"/>
      <c r="AF852" s="169" t="s">
        <v>417</v>
      </c>
      <c r="AG852" s="273">
        <v>0</v>
      </c>
      <c r="AH852" s="92"/>
      <c r="AI852" s="92"/>
      <c r="AJ852" s="92"/>
    </row>
    <row r="853" spans="1:36" s="227" customFormat="1" ht="16.5" customHeight="1" x14ac:dyDescent="0.4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611</v>
      </c>
      <c r="K853" s="169"/>
      <c r="L853" s="169" t="s">
        <v>86</v>
      </c>
      <c r="M853" s="169" t="s">
        <v>512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90"/>
        <v>0</v>
      </c>
      <c r="W853" s="130">
        <f t="shared" si="88"/>
        <v>15987.07</v>
      </c>
      <c r="X853" s="130"/>
      <c r="Y853" s="130">
        <f t="shared" si="85"/>
        <v>0</v>
      </c>
      <c r="Z853" s="130">
        <f t="shared" si="89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7"/>
        <v>575.53451999999993</v>
      </c>
      <c r="AC853" s="130"/>
      <c r="AD853" s="169"/>
      <c r="AE853" s="169"/>
      <c r="AF853" s="169" t="s">
        <v>417</v>
      </c>
      <c r="AG853" s="273">
        <v>0</v>
      </c>
      <c r="AH853" s="92"/>
      <c r="AI853" s="92"/>
      <c r="AJ853" s="92"/>
    </row>
    <row r="854" spans="1:36" s="227" customFormat="1" ht="16.5" customHeight="1" x14ac:dyDescent="0.4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611</v>
      </c>
      <c r="K854" s="169"/>
      <c r="L854" s="169" t="s">
        <v>179</v>
      </c>
      <c r="M854" s="169" t="s">
        <v>522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90"/>
        <v>2956.69</v>
      </c>
      <c r="W854" s="130">
        <f t="shared" si="88"/>
        <v>0</v>
      </c>
      <c r="X854" s="130"/>
      <c r="Y854" s="130">
        <f t="shared" si="85"/>
        <v>0</v>
      </c>
      <c r="Z854" s="130">
        <f t="shared" si="89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7"/>
        <v>0</v>
      </c>
      <c r="AC854" s="130"/>
      <c r="AD854" s="169"/>
      <c r="AE854" s="169"/>
      <c r="AF854" s="169" t="s">
        <v>417</v>
      </c>
      <c r="AG854" s="273">
        <v>0.42</v>
      </c>
      <c r="AH854" s="92"/>
      <c r="AI854" s="92"/>
      <c r="AJ854" s="92"/>
    </row>
    <row r="855" spans="1:36" s="227" customFormat="1" ht="16.5" customHeight="1" x14ac:dyDescent="0.4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611</v>
      </c>
      <c r="K855" s="169"/>
      <c r="L855" s="169" t="s">
        <v>152</v>
      </c>
      <c r="M855" s="169" t="s">
        <v>525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90"/>
        <v>1766.24</v>
      </c>
      <c r="W855" s="130">
        <f t="shared" si="88"/>
        <v>0</v>
      </c>
      <c r="X855" s="130"/>
      <c r="Y855" s="130">
        <f t="shared" si="85"/>
        <v>0</v>
      </c>
      <c r="Z855" s="130">
        <f t="shared" si="89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7"/>
        <v>0</v>
      </c>
      <c r="AC855" s="130"/>
      <c r="AD855" s="169"/>
      <c r="AE855" s="169"/>
      <c r="AF855" s="169" t="s">
        <v>414</v>
      </c>
      <c r="AG855" s="273">
        <v>0.42</v>
      </c>
      <c r="AH855" s="92"/>
      <c r="AI855" s="92"/>
      <c r="AJ855" s="92"/>
    </row>
    <row r="856" spans="1:36" s="227" customFormat="1" ht="15.75" customHeight="1" x14ac:dyDescent="0.4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613</v>
      </c>
      <c r="G856" s="169" t="s">
        <v>613</v>
      </c>
      <c r="H856" s="370" t="s">
        <v>613</v>
      </c>
      <c r="I856" s="379" t="s">
        <v>49</v>
      </c>
      <c r="J856" s="145" t="s">
        <v>595</v>
      </c>
      <c r="K856" s="169"/>
      <c r="L856" s="169" t="s">
        <v>77</v>
      </c>
      <c r="M856" s="169" t="s">
        <v>519</v>
      </c>
      <c r="N856" s="169" t="s">
        <v>52</v>
      </c>
      <c r="O856" s="169" t="s">
        <v>53</v>
      </c>
      <c r="P856" s="196">
        <v>-0.15</v>
      </c>
      <c r="Q856" s="181"/>
      <c r="R856" s="169"/>
      <c r="S856" s="130">
        <v>205.52</v>
      </c>
      <c r="T856" s="130"/>
      <c r="U856" s="130">
        <v>0</v>
      </c>
      <c r="V856" s="130">
        <f t="shared" si="90"/>
        <v>205.52</v>
      </c>
      <c r="W856" s="121">
        <f>U856*(1+AG856)/(1+P856+AG856)</f>
        <v>0</v>
      </c>
      <c r="X856" s="130"/>
      <c r="Y856" s="130">
        <f t="shared" si="85"/>
        <v>0</v>
      </c>
      <c r="Z856" s="130">
        <f t="shared" si="89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7"/>
        <v>0</v>
      </c>
      <c r="AC856" s="130"/>
      <c r="AD856" s="169"/>
      <c r="AE856" s="169"/>
      <c r="AF856" s="169" t="s">
        <v>417</v>
      </c>
      <c r="AG856" s="226">
        <v>0.26</v>
      </c>
      <c r="AH856" s="92"/>
      <c r="AI856" s="92"/>
      <c r="AJ856" s="92"/>
    </row>
    <row r="857" spans="1:36" s="227" customFormat="1" ht="16.5" customHeight="1" x14ac:dyDescent="0.4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611</v>
      </c>
      <c r="K857" s="169"/>
      <c r="L857" s="169" t="s">
        <v>155</v>
      </c>
      <c r="M857" s="169" t="s">
        <v>528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90"/>
        <v>547555.24</v>
      </c>
      <c r="W857" s="130">
        <f t="shared" si="88"/>
        <v>0</v>
      </c>
      <c r="X857" s="130"/>
      <c r="Y857" s="130">
        <f t="shared" si="85"/>
        <v>0</v>
      </c>
      <c r="Z857" s="130">
        <f t="shared" si="89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7"/>
        <v>0</v>
      </c>
      <c r="AC857" s="130"/>
      <c r="AD857" s="169"/>
      <c r="AE857" s="169"/>
      <c r="AF857" s="169" t="s">
        <v>417</v>
      </c>
      <c r="AG857" s="273">
        <v>0.42</v>
      </c>
      <c r="AH857" s="92"/>
      <c r="AI857" s="92"/>
      <c r="AJ857" s="92"/>
    </row>
    <row r="858" spans="1:36" s="227" customFormat="1" ht="16.5" customHeight="1" x14ac:dyDescent="0.4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611</v>
      </c>
      <c r="K858" s="169"/>
      <c r="L858" s="169" t="s">
        <v>192</v>
      </c>
      <c r="M858" s="169" t="s">
        <v>530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90"/>
        <v>7741.65</v>
      </c>
      <c r="W858" s="130">
        <f t="shared" si="88"/>
        <v>0</v>
      </c>
      <c r="X858" s="130"/>
      <c r="Y858" s="130">
        <f t="shared" si="85"/>
        <v>0</v>
      </c>
      <c r="Z858" s="130">
        <f t="shared" si="89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7"/>
        <v>0</v>
      </c>
      <c r="AC858" s="130"/>
      <c r="AD858" s="169"/>
      <c r="AE858" s="169"/>
      <c r="AF858" s="169" t="s">
        <v>414</v>
      </c>
      <c r="AG858" s="273">
        <v>0.42</v>
      </c>
      <c r="AH858" s="92"/>
      <c r="AI858" s="92"/>
      <c r="AJ858" s="92"/>
    </row>
    <row r="859" spans="1:36" s="227" customFormat="1" ht="16.5" customHeight="1" x14ac:dyDescent="0.4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611</v>
      </c>
      <c r="K859" s="169"/>
      <c r="L859" s="169" t="s">
        <v>124</v>
      </c>
      <c r="M859" s="169" t="s">
        <v>531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90"/>
        <v>106099.63</v>
      </c>
      <c r="W859" s="130">
        <f t="shared" si="88"/>
        <v>0</v>
      </c>
      <c r="X859" s="130"/>
      <c r="Y859" s="130">
        <f t="shared" si="85"/>
        <v>0</v>
      </c>
      <c r="Z859" s="130">
        <f t="shared" si="89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7"/>
        <v>0</v>
      </c>
      <c r="AC859" s="130"/>
      <c r="AD859" s="169"/>
      <c r="AE859" s="169"/>
      <c r="AF859" s="169" t="s">
        <v>417</v>
      </c>
      <c r="AG859" s="273">
        <v>0.42</v>
      </c>
      <c r="AH859" s="92"/>
      <c r="AI859" s="92"/>
      <c r="AJ859" s="92"/>
    </row>
    <row r="860" spans="1:36" s="227" customFormat="1" ht="16.5" customHeight="1" x14ac:dyDescent="0.4">
      <c r="A860" s="168">
        <v>43709</v>
      </c>
      <c r="B860" s="169" t="s">
        <v>42</v>
      </c>
      <c r="C860" s="169" t="s">
        <v>210</v>
      </c>
      <c r="D860" s="169" t="s">
        <v>211</v>
      </c>
      <c r="E860" s="169" t="s">
        <v>212</v>
      </c>
      <c r="F860" s="169" t="s">
        <v>246</v>
      </c>
      <c r="G860" s="169" t="s">
        <v>247</v>
      </c>
      <c r="H860" s="370" t="s">
        <v>48</v>
      </c>
      <c r="I860" s="379" t="s">
        <v>49</v>
      </c>
      <c r="J860" s="145" t="s">
        <v>611</v>
      </c>
      <c r="K860" s="169"/>
      <c r="L860" s="169" t="s">
        <v>220</v>
      </c>
      <c r="M860" s="169" t="s">
        <v>532</v>
      </c>
      <c r="N860" s="169" t="s">
        <v>209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90"/>
        <v>11055.15</v>
      </c>
      <c r="W860" s="130">
        <f t="shared" si="88"/>
        <v>0</v>
      </c>
      <c r="X860" s="130"/>
      <c r="Y860" s="130">
        <f t="shared" si="85"/>
        <v>0</v>
      </c>
      <c r="Z860" s="130">
        <f t="shared" si="89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7"/>
        <v>0</v>
      </c>
      <c r="AC860" s="130"/>
      <c r="AD860" s="169"/>
      <c r="AE860" s="169"/>
      <c r="AF860" s="169" t="s">
        <v>417</v>
      </c>
      <c r="AG860" s="273">
        <v>0.42</v>
      </c>
      <c r="AH860" s="92"/>
      <c r="AI860" s="92"/>
      <c r="AJ860" s="92"/>
    </row>
    <row r="861" spans="1:36" s="227" customFormat="1" ht="16.5" customHeight="1" x14ac:dyDescent="0.4">
      <c r="A861" s="168">
        <v>43709</v>
      </c>
      <c r="B861" s="169" t="s">
        <v>42</v>
      </c>
      <c r="C861" s="169" t="s">
        <v>210</v>
      </c>
      <c r="D861" s="169" t="s">
        <v>221</v>
      </c>
      <c r="E861" s="169" t="s">
        <v>212</v>
      </c>
      <c r="F861" s="169" t="s">
        <v>253</v>
      </c>
      <c r="G861" s="169" t="s">
        <v>254</v>
      </c>
      <c r="H861" s="370" t="s">
        <v>48</v>
      </c>
      <c r="I861" s="379" t="s">
        <v>49</v>
      </c>
      <c r="J861" s="145" t="s">
        <v>611</v>
      </c>
      <c r="K861" s="169"/>
      <c r="L861" s="169" t="s">
        <v>220</v>
      </c>
      <c r="M861" s="169" t="s">
        <v>533</v>
      </c>
      <c r="N861" s="169" t="s">
        <v>209</v>
      </c>
      <c r="O861" s="169" t="s">
        <v>53</v>
      </c>
      <c r="P861" s="141">
        <v>0.22</v>
      </c>
      <c r="Q861" s="181"/>
      <c r="R861" s="169"/>
      <c r="S861" s="121">
        <v>354.84000000002561</v>
      </c>
      <c r="T861" s="130"/>
      <c r="U861" s="130">
        <v>0</v>
      </c>
      <c r="V861" s="130">
        <f t="shared" si="90"/>
        <v>354.84000000002561</v>
      </c>
      <c r="W861" s="130">
        <f t="shared" si="88"/>
        <v>0</v>
      </c>
      <c r="X861" s="130"/>
      <c r="Y861" s="130">
        <f t="shared" si="85"/>
        <v>0</v>
      </c>
      <c r="Z861" s="130">
        <f t="shared" si="89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7"/>
        <v>0</v>
      </c>
      <c r="AC861" s="130"/>
      <c r="AD861" s="169"/>
      <c r="AE861" s="169"/>
      <c r="AF861" s="169" t="s">
        <v>417</v>
      </c>
      <c r="AG861" s="273">
        <v>0.42</v>
      </c>
      <c r="AH861" s="92"/>
      <c r="AI861" s="92"/>
      <c r="AJ861" s="92"/>
    </row>
    <row r="862" spans="1:36" s="227" customFormat="1" x14ac:dyDescent="0.4">
      <c r="A862" s="168">
        <v>43709</v>
      </c>
      <c r="B862" s="169" t="s">
        <v>42</v>
      </c>
      <c r="C862" s="169" t="s">
        <v>210</v>
      </c>
      <c r="D862" s="169" t="s">
        <v>211</v>
      </c>
      <c r="E862" s="169" t="s">
        <v>212</v>
      </c>
      <c r="F862" s="169" t="s">
        <v>240</v>
      </c>
      <c r="G862" s="169" t="s">
        <v>241</v>
      </c>
      <c r="H862" s="370" t="s">
        <v>48</v>
      </c>
      <c r="I862" s="379" t="s">
        <v>49</v>
      </c>
      <c r="J862" s="145" t="s">
        <v>611</v>
      </c>
      <c r="K862" s="169"/>
      <c r="L862" s="169" t="s">
        <v>220</v>
      </c>
      <c r="M862" s="169" t="s">
        <v>534</v>
      </c>
      <c r="N862" s="169" t="s">
        <v>209</v>
      </c>
      <c r="O862" s="169" t="s">
        <v>53</v>
      </c>
      <c r="P862" s="141">
        <v>0.23</v>
      </c>
      <c r="Q862" s="181"/>
      <c r="R862" s="169"/>
      <c r="S862" s="121">
        <v>172.66352112698951</v>
      </c>
      <c r="T862" s="130"/>
      <c r="U862" s="130">
        <v>0</v>
      </c>
      <c r="V862" s="130">
        <f t="shared" si="90"/>
        <v>172.66352112698951</v>
      </c>
      <c r="W862" s="130">
        <f t="shared" si="88"/>
        <v>0</v>
      </c>
      <c r="X862" s="130"/>
      <c r="Y862" s="130">
        <f t="shared" si="85"/>
        <v>0</v>
      </c>
      <c r="Z862" s="130">
        <f t="shared" si="89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7"/>
        <v>0</v>
      </c>
      <c r="AC862" s="130"/>
      <c r="AD862" s="169"/>
      <c r="AE862" s="169"/>
      <c r="AF862" s="169" t="s">
        <v>417</v>
      </c>
      <c r="AG862" s="273">
        <v>0.42</v>
      </c>
      <c r="AH862" s="92"/>
      <c r="AI862" s="92"/>
      <c r="AJ862" s="92"/>
    </row>
    <row r="863" spans="1:36" s="227" customFormat="1" ht="16.5" customHeight="1" x14ac:dyDescent="0.4">
      <c r="A863" s="168">
        <v>43709</v>
      </c>
      <c r="B863" s="169" t="s">
        <v>42</v>
      </c>
      <c r="C863" s="169" t="s">
        <v>210</v>
      </c>
      <c r="D863" s="169" t="s">
        <v>211</v>
      </c>
      <c r="E863" s="169" t="s">
        <v>212</v>
      </c>
      <c r="F863" s="169" t="s">
        <v>230</v>
      </c>
      <c r="G863" s="169" t="s">
        <v>231</v>
      </c>
      <c r="H863" s="370" t="s">
        <v>48</v>
      </c>
      <c r="I863" s="379" t="s">
        <v>49</v>
      </c>
      <c r="J863" s="145" t="s">
        <v>611</v>
      </c>
      <c r="K863" s="169"/>
      <c r="L863" s="169" t="s">
        <v>220</v>
      </c>
      <c r="M863" s="169" t="s">
        <v>535</v>
      </c>
      <c r="N863" s="169" t="s">
        <v>209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90"/>
        <v>6504.6216901406997</v>
      </c>
      <c r="W863" s="130">
        <f t="shared" si="88"/>
        <v>0</v>
      </c>
      <c r="X863" s="130"/>
      <c r="Y863" s="130">
        <f t="shared" si="85"/>
        <v>0</v>
      </c>
      <c r="Z863" s="130">
        <f t="shared" si="89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7"/>
        <v>0</v>
      </c>
      <c r="AC863" s="130"/>
      <c r="AD863" s="169"/>
      <c r="AE863" s="169"/>
      <c r="AF863" s="169" t="s">
        <v>417</v>
      </c>
      <c r="AG863" s="273">
        <v>0</v>
      </c>
      <c r="AH863" s="92"/>
      <c r="AI863" s="92"/>
      <c r="AJ863" s="92"/>
    </row>
    <row r="864" spans="1:36" s="227" customFormat="1" ht="16.5" customHeight="1" x14ac:dyDescent="0.4">
      <c r="A864" s="168">
        <v>43709</v>
      </c>
      <c r="B864" s="169" t="s">
        <v>42</v>
      </c>
      <c r="C864" s="169" t="s">
        <v>59</v>
      </c>
      <c r="D864" s="169" t="s">
        <v>290</v>
      </c>
      <c r="E864" s="169" t="s">
        <v>156</v>
      </c>
      <c r="F864" s="169" t="s">
        <v>268</v>
      </c>
      <c r="G864" s="169" t="s">
        <v>291</v>
      </c>
      <c r="H864" s="370" t="s">
        <v>48</v>
      </c>
      <c r="I864" s="379" t="s">
        <v>49</v>
      </c>
      <c r="J864" s="145" t="s">
        <v>611</v>
      </c>
      <c r="K864" s="169"/>
      <c r="L864" s="169" t="s">
        <v>220</v>
      </c>
      <c r="M864" s="169" t="s">
        <v>536</v>
      </c>
      <c r="N864" s="169" t="s">
        <v>209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90"/>
        <v>136495.19</v>
      </c>
      <c r="W864" s="130">
        <f t="shared" si="88"/>
        <v>0</v>
      </c>
      <c r="X864" s="130"/>
      <c r="Y864" s="130">
        <f t="shared" si="85"/>
        <v>0</v>
      </c>
      <c r="Z864" s="130">
        <f t="shared" si="89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7"/>
        <v>0</v>
      </c>
      <c r="AC864" s="130"/>
      <c r="AD864" s="169"/>
      <c r="AE864" s="169"/>
      <c r="AF864" s="169" t="s">
        <v>417</v>
      </c>
      <c r="AG864" s="226">
        <v>0.42</v>
      </c>
      <c r="AH864" s="92"/>
      <c r="AI864" s="92"/>
      <c r="AJ864" s="92"/>
    </row>
    <row r="865" spans="1:36" s="227" customFormat="1" ht="16.5" customHeight="1" x14ac:dyDescent="0.4">
      <c r="A865" s="168">
        <v>43709</v>
      </c>
      <c r="B865" s="169" t="s">
        <v>42</v>
      </c>
      <c r="C865" s="169" t="s">
        <v>210</v>
      </c>
      <c r="D865" s="169" t="s">
        <v>221</v>
      </c>
      <c r="E865" s="169" t="s">
        <v>212</v>
      </c>
      <c r="F865" s="169" t="s">
        <v>228</v>
      </c>
      <c r="G865" s="169" t="s">
        <v>229</v>
      </c>
      <c r="H865" s="370" t="s">
        <v>48</v>
      </c>
      <c r="I865" s="379" t="s">
        <v>49</v>
      </c>
      <c r="J865" s="145" t="s">
        <v>611</v>
      </c>
      <c r="K865" s="169"/>
      <c r="L865" s="169" t="s">
        <v>220</v>
      </c>
      <c r="M865" s="169" t="s">
        <v>538</v>
      </c>
      <c r="N865" s="169" t="s">
        <v>209</v>
      </c>
      <c r="O865" s="169" t="s">
        <v>53</v>
      </c>
      <c r="P865" s="141">
        <v>0.08</v>
      </c>
      <c r="Q865" s="181"/>
      <c r="R865" s="169"/>
      <c r="S865" s="130">
        <v>0</v>
      </c>
      <c r="T865" s="130"/>
      <c r="U865" s="130">
        <v>0</v>
      </c>
      <c r="V865" s="130">
        <f t="shared" si="90"/>
        <v>0</v>
      </c>
      <c r="W865" s="130">
        <f t="shared" si="88"/>
        <v>0</v>
      </c>
      <c r="X865" s="130"/>
      <c r="Y865" s="130">
        <f t="shared" si="85"/>
        <v>0</v>
      </c>
      <c r="Z865" s="130">
        <f t="shared" si="89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7"/>
        <v>0</v>
      </c>
      <c r="AC865" s="130"/>
      <c r="AD865" s="169"/>
      <c r="AE865" s="169"/>
      <c r="AF865" s="169" t="s">
        <v>417</v>
      </c>
      <c r="AG865" s="273" t="s">
        <v>539</v>
      </c>
      <c r="AH865" s="92"/>
      <c r="AI865" s="92"/>
      <c r="AJ865" s="92"/>
    </row>
    <row r="866" spans="1:36" s="227" customFormat="1" ht="16.5" customHeight="1" x14ac:dyDescent="0.4">
      <c r="A866" s="168">
        <v>43709</v>
      </c>
      <c r="B866" s="169" t="s">
        <v>42</v>
      </c>
      <c r="C866" s="169" t="s">
        <v>210</v>
      </c>
      <c r="D866" s="169" t="s">
        <v>221</v>
      </c>
      <c r="E866" s="169" t="s">
        <v>248</v>
      </c>
      <c r="F866" s="169" t="s">
        <v>249</v>
      </c>
      <c r="G866" s="169" t="s">
        <v>250</v>
      </c>
      <c r="H866" s="370" t="s">
        <v>48</v>
      </c>
      <c r="I866" s="379" t="s">
        <v>49</v>
      </c>
      <c r="J866" s="145" t="s">
        <v>611</v>
      </c>
      <c r="K866" s="169"/>
      <c r="L866" s="169" t="s">
        <v>220</v>
      </c>
      <c r="M866" s="169" t="s">
        <v>540</v>
      </c>
      <c r="N866" s="169" t="s">
        <v>209</v>
      </c>
      <c r="O866" s="169" t="s">
        <v>53</v>
      </c>
      <c r="P866" s="196">
        <v>0.23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90"/>
        <v>2063.5353521120301</v>
      </c>
      <c r="W866" s="130">
        <f t="shared" si="88"/>
        <v>0</v>
      </c>
      <c r="X866" s="130"/>
      <c r="Y866" s="130">
        <f t="shared" si="85"/>
        <v>0</v>
      </c>
      <c r="Z866" s="130">
        <f t="shared" si="89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7"/>
        <v>0</v>
      </c>
      <c r="AC866" s="130"/>
      <c r="AD866" s="169"/>
      <c r="AE866" s="169"/>
      <c r="AF866" s="169" t="s">
        <v>417</v>
      </c>
      <c r="AG866" s="273">
        <v>0.42</v>
      </c>
      <c r="AH866" s="92"/>
      <c r="AI866" s="92"/>
      <c r="AJ866" s="92"/>
    </row>
    <row r="867" spans="1:36" s="227" customFormat="1" ht="16.5" customHeight="1" x14ac:dyDescent="0.4">
      <c r="A867" s="168">
        <v>43709</v>
      </c>
      <c r="B867" s="169" t="s">
        <v>42</v>
      </c>
      <c r="C867" s="169" t="s">
        <v>210</v>
      </c>
      <c r="D867" s="169" t="s">
        <v>221</v>
      </c>
      <c r="E867" s="169" t="s">
        <v>212</v>
      </c>
      <c r="F867" s="169" t="s">
        <v>282</v>
      </c>
      <c r="G867" s="169" t="s">
        <v>283</v>
      </c>
      <c r="H867" s="370" t="s">
        <v>48</v>
      </c>
      <c r="I867" s="379" t="s">
        <v>49</v>
      </c>
      <c r="J867" s="145" t="s">
        <v>611</v>
      </c>
      <c r="K867" s="169"/>
      <c r="L867" s="169" t="s">
        <v>220</v>
      </c>
      <c r="M867" s="169" t="s">
        <v>541</v>
      </c>
      <c r="N867" s="169" t="s">
        <v>209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90"/>
        <v>8102.9149295775096</v>
      </c>
      <c r="W867" s="130">
        <f t="shared" si="88"/>
        <v>0</v>
      </c>
      <c r="X867" s="130"/>
      <c r="Y867" s="130">
        <f t="shared" si="85"/>
        <v>0</v>
      </c>
      <c r="Z867" s="130">
        <f t="shared" si="89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7"/>
        <v>0</v>
      </c>
      <c r="AC867" s="130"/>
      <c r="AD867" s="169"/>
      <c r="AE867" s="169"/>
      <c r="AF867" s="169" t="s">
        <v>417</v>
      </c>
      <c r="AG867" s="273">
        <v>0.42</v>
      </c>
      <c r="AH867" s="92"/>
      <c r="AI867" s="92"/>
      <c r="AJ867" s="92"/>
    </row>
    <row r="868" spans="1:36" s="227" customFormat="1" ht="16.5" customHeight="1" x14ac:dyDescent="0.4">
      <c r="A868" s="168">
        <v>43709</v>
      </c>
      <c r="B868" s="169" t="s">
        <v>42</v>
      </c>
      <c r="C868" s="169" t="s">
        <v>210</v>
      </c>
      <c r="D868" s="169" t="s">
        <v>221</v>
      </c>
      <c r="E868" s="169" t="s">
        <v>212</v>
      </c>
      <c r="F868" s="169" t="s">
        <v>284</v>
      </c>
      <c r="G868" s="169" t="s">
        <v>285</v>
      </c>
      <c r="H868" s="370" t="s">
        <v>48</v>
      </c>
      <c r="I868" s="379" t="s">
        <v>49</v>
      </c>
      <c r="J868" s="145" t="s">
        <v>611</v>
      </c>
      <c r="K868" s="169"/>
      <c r="L868" s="169" t="s">
        <v>220</v>
      </c>
      <c r="M868" s="169" t="s">
        <v>543</v>
      </c>
      <c r="N868" s="169" t="s">
        <v>209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90"/>
        <v>655.37999999978604</v>
      </c>
      <c r="W868" s="130">
        <f t="shared" si="88"/>
        <v>0</v>
      </c>
      <c r="X868" s="130"/>
      <c r="Y868" s="130">
        <f t="shared" si="85"/>
        <v>0</v>
      </c>
      <c r="Z868" s="130">
        <f t="shared" si="89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7"/>
        <v>0</v>
      </c>
      <c r="AC868" s="130"/>
      <c r="AD868" s="169"/>
      <c r="AE868" s="169"/>
      <c r="AF868" s="169" t="s">
        <v>417</v>
      </c>
      <c r="AG868" s="273">
        <v>0.42</v>
      </c>
      <c r="AH868" s="92"/>
      <c r="AI868" s="92"/>
      <c r="AJ868" s="92"/>
    </row>
    <row r="869" spans="1:36" s="227" customFormat="1" ht="16.5" customHeight="1" x14ac:dyDescent="0.4">
      <c r="A869" s="168">
        <v>43709</v>
      </c>
      <c r="B869" s="169" t="s">
        <v>42</v>
      </c>
      <c r="C869" s="169" t="s">
        <v>210</v>
      </c>
      <c r="D869" s="169" t="s">
        <v>221</v>
      </c>
      <c r="E869" s="169" t="s">
        <v>212</v>
      </c>
      <c r="F869" s="169" t="s">
        <v>300</v>
      </c>
      <c r="G869" s="169" t="s">
        <v>301</v>
      </c>
      <c r="H869" s="370" t="s">
        <v>48</v>
      </c>
      <c r="I869" s="379" t="s">
        <v>49</v>
      </c>
      <c r="J869" s="145" t="s">
        <v>611</v>
      </c>
      <c r="K869" s="169"/>
      <c r="L869" s="169" t="s">
        <v>220</v>
      </c>
      <c r="M869" s="169" t="s">
        <v>544</v>
      </c>
      <c r="N869" s="169" t="s">
        <v>209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90"/>
        <v>143.460985915328</v>
      </c>
      <c r="W869" s="130">
        <f t="shared" si="88"/>
        <v>0</v>
      </c>
      <c r="X869" s="130"/>
      <c r="Y869" s="130">
        <f t="shared" si="85"/>
        <v>0</v>
      </c>
      <c r="Z869" s="130">
        <f t="shared" si="89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7"/>
        <v>0</v>
      </c>
      <c r="AC869" s="130"/>
      <c r="AD869" s="169"/>
      <c r="AE869" s="169"/>
      <c r="AF869" s="169" t="s">
        <v>417</v>
      </c>
      <c r="AG869" s="273">
        <v>0.42</v>
      </c>
      <c r="AH869" s="92"/>
      <c r="AI869" s="92"/>
      <c r="AJ869" s="92"/>
    </row>
    <row r="870" spans="1:36" s="227" customFormat="1" ht="16.5" customHeight="1" x14ac:dyDescent="0.4">
      <c r="A870" s="168">
        <v>43709</v>
      </c>
      <c r="B870" s="169" t="s">
        <v>42</v>
      </c>
      <c r="C870" s="169" t="s">
        <v>210</v>
      </c>
      <c r="D870" s="169" t="s">
        <v>211</v>
      </c>
      <c r="E870" s="169" t="s">
        <v>212</v>
      </c>
      <c r="F870" s="169" t="s">
        <v>286</v>
      </c>
      <c r="G870" s="169" t="s">
        <v>287</v>
      </c>
      <c r="H870" s="370" t="s">
        <v>48</v>
      </c>
      <c r="I870" s="379" t="s">
        <v>49</v>
      </c>
      <c r="J870" s="145" t="s">
        <v>611</v>
      </c>
      <c r="K870" s="169"/>
      <c r="L870" s="169" t="s">
        <v>220</v>
      </c>
      <c r="M870" s="169" t="s">
        <v>545</v>
      </c>
      <c r="N870" s="169" t="s">
        <v>209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90"/>
        <v>322.47394365991897</v>
      </c>
      <c r="W870" s="121">
        <f>U870*(1+AG870)/(1+P870+AG870)</f>
        <v>0</v>
      </c>
      <c r="X870" s="130"/>
      <c r="Y870" s="130">
        <f t="shared" si="85"/>
        <v>0</v>
      </c>
      <c r="Z870" s="130">
        <f t="shared" si="89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7"/>
        <v>0</v>
      </c>
      <c r="AC870" s="130"/>
      <c r="AD870" s="169"/>
      <c r="AE870" s="169"/>
      <c r="AF870" s="169" t="s">
        <v>417</v>
      </c>
      <c r="AG870" s="273">
        <v>0.42</v>
      </c>
      <c r="AH870" s="92"/>
      <c r="AI870" s="92"/>
      <c r="AJ870" s="92"/>
    </row>
    <row r="871" spans="1:36" s="227" customFormat="1" ht="16.5" customHeight="1" x14ac:dyDescent="0.4">
      <c r="A871" s="168">
        <v>43709</v>
      </c>
      <c r="B871" s="169" t="s">
        <v>42</v>
      </c>
      <c r="C871" s="169" t="s">
        <v>210</v>
      </c>
      <c r="D871" s="169" t="s">
        <v>221</v>
      </c>
      <c r="E871" s="169" t="s">
        <v>212</v>
      </c>
      <c r="F871" s="169" t="s">
        <v>288</v>
      </c>
      <c r="G871" s="169" t="s">
        <v>289</v>
      </c>
      <c r="H871" s="370" t="s">
        <v>48</v>
      </c>
      <c r="I871" s="379" t="s">
        <v>49</v>
      </c>
      <c r="J871" s="145" t="s">
        <v>611</v>
      </c>
      <c r="K871" s="169"/>
      <c r="L871" s="169" t="s">
        <v>220</v>
      </c>
      <c r="M871" s="169" t="s">
        <v>547</v>
      </c>
      <c r="N871" s="169" t="s">
        <v>209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90"/>
        <v>227.30774647876399</v>
      </c>
      <c r="W871" s="130">
        <f t="shared" si="88"/>
        <v>0</v>
      </c>
      <c r="X871" s="130"/>
      <c r="Y871" s="130">
        <f t="shared" si="85"/>
        <v>0</v>
      </c>
      <c r="Z871" s="130">
        <f t="shared" si="89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7"/>
        <v>0</v>
      </c>
      <c r="AC871" s="130"/>
      <c r="AD871" s="169"/>
      <c r="AE871" s="169"/>
      <c r="AF871" s="169" t="s">
        <v>417</v>
      </c>
      <c r="AG871" s="273">
        <v>0.42</v>
      </c>
      <c r="AH871" s="92"/>
      <c r="AI871" s="92"/>
      <c r="AJ871" s="92"/>
    </row>
    <row r="872" spans="1:36" s="227" customFormat="1" ht="16.5" customHeight="1" x14ac:dyDescent="0.4">
      <c r="A872" s="168">
        <v>43709</v>
      </c>
      <c r="B872" s="169" t="s">
        <v>42</v>
      </c>
      <c r="C872" s="169" t="s">
        <v>210</v>
      </c>
      <c r="D872" s="169" t="s">
        <v>211</v>
      </c>
      <c r="E872" s="169" t="s">
        <v>212</v>
      </c>
      <c r="F872" s="169" t="s">
        <v>298</v>
      </c>
      <c r="G872" s="169" t="s">
        <v>299</v>
      </c>
      <c r="H872" s="370" t="s">
        <v>48</v>
      </c>
      <c r="I872" s="379" t="s">
        <v>49</v>
      </c>
      <c r="J872" s="145" t="s">
        <v>611</v>
      </c>
      <c r="K872" s="169"/>
      <c r="L872" s="169" t="s">
        <v>220</v>
      </c>
      <c r="M872" s="169" t="s">
        <v>548</v>
      </c>
      <c r="N872" s="169" t="s">
        <v>209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90"/>
        <v>1513.0032394366101</v>
      </c>
      <c r="W872" s="130">
        <f t="shared" si="88"/>
        <v>0</v>
      </c>
      <c r="X872" s="130"/>
      <c r="Y872" s="130">
        <f t="shared" si="85"/>
        <v>0</v>
      </c>
      <c r="Z872" s="130">
        <f t="shared" si="89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7"/>
        <v>0</v>
      </c>
      <c r="AC872" s="130"/>
      <c r="AD872" s="169"/>
      <c r="AE872" s="169"/>
      <c r="AF872" s="169" t="s">
        <v>417</v>
      </c>
      <c r="AG872" s="273">
        <v>0.42</v>
      </c>
      <c r="AH872" s="92"/>
      <c r="AI872" s="92"/>
      <c r="AJ872" s="92"/>
    </row>
    <row r="873" spans="1:36" s="227" customFormat="1" ht="16.5" customHeight="1" x14ac:dyDescent="0.4">
      <c r="A873" s="168">
        <v>43709</v>
      </c>
      <c r="B873" s="169" t="s">
        <v>42</v>
      </c>
      <c r="C873" s="169" t="s">
        <v>210</v>
      </c>
      <c r="D873" s="169" t="s">
        <v>211</v>
      </c>
      <c r="E873" s="169" t="s">
        <v>212</v>
      </c>
      <c r="F873" s="169" t="s">
        <v>302</v>
      </c>
      <c r="G873" s="169" t="s">
        <v>303</v>
      </c>
      <c r="H873" s="370" t="s">
        <v>48</v>
      </c>
      <c r="I873" s="379" t="s">
        <v>49</v>
      </c>
      <c r="J873" s="145" t="s">
        <v>611</v>
      </c>
      <c r="K873" s="169"/>
      <c r="L873" s="169" t="s">
        <v>220</v>
      </c>
      <c r="M873" s="169" t="s">
        <v>535</v>
      </c>
      <c r="N873" s="169" t="s">
        <v>209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90"/>
        <v>127.3395774647</v>
      </c>
      <c r="W873" s="130">
        <f t="shared" si="88"/>
        <v>0</v>
      </c>
      <c r="X873" s="130"/>
      <c r="Y873" s="130">
        <f t="shared" si="85"/>
        <v>0</v>
      </c>
      <c r="Z873" s="130">
        <f t="shared" si="89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7"/>
        <v>0</v>
      </c>
      <c r="AC873" s="130"/>
      <c r="AD873" s="169"/>
      <c r="AE873" s="169"/>
      <c r="AF873" s="169" t="s">
        <v>417</v>
      </c>
      <c r="AG873" s="273">
        <v>0.42</v>
      </c>
      <c r="AH873" s="92"/>
      <c r="AI873" s="92"/>
      <c r="AJ873" s="92"/>
    </row>
    <row r="874" spans="1:36" s="227" customFormat="1" ht="16.5" customHeight="1" x14ac:dyDescent="0.4">
      <c r="A874" s="168">
        <v>43709</v>
      </c>
      <c r="B874" s="169" t="s">
        <v>42</v>
      </c>
      <c r="C874" s="169" t="s">
        <v>210</v>
      </c>
      <c r="D874" s="169" t="s">
        <v>211</v>
      </c>
      <c r="E874" s="169" t="s">
        <v>212</v>
      </c>
      <c r="F874" s="169" t="s">
        <v>312</v>
      </c>
      <c r="G874" s="169" t="s">
        <v>313</v>
      </c>
      <c r="H874" s="370" t="s">
        <v>48</v>
      </c>
      <c r="I874" s="379" t="s">
        <v>49</v>
      </c>
      <c r="J874" s="145" t="s">
        <v>611</v>
      </c>
      <c r="K874" s="169"/>
      <c r="L874" s="169" t="s">
        <v>220</v>
      </c>
      <c r="M874" s="169" t="s">
        <v>549</v>
      </c>
      <c r="N874" s="169" t="s">
        <v>209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90"/>
        <v>4215.2245070423196</v>
      </c>
      <c r="W874" s="130">
        <f t="shared" si="88"/>
        <v>0</v>
      </c>
      <c r="X874" s="130"/>
      <c r="Y874" s="130">
        <f t="shared" si="85"/>
        <v>0</v>
      </c>
      <c r="Z874" s="130">
        <f t="shared" si="89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7"/>
        <v>0</v>
      </c>
      <c r="AC874" s="130"/>
      <c r="AD874" s="169"/>
      <c r="AE874" s="169"/>
      <c r="AF874" s="169" t="s">
        <v>417</v>
      </c>
      <c r="AG874" s="273">
        <v>0.42</v>
      </c>
      <c r="AH874" s="92"/>
      <c r="AI874" s="92"/>
      <c r="AJ874" s="92"/>
    </row>
    <row r="875" spans="1:36" s="227" customFormat="1" ht="16.5" customHeight="1" x14ac:dyDescent="0.4">
      <c r="A875" s="168">
        <v>43709</v>
      </c>
      <c r="B875" s="169" t="s">
        <v>42</v>
      </c>
      <c r="C875" s="169" t="s">
        <v>210</v>
      </c>
      <c r="D875" s="169" t="s">
        <v>221</v>
      </c>
      <c r="E875" s="169" t="s">
        <v>212</v>
      </c>
      <c r="F875" s="169" t="s">
        <v>268</v>
      </c>
      <c r="G875" s="169" t="s">
        <v>269</v>
      </c>
      <c r="H875" s="370" t="s">
        <v>48</v>
      </c>
      <c r="I875" s="379" t="s">
        <v>49</v>
      </c>
      <c r="J875" s="145" t="s">
        <v>611</v>
      </c>
      <c r="K875" s="169"/>
      <c r="L875" s="169" t="s">
        <v>220</v>
      </c>
      <c r="M875" s="169" t="s">
        <v>550</v>
      </c>
      <c r="N875" s="169" t="s">
        <v>209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90"/>
        <v>152.264929577999</v>
      </c>
      <c r="W875" s="130">
        <f t="shared" si="88"/>
        <v>0</v>
      </c>
      <c r="X875" s="130"/>
      <c r="Y875" s="130">
        <f t="shared" si="85"/>
        <v>0</v>
      </c>
      <c r="Z875" s="130">
        <f t="shared" si="89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7"/>
        <v>0</v>
      </c>
      <c r="AC875" s="130"/>
      <c r="AD875" s="169"/>
      <c r="AE875" s="169"/>
      <c r="AF875" s="169" t="s">
        <v>417</v>
      </c>
      <c r="AG875" s="273" t="s">
        <v>539</v>
      </c>
      <c r="AH875" s="92"/>
      <c r="AI875" s="92"/>
      <c r="AJ875" s="92"/>
    </row>
    <row r="876" spans="1:36" s="227" customFormat="1" ht="16.5" customHeight="1" x14ac:dyDescent="0.4">
      <c r="A876" s="168">
        <v>43709</v>
      </c>
      <c r="B876" s="169" t="s">
        <v>42</v>
      </c>
      <c r="C876" s="169" t="s">
        <v>210</v>
      </c>
      <c r="D876" s="169" t="s">
        <v>211</v>
      </c>
      <c r="E876" s="169" t="s">
        <v>212</v>
      </c>
      <c r="F876" s="169" t="s">
        <v>294</v>
      </c>
      <c r="G876" s="169" t="s">
        <v>295</v>
      </c>
      <c r="H876" s="370" t="s">
        <v>48</v>
      </c>
      <c r="I876" s="379" t="s">
        <v>49</v>
      </c>
      <c r="J876" s="145" t="s">
        <v>611</v>
      </c>
      <c r="K876" s="169"/>
      <c r="L876" s="169" t="s">
        <v>220</v>
      </c>
      <c r="M876" s="169" t="s">
        <v>551</v>
      </c>
      <c r="N876" s="169" t="s">
        <v>209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90"/>
        <v>196.54507042269699</v>
      </c>
      <c r="W876" s="130">
        <f t="shared" si="88"/>
        <v>0</v>
      </c>
      <c r="X876" s="130"/>
      <c r="Y876" s="130">
        <f t="shared" si="85"/>
        <v>0</v>
      </c>
      <c r="Z876" s="130">
        <f t="shared" si="89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7"/>
        <v>0</v>
      </c>
      <c r="AC876" s="130"/>
      <c r="AD876" s="169"/>
      <c r="AE876" s="169"/>
      <c r="AF876" s="169" t="s">
        <v>417</v>
      </c>
      <c r="AG876" s="273">
        <v>0.42</v>
      </c>
      <c r="AH876" s="92"/>
      <c r="AI876" s="92"/>
      <c r="AJ876" s="92"/>
    </row>
    <row r="877" spans="1:36" s="227" customFormat="1" ht="16.5" customHeight="1" x14ac:dyDescent="0.4">
      <c r="A877" s="168">
        <v>43709</v>
      </c>
      <c r="B877" s="169" t="s">
        <v>42</v>
      </c>
      <c r="C877" s="169" t="s">
        <v>210</v>
      </c>
      <c r="D877" s="169" t="s">
        <v>221</v>
      </c>
      <c r="E877" s="169" t="s">
        <v>212</v>
      </c>
      <c r="F877" s="169" t="s">
        <v>296</v>
      </c>
      <c r="G877" s="169" t="s">
        <v>297</v>
      </c>
      <c r="H877" s="370" t="s">
        <v>48</v>
      </c>
      <c r="I877" s="379" t="s">
        <v>49</v>
      </c>
      <c r="J877" s="145" t="s">
        <v>611</v>
      </c>
      <c r="K877" s="169"/>
      <c r="L877" s="169" t="s">
        <v>220</v>
      </c>
      <c r="M877" s="169" t="s">
        <v>552</v>
      </c>
      <c r="N877" s="169" t="s">
        <v>209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90"/>
        <v>1402.38690140774</v>
      </c>
      <c r="W877" s="130">
        <f t="shared" si="88"/>
        <v>0</v>
      </c>
      <c r="X877" s="130"/>
      <c r="Y877" s="130">
        <f t="shared" si="85"/>
        <v>0</v>
      </c>
      <c r="Z877" s="130">
        <f t="shared" si="89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7"/>
        <v>0</v>
      </c>
      <c r="AC877" s="130"/>
      <c r="AD877" s="169"/>
      <c r="AE877" s="169"/>
      <c r="AF877" s="169" t="s">
        <v>417</v>
      </c>
      <c r="AG877" s="273">
        <v>0.42</v>
      </c>
      <c r="AH877" s="92"/>
      <c r="AI877" s="92"/>
      <c r="AJ877" s="92"/>
    </row>
    <row r="878" spans="1:36" s="227" customFormat="1" ht="16.5" customHeight="1" x14ac:dyDescent="0.4">
      <c r="A878" s="168">
        <v>43709</v>
      </c>
      <c r="B878" s="169" t="s">
        <v>42</v>
      </c>
      <c r="C878" s="169" t="s">
        <v>210</v>
      </c>
      <c r="D878" s="169" t="s">
        <v>211</v>
      </c>
      <c r="E878" s="169" t="s">
        <v>212</v>
      </c>
      <c r="F878" s="169" t="s">
        <v>226</v>
      </c>
      <c r="G878" s="169" t="s">
        <v>227</v>
      </c>
      <c r="H878" s="370" t="s">
        <v>48</v>
      </c>
      <c r="I878" s="379" t="s">
        <v>49</v>
      </c>
      <c r="J878" s="145" t="s">
        <v>611</v>
      </c>
      <c r="K878" s="169"/>
      <c r="L878" s="169" t="s">
        <v>220</v>
      </c>
      <c r="M878" s="169" t="s">
        <v>553</v>
      </c>
      <c r="N878" s="169" t="s">
        <v>209</v>
      </c>
      <c r="O878" s="169" t="s">
        <v>53</v>
      </c>
      <c r="P878" s="141">
        <v>0.03</v>
      </c>
      <c r="Q878" s="181"/>
      <c r="R878" s="169"/>
      <c r="S878" s="121">
        <v>14157.309295774696</v>
      </c>
      <c r="T878" s="130"/>
      <c r="U878" s="130">
        <v>0</v>
      </c>
      <c r="V878" s="130">
        <f t="shared" si="90"/>
        <v>14157.309295774696</v>
      </c>
      <c r="W878" s="130">
        <f t="shared" si="88"/>
        <v>0</v>
      </c>
      <c r="X878" s="130"/>
      <c r="Y878" s="130">
        <f t="shared" si="85"/>
        <v>0</v>
      </c>
      <c r="Z878" s="130">
        <f t="shared" si="89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7"/>
        <v>0</v>
      </c>
      <c r="AC878" s="130"/>
      <c r="AD878" s="169"/>
      <c r="AE878" s="169"/>
      <c r="AF878" s="169" t="s">
        <v>417</v>
      </c>
      <c r="AG878" s="273">
        <v>0.42</v>
      </c>
      <c r="AH878" s="92"/>
      <c r="AI878" s="92"/>
      <c r="AJ878" s="92"/>
    </row>
    <row r="879" spans="1:36" s="227" customFormat="1" ht="16.5" customHeight="1" x14ac:dyDescent="0.4">
      <c r="A879" s="168">
        <v>43709</v>
      </c>
      <c r="B879" s="169" t="s">
        <v>42</v>
      </c>
      <c r="C879" s="169" t="s">
        <v>210</v>
      </c>
      <c r="D879" s="169" t="s">
        <v>221</v>
      </c>
      <c r="E879" s="169" t="s">
        <v>212</v>
      </c>
      <c r="F879" s="169" t="s">
        <v>258</v>
      </c>
      <c r="G879" s="169" t="s">
        <v>259</v>
      </c>
      <c r="H879" s="370" t="s">
        <v>48</v>
      </c>
      <c r="I879" s="379" t="s">
        <v>49</v>
      </c>
      <c r="J879" s="145" t="s">
        <v>611</v>
      </c>
      <c r="K879" s="169"/>
      <c r="L879" s="169" t="s">
        <v>220</v>
      </c>
      <c r="M879" s="169" t="s">
        <v>535</v>
      </c>
      <c r="N879" s="169" t="s">
        <v>209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90"/>
        <v>425.555211267598</v>
      </c>
      <c r="W879" s="130">
        <f t="shared" si="88"/>
        <v>0</v>
      </c>
      <c r="X879" s="130"/>
      <c r="Y879" s="130">
        <f t="shared" si="85"/>
        <v>0</v>
      </c>
      <c r="Z879" s="130">
        <f t="shared" si="89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7"/>
        <v>0</v>
      </c>
      <c r="AC879" s="130"/>
      <c r="AD879" s="169"/>
      <c r="AE879" s="169"/>
      <c r="AF879" s="169" t="s">
        <v>417</v>
      </c>
      <c r="AG879" s="273">
        <v>0.42</v>
      </c>
      <c r="AH879" s="92"/>
      <c r="AI879" s="92"/>
      <c r="AJ879" s="92"/>
    </row>
    <row r="880" spans="1:36" s="227" customFormat="1" ht="16.5" customHeight="1" x14ac:dyDescent="0.4">
      <c r="A880" s="168">
        <v>43709</v>
      </c>
      <c r="B880" s="169" t="s">
        <v>42</v>
      </c>
      <c r="C880" s="169" t="s">
        <v>210</v>
      </c>
      <c r="D880" s="169" t="s">
        <v>221</v>
      </c>
      <c r="E880" s="169" t="s">
        <v>212</v>
      </c>
      <c r="F880" s="169" t="s">
        <v>260</v>
      </c>
      <c r="G880" s="169" t="s">
        <v>261</v>
      </c>
      <c r="H880" s="370" t="s">
        <v>48</v>
      </c>
      <c r="I880" s="379" t="s">
        <v>49</v>
      </c>
      <c r="J880" s="145" t="s">
        <v>611</v>
      </c>
      <c r="K880" s="169"/>
      <c r="L880" s="169" t="s">
        <v>220</v>
      </c>
      <c r="M880" s="169" t="s">
        <v>556</v>
      </c>
      <c r="N880" s="169" t="s">
        <v>209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90"/>
        <v>12961.68</v>
      </c>
      <c r="W880" s="130">
        <f t="shared" si="88"/>
        <v>0</v>
      </c>
      <c r="X880" s="130"/>
      <c r="Y880" s="130">
        <f t="shared" si="85"/>
        <v>0</v>
      </c>
      <c r="Z880" s="130">
        <f t="shared" si="89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7"/>
        <v>0</v>
      </c>
      <c r="AC880" s="130"/>
      <c r="AD880" s="169"/>
      <c r="AE880" s="169"/>
      <c r="AF880" s="169" t="s">
        <v>417</v>
      </c>
      <c r="AG880" s="273">
        <v>0.42</v>
      </c>
      <c r="AH880" s="92"/>
      <c r="AI880" s="92"/>
      <c r="AJ880" s="92"/>
    </row>
    <row r="881" spans="1:36" s="227" customFormat="1" ht="16.5" customHeight="1" x14ac:dyDescent="0.4">
      <c r="A881" s="168">
        <v>43709</v>
      </c>
      <c r="B881" s="169" t="s">
        <v>42</v>
      </c>
      <c r="C881" s="169" t="s">
        <v>210</v>
      </c>
      <c r="D881" s="169" t="s">
        <v>211</v>
      </c>
      <c r="E881" s="169" t="s">
        <v>212</v>
      </c>
      <c r="F881" s="169" t="s">
        <v>232</v>
      </c>
      <c r="G881" s="169" t="s">
        <v>233</v>
      </c>
      <c r="H881" s="370" t="s">
        <v>48</v>
      </c>
      <c r="I881" s="379" t="s">
        <v>49</v>
      </c>
      <c r="J881" s="145" t="s">
        <v>611</v>
      </c>
      <c r="K881" s="169"/>
      <c r="L881" s="169" t="s">
        <v>220</v>
      </c>
      <c r="M881" s="169" t="s">
        <v>561</v>
      </c>
      <c r="N881" s="169" t="s">
        <v>209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90"/>
        <v>480.55873239384499</v>
      </c>
      <c r="W881" s="130">
        <f t="shared" si="88"/>
        <v>0</v>
      </c>
      <c r="X881" s="130"/>
      <c r="Y881" s="130">
        <f t="shared" si="85"/>
        <v>0</v>
      </c>
      <c r="Z881" s="130">
        <f t="shared" si="89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7"/>
        <v>0</v>
      </c>
      <c r="AC881" s="130"/>
      <c r="AD881" s="169"/>
      <c r="AE881" s="169"/>
      <c r="AF881" s="169" t="s">
        <v>417</v>
      </c>
      <c r="AG881" s="273" t="s">
        <v>539</v>
      </c>
      <c r="AH881" s="92"/>
      <c r="AI881" s="92"/>
      <c r="AJ881" s="92"/>
    </row>
    <row r="882" spans="1:36" s="227" customFormat="1" ht="16.5" customHeight="1" x14ac:dyDescent="0.4">
      <c r="A882" s="168">
        <v>43709</v>
      </c>
      <c r="B882" s="169" t="s">
        <v>42</v>
      </c>
      <c r="C882" s="169" t="s">
        <v>210</v>
      </c>
      <c r="D882" s="169" t="s">
        <v>211</v>
      </c>
      <c r="E882" s="169" t="s">
        <v>212</v>
      </c>
      <c r="F882" s="169" t="s">
        <v>280</v>
      </c>
      <c r="G882" s="169" t="s">
        <v>281</v>
      </c>
      <c r="H882" s="370" t="s">
        <v>48</v>
      </c>
      <c r="I882" s="379" t="s">
        <v>49</v>
      </c>
      <c r="J882" s="145" t="s">
        <v>611</v>
      </c>
      <c r="K882" s="169"/>
      <c r="L882" s="169" t="s">
        <v>220</v>
      </c>
      <c r="M882" s="169" t="s">
        <v>593</v>
      </c>
      <c r="N882" s="169" t="s">
        <v>209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90"/>
        <v>44820.261970721403</v>
      </c>
      <c r="W882" s="130">
        <f t="shared" si="88"/>
        <v>0</v>
      </c>
      <c r="X882" s="130"/>
      <c r="Y882" s="130">
        <f t="shared" si="85"/>
        <v>0</v>
      </c>
      <c r="Z882" s="130">
        <f t="shared" si="89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7"/>
        <v>0</v>
      </c>
      <c r="AC882" s="130"/>
      <c r="AD882" s="169"/>
      <c r="AE882" s="169"/>
      <c r="AF882" s="169" t="s">
        <v>417</v>
      </c>
      <c r="AG882" s="273">
        <v>0.42</v>
      </c>
      <c r="AH882" s="92"/>
      <c r="AI882" s="92"/>
      <c r="AJ882" s="92"/>
    </row>
    <row r="883" spans="1:36" s="227" customFormat="1" ht="16.5" customHeight="1" x14ac:dyDescent="0.4">
      <c r="A883" s="168">
        <v>43709</v>
      </c>
      <c r="B883" s="169" t="s">
        <v>42</v>
      </c>
      <c r="C883" s="169" t="s">
        <v>210</v>
      </c>
      <c r="D883" s="169" t="s">
        <v>211</v>
      </c>
      <c r="E883" s="169" t="s">
        <v>212</v>
      </c>
      <c r="F883" s="169" t="s">
        <v>306</v>
      </c>
      <c r="G883" s="169" t="s">
        <v>307</v>
      </c>
      <c r="H883" s="370" t="s">
        <v>48</v>
      </c>
      <c r="I883" s="379" t="s">
        <v>49</v>
      </c>
      <c r="J883" s="145" t="s">
        <v>611</v>
      </c>
      <c r="K883" s="169"/>
      <c r="L883" s="169" t="s">
        <v>220</v>
      </c>
      <c r="M883" s="169" t="s">
        <v>535</v>
      </c>
      <c r="N883" s="169" t="s">
        <v>209</v>
      </c>
      <c r="O883" s="169" t="s">
        <v>53</v>
      </c>
      <c r="P883" s="141">
        <v>0.23</v>
      </c>
      <c r="Q883" s="181"/>
      <c r="R883" s="169"/>
      <c r="S883" s="121">
        <v>88.72</v>
      </c>
      <c r="T883" s="130"/>
      <c r="U883" s="130">
        <v>0</v>
      </c>
      <c r="V883" s="130">
        <f t="shared" si="90"/>
        <v>88.72</v>
      </c>
      <c r="W883" s="130">
        <f t="shared" si="88"/>
        <v>0</v>
      </c>
      <c r="X883" s="130"/>
      <c r="Y883" s="130">
        <f t="shared" si="85"/>
        <v>0</v>
      </c>
      <c r="Z883" s="130">
        <f t="shared" si="89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7"/>
        <v>0</v>
      </c>
      <c r="AC883" s="130"/>
      <c r="AD883" s="169"/>
      <c r="AE883" s="169"/>
      <c r="AF883" s="169" t="s">
        <v>417</v>
      </c>
      <c r="AG883" s="273">
        <v>0.42</v>
      </c>
      <c r="AH883" s="92"/>
      <c r="AI883" s="92"/>
      <c r="AJ883" s="92"/>
    </row>
    <row r="884" spans="1:36" s="227" customFormat="1" ht="16.5" customHeight="1" x14ac:dyDescent="0.4">
      <c r="A884" s="168">
        <v>43709</v>
      </c>
      <c r="B884" s="169" t="s">
        <v>42</v>
      </c>
      <c r="C884" s="169" t="s">
        <v>210</v>
      </c>
      <c r="D884" s="169" t="s">
        <v>211</v>
      </c>
      <c r="E884" s="169" t="s">
        <v>212</v>
      </c>
      <c r="F884" s="169" t="s">
        <v>213</v>
      </c>
      <c r="G884" s="169" t="s">
        <v>214</v>
      </c>
      <c r="H884" s="370" t="s">
        <v>48</v>
      </c>
      <c r="I884" s="379" t="s">
        <v>49</v>
      </c>
      <c r="J884" s="145" t="s">
        <v>611</v>
      </c>
      <c r="K884" s="169"/>
      <c r="L884" s="169" t="s">
        <v>220</v>
      </c>
      <c r="M884" s="169" t="s">
        <v>535</v>
      </c>
      <c r="N884" s="169" t="s">
        <v>209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90"/>
        <v>147.29985915508601</v>
      </c>
      <c r="W884" s="130">
        <f t="shared" si="88"/>
        <v>0</v>
      </c>
      <c r="X884" s="130"/>
      <c r="Y884" s="130">
        <f t="shared" si="85"/>
        <v>0</v>
      </c>
      <c r="Z884" s="130">
        <f t="shared" si="89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7"/>
        <v>0</v>
      </c>
      <c r="AC884" s="130"/>
      <c r="AD884" s="169"/>
      <c r="AE884" s="169"/>
      <c r="AF884" s="169" t="s">
        <v>417</v>
      </c>
      <c r="AG884" s="273">
        <v>0.42</v>
      </c>
      <c r="AH884" s="92"/>
      <c r="AI884" s="92"/>
      <c r="AJ884" s="92"/>
    </row>
    <row r="885" spans="1:36" s="227" customFormat="1" ht="16.5" customHeight="1" x14ac:dyDescent="0.4">
      <c r="A885" s="168">
        <v>43709</v>
      </c>
      <c r="B885" s="169" t="s">
        <v>42</v>
      </c>
      <c r="C885" s="169" t="s">
        <v>210</v>
      </c>
      <c r="D885" s="169" t="s">
        <v>211</v>
      </c>
      <c r="E885" s="169" t="s">
        <v>212</v>
      </c>
      <c r="F885" s="169" t="s">
        <v>220</v>
      </c>
      <c r="G885" s="169" t="s">
        <v>255</v>
      </c>
      <c r="H885" s="370" t="s">
        <v>48</v>
      </c>
      <c r="I885" s="379" t="s">
        <v>49</v>
      </c>
      <c r="J885" s="145" t="s">
        <v>611</v>
      </c>
      <c r="K885" s="169"/>
      <c r="L885" s="169" t="s">
        <v>220</v>
      </c>
      <c r="M885" s="169" t="s">
        <v>563</v>
      </c>
      <c r="N885" s="169" t="s">
        <v>209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90"/>
        <v>30217.7</v>
      </c>
      <c r="W885" s="130">
        <f t="shared" si="88"/>
        <v>0</v>
      </c>
      <c r="X885" s="130"/>
      <c r="Y885" s="130">
        <f t="shared" si="85"/>
        <v>0</v>
      </c>
      <c r="Z885" s="130">
        <f t="shared" si="89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7"/>
        <v>0</v>
      </c>
      <c r="AC885" s="130"/>
      <c r="AD885" s="169"/>
      <c r="AE885" s="169"/>
      <c r="AF885" s="169" t="s">
        <v>417</v>
      </c>
      <c r="AG885" s="273">
        <v>0.42</v>
      </c>
      <c r="AH885" s="92"/>
      <c r="AI885" s="92"/>
      <c r="AJ885" s="92"/>
    </row>
    <row r="886" spans="1:36" s="227" customFormat="1" ht="16.5" customHeight="1" x14ac:dyDescent="0.4">
      <c r="A886" s="168">
        <v>43709</v>
      </c>
      <c r="B886" s="169" t="s">
        <v>42</v>
      </c>
      <c r="C886" s="169" t="s">
        <v>210</v>
      </c>
      <c r="D886" s="169" t="s">
        <v>211</v>
      </c>
      <c r="E886" s="169" t="s">
        <v>212</v>
      </c>
      <c r="F886" s="169" t="s">
        <v>318</v>
      </c>
      <c r="G886" s="169" t="s">
        <v>319</v>
      </c>
      <c r="H886" s="370" t="s">
        <v>48</v>
      </c>
      <c r="I886" s="379" t="s">
        <v>49</v>
      </c>
      <c r="J886" s="145" t="s">
        <v>611</v>
      </c>
      <c r="K886" s="169"/>
      <c r="L886" s="169" t="s">
        <v>220</v>
      </c>
      <c r="M886" s="169" t="s">
        <v>594</v>
      </c>
      <c r="N886" s="169" t="s">
        <v>209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90"/>
        <v>132154.611549297</v>
      </c>
      <c r="W886" s="130">
        <f t="shared" si="88"/>
        <v>0</v>
      </c>
      <c r="X886" s="130"/>
      <c r="Y886" s="130">
        <f t="shared" si="85"/>
        <v>0</v>
      </c>
      <c r="Z886" s="130">
        <f t="shared" si="89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7"/>
        <v>0</v>
      </c>
      <c r="AC886" s="130"/>
      <c r="AD886" s="169"/>
      <c r="AE886" s="169"/>
      <c r="AF886" s="169" t="s">
        <v>417</v>
      </c>
      <c r="AG886" s="273">
        <v>0.42</v>
      </c>
      <c r="AH886" s="92"/>
      <c r="AI886" s="92"/>
      <c r="AJ886" s="92"/>
    </row>
    <row r="887" spans="1:36" s="227" customFormat="1" ht="16.5" customHeight="1" x14ac:dyDescent="0.4">
      <c r="A887" s="168">
        <v>43709</v>
      </c>
      <c r="B887" s="169" t="s">
        <v>42</v>
      </c>
      <c r="C887" s="169" t="s">
        <v>210</v>
      </c>
      <c r="D887" s="169" t="s">
        <v>211</v>
      </c>
      <c r="E887" s="169" t="s">
        <v>212</v>
      </c>
      <c r="F887" s="169" t="s">
        <v>218</v>
      </c>
      <c r="G887" s="169" t="s">
        <v>219</v>
      </c>
      <c r="H887" s="370" t="s">
        <v>48</v>
      </c>
      <c r="I887" s="379" t="s">
        <v>49</v>
      </c>
      <c r="J887" s="145" t="s">
        <v>611</v>
      </c>
      <c r="K887" s="169"/>
      <c r="L887" s="169" t="s">
        <v>220</v>
      </c>
      <c r="M887" s="169" t="s">
        <v>565</v>
      </c>
      <c r="N887" s="169" t="s">
        <v>209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90"/>
        <v>114142.344929578</v>
      </c>
      <c r="W887" s="130">
        <f t="shared" si="88"/>
        <v>0</v>
      </c>
      <c r="X887" s="130"/>
      <c r="Y887" s="130">
        <f t="shared" si="85"/>
        <v>0</v>
      </c>
      <c r="Z887" s="130">
        <f t="shared" si="89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7"/>
        <v>0</v>
      </c>
      <c r="AC887" s="130"/>
      <c r="AD887" s="169"/>
      <c r="AE887" s="169"/>
      <c r="AF887" s="169" t="s">
        <v>417</v>
      </c>
      <c r="AG887" s="273">
        <v>0.42</v>
      </c>
      <c r="AH887" s="92"/>
      <c r="AI887" s="92"/>
      <c r="AJ887" s="92"/>
    </row>
    <row r="888" spans="1:36" s="227" customFormat="1" ht="16.5" customHeight="1" x14ac:dyDescent="0.4">
      <c r="A888" s="168">
        <v>43709</v>
      </c>
      <c r="B888" s="169" t="s">
        <v>42</v>
      </c>
      <c r="C888" s="169" t="s">
        <v>210</v>
      </c>
      <c r="D888" s="169" t="s">
        <v>221</v>
      </c>
      <c r="E888" s="169" t="s">
        <v>212</v>
      </c>
      <c r="F888" s="169" t="s">
        <v>322</v>
      </c>
      <c r="G888" s="169" t="s">
        <v>323</v>
      </c>
      <c r="H888" s="370" t="s">
        <v>48</v>
      </c>
      <c r="I888" s="379" t="s">
        <v>49</v>
      </c>
      <c r="J888" s="145" t="s">
        <v>611</v>
      </c>
      <c r="K888" s="169"/>
      <c r="L888" s="169" t="s">
        <v>220</v>
      </c>
      <c r="M888" s="169" t="s">
        <v>571</v>
      </c>
      <c r="N888" s="169" t="s">
        <v>209</v>
      </c>
      <c r="O888" s="169" t="s">
        <v>53</v>
      </c>
      <c r="P888" s="141">
        <v>0.13</v>
      </c>
      <c r="Q888" s="181"/>
      <c r="R888" s="169"/>
      <c r="S888" s="128">
        <v>-30329.470000000056</v>
      </c>
      <c r="T888" s="130"/>
      <c r="U888" s="130">
        <v>0</v>
      </c>
      <c r="V888" s="130">
        <f t="shared" si="90"/>
        <v>-30329.470000000056</v>
      </c>
      <c r="W888" s="130">
        <f t="shared" si="88"/>
        <v>0</v>
      </c>
      <c r="X888" s="130"/>
      <c r="Y888" s="130">
        <f t="shared" si="85"/>
        <v>0</v>
      </c>
      <c r="Z888" s="130">
        <f t="shared" si="89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7"/>
        <v>0</v>
      </c>
      <c r="AC888" s="130"/>
      <c r="AD888" s="169"/>
      <c r="AE888" s="169"/>
      <c r="AF888" s="169" t="s">
        <v>417</v>
      </c>
      <c r="AG888" s="273" t="s">
        <v>539</v>
      </c>
      <c r="AH888" s="92"/>
      <c r="AI888" s="92"/>
      <c r="AJ888" s="92"/>
    </row>
    <row r="889" spans="1:36" s="227" customFormat="1" ht="16.5" customHeight="1" x14ac:dyDescent="0.4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595</v>
      </c>
      <c r="K889" s="169"/>
      <c r="L889" s="169" t="s">
        <v>62</v>
      </c>
      <c r="M889" s="169" t="s">
        <v>497</v>
      </c>
      <c r="N889" s="169" t="s">
        <v>209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90"/>
        <v>17291.400000000001</v>
      </c>
      <c r="W889" s="130">
        <f t="shared" si="88"/>
        <v>0</v>
      </c>
      <c r="X889" s="130"/>
      <c r="Y889" s="130">
        <f t="shared" si="85"/>
        <v>0</v>
      </c>
      <c r="Z889" s="130">
        <f t="shared" si="89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7"/>
        <v>0</v>
      </c>
      <c r="AC889" s="130"/>
      <c r="AD889" s="169"/>
      <c r="AE889" s="169"/>
      <c r="AF889" s="169" t="s">
        <v>417</v>
      </c>
      <c r="AG889" s="273">
        <v>0.36</v>
      </c>
      <c r="AH889" s="92"/>
      <c r="AI889" s="92"/>
      <c r="AJ889" s="92"/>
    </row>
    <row r="890" spans="1:36" s="227" customFormat="1" ht="16.5" customHeight="1" x14ac:dyDescent="0.4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595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90"/>
        <v>-11.77</v>
      </c>
      <c r="W890" s="130">
        <f t="shared" si="88"/>
        <v>11.77</v>
      </c>
      <c r="X890" s="130"/>
      <c r="Y890" s="130">
        <f t="shared" si="85"/>
        <v>0</v>
      </c>
      <c r="Z890" s="130">
        <f t="shared" si="89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7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t="16.5" customHeight="1" x14ac:dyDescent="0.4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766</v>
      </c>
      <c r="I891" s="379" t="s">
        <v>49</v>
      </c>
      <c r="J891" s="145" t="s">
        <v>595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90"/>
        <v>-0.2</v>
      </c>
      <c r="W891" s="130">
        <f t="shared" si="88"/>
        <v>0.2</v>
      </c>
      <c r="X891" s="130"/>
      <c r="Y891" s="130">
        <f t="shared" si="85"/>
        <v>0</v>
      </c>
      <c r="Z891" s="130">
        <f t="shared" si="89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7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t="16.5" customHeight="1" x14ac:dyDescent="0.4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513</v>
      </c>
      <c r="H892" s="370" t="s">
        <v>48</v>
      </c>
      <c r="I892" s="379" t="s">
        <v>49</v>
      </c>
      <c r="J892" s="145" t="s">
        <v>611</v>
      </c>
      <c r="K892" s="169"/>
      <c r="L892" s="169" t="s">
        <v>198</v>
      </c>
      <c r="M892" s="169" t="s">
        <v>514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8"/>
        <v>256760</v>
      </c>
      <c r="X892" s="130"/>
      <c r="Y892" s="130">
        <f t="shared" si="85"/>
        <v>0</v>
      </c>
      <c r="Z892" s="130">
        <v>256760</v>
      </c>
      <c r="AA892" s="141">
        <v>3.5999999999999997E-2</v>
      </c>
      <c r="AB892" s="130">
        <f t="shared" si="87"/>
        <v>9243.3599999999988</v>
      </c>
      <c r="AC892" s="130"/>
      <c r="AD892" s="169"/>
      <c r="AE892" s="169"/>
      <c r="AF892" s="169" t="s">
        <v>417</v>
      </c>
      <c r="AG892" s="273">
        <v>0</v>
      </c>
      <c r="AH892" s="92"/>
      <c r="AI892" s="92"/>
      <c r="AJ892" s="92"/>
    </row>
    <row r="893" spans="1:36" s="227" customFormat="1" ht="16.5" customHeight="1" x14ac:dyDescent="0.4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611</v>
      </c>
      <c r="K893" s="169"/>
      <c r="L893" s="169" t="s">
        <v>173</v>
      </c>
      <c r="M893" s="169" t="s">
        <v>614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8"/>
        <v>0</v>
      </c>
      <c r="X893" s="130"/>
      <c r="Y893" s="130">
        <f t="shared" si="85"/>
        <v>0</v>
      </c>
      <c r="Z893" s="130">
        <v>0</v>
      </c>
      <c r="AA893" s="141">
        <v>0</v>
      </c>
      <c r="AB893" s="130">
        <f t="shared" si="87"/>
        <v>0</v>
      </c>
      <c r="AC893" s="130"/>
      <c r="AD893" s="169" t="s">
        <v>615</v>
      </c>
      <c r="AE893" s="169"/>
      <c r="AF893" s="169" t="s">
        <v>417</v>
      </c>
      <c r="AG893" s="273">
        <v>0</v>
      </c>
      <c r="AH893" s="92"/>
      <c r="AI893" s="92"/>
      <c r="AJ893" s="92"/>
    </row>
    <row r="894" spans="1:36" s="227" customFormat="1" ht="16.5" customHeight="1" x14ac:dyDescent="0.4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201" t="s">
        <v>758</v>
      </c>
      <c r="H894" s="370" t="s">
        <v>48</v>
      </c>
      <c r="I894" s="379" t="s">
        <v>49</v>
      </c>
      <c r="J894" s="145" t="s">
        <v>611</v>
      </c>
      <c r="K894" s="169"/>
      <c r="L894" s="169" t="s">
        <v>76</v>
      </c>
      <c r="M894" s="169" t="s">
        <v>519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8"/>
        <v>107520</v>
      </c>
      <c r="X894" s="130"/>
      <c r="Y894" s="130">
        <f t="shared" si="85"/>
        <v>0</v>
      </c>
      <c r="Z894" s="130">
        <v>107520</v>
      </c>
      <c r="AA894" s="141">
        <v>3.5999999999999997E-2</v>
      </c>
      <c r="AB894" s="130">
        <f t="shared" si="87"/>
        <v>3870.72</v>
      </c>
      <c r="AC894" s="130"/>
      <c r="AD894" s="169"/>
      <c r="AE894" s="169"/>
      <c r="AF894" s="169" t="s">
        <v>417</v>
      </c>
      <c r="AG894" s="273">
        <v>0</v>
      </c>
      <c r="AH894" s="92"/>
      <c r="AI894" s="92"/>
      <c r="AJ894" s="92"/>
    </row>
    <row r="895" spans="1:36" s="227" customFormat="1" ht="16.5" customHeight="1" x14ac:dyDescent="0.4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595</v>
      </c>
      <c r="K895" s="169"/>
      <c r="L895" s="169" t="s">
        <v>133</v>
      </c>
      <c r="M895" s="169" t="s">
        <v>494</v>
      </c>
      <c r="N895" s="169" t="s">
        <v>197</v>
      </c>
      <c r="O895" s="169" t="s">
        <v>57</v>
      </c>
      <c r="P895" s="141">
        <v>0</v>
      </c>
      <c r="Q895" s="181"/>
      <c r="R895" s="169" t="s">
        <v>612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85"/>
        <v>-1168397.3600000003</v>
      </c>
      <c r="Z895" s="130">
        <v>4881660</v>
      </c>
      <c r="AA895" s="141">
        <v>3.5999999999999997E-2</v>
      </c>
      <c r="AB895" s="130">
        <f t="shared" si="87"/>
        <v>175739.75999999998</v>
      </c>
      <c r="AC895" s="130"/>
      <c r="AD895" s="169"/>
      <c r="AE895" s="169"/>
      <c r="AF895" s="169" t="s">
        <v>417</v>
      </c>
      <c r="AG895" s="273">
        <v>0</v>
      </c>
      <c r="AH895" s="92"/>
      <c r="AI895" s="92"/>
      <c r="AJ895" s="92"/>
    </row>
    <row r="896" spans="1:36" s="227" customFormat="1" ht="16.5" customHeight="1" x14ac:dyDescent="0.4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582</v>
      </c>
      <c r="J896" s="145" t="s">
        <v>616</v>
      </c>
      <c r="K896" s="169"/>
      <c r="L896" s="169" t="s">
        <v>137</v>
      </c>
      <c r="M896" s="169" t="s">
        <v>494</v>
      </c>
      <c r="N896" s="169" t="s">
        <v>52</v>
      </c>
      <c r="O896" s="169" t="s">
        <v>57</v>
      </c>
      <c r="P896" s="141">
        <v>0</v>
      </c>
      <c r="Q896" s="181"/>
      <c r="R896" s="169" t="s">
        <v>584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85"/>
        <v>7906.12</v>
      </c>
      <c r="Z896" s="130">
        <v>7906.12</v>
      </c>
      <c r="AA896" s="141">
        <v>0</v>
      </c>
      <c r="AB896" s="130">
        <f t="shared" si="87"/>
        <v>0</v>
      </c>
      <c r="AC896" s="130"/>
      <c r="AD896" s="169"/>
      <c r="AE896" s="169"/>
      <c r="AF896" s="169" t="s">
        <v>414</v>
      </c>
      <c r="AG896" s="273">
        <v>0</v>
      </c>
      <c r="AH896" s="92"/>
      <c r="AI896" s="92"/>
      <c r="AJ896" s="92"/>
    </row>
    <row r="897" spans="1:36" s="227" customFormat="1" ht="16.5" customHeight="1" x14ac:dyDescent="0.4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582</v>
      </c>
      <c r="J897" s="145" t="s">
        <v>616</v>
      </c>
      <c r="K897" s="169"/>
      <c r="L897" s="169" t="s">
        <v>133</v>
      </c>
      <c r="M897" s="169" t="s">
        <v>494</v>
      </c>
      <c r="N897" s="169" t="s">
        <v>52</v>
      </c>
      <c r="O897" s="169" t="s">
        <v>57</v>
      </c>
      <c r="P897" s="141">
        <v>0</v>
      </c>
      <c r="Q897" s="181"/>
      <c r="R897" s="169" t="s">
        <v>584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85"/>
        <v>65132.7</v>
      </c>
      <c r="Z897" s="130">
        <v>65132.7</v>
      </c>
      <c r="AA897" s="141">
        <v>0</v>
      </c>
      <c r="AB897" s="130">
        <f t="shared" si="87"/>
        <v>0</v>
      </c>
      <c r="AC897" s="130"/>
      <c r="AD897" s="169"/>
      <c r="AE897" s="169"/>
      <c r="AF897" s="169" t="s">
        <v>414</v>
      </c>
      <c r="AG897" s="273">
        <v>0</v>
      </c>
      <c r="AH897" s="92"/>
      <c r="AI897" s="92"/>
      <c r="AJ897" s="92"/>
    </row>
    <row r="898" spans="1:36" s="227" customFormat="1" ht="16.5" customHeight="1" x14ac:dyDescent="0.4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601</v>
      </c>
      <c r="G898" s="169" t="s">
        <v>601</v>
      </c>
      <c r="H898" s="370" t="s">
        <v>601</v>
      </c>
      <c r="I898" s="379" t="s">
        <v>458</v>
      </c>
      <c r="J898" s="145" t="s">
        <v>459</v>
      </c>
      <c r="K898" s="169"/>
      <c r="L898" s="169" t="s">
        <v>603</v>
      </c>
      <c r="M898" s="169" t="s">
        <v>604</v>
      </c>
      <c r="N898" s="169" t="s">
        <v>144</v>
      </c>
      <c r="O898" s="169" t="s">
        <v>57</v>
      </c>
      <c r="P898" s="141">
        <v>0</v>
      </c>
      <c r="Q898" s="181" t="s">
        <v>605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85"/>
        <v>0</v>
      </c>
      <c r="Z898" s="130">
        <f t="shared" ref="Z898:Z957" si="91">U898</f>
        <v>6700649.8613600004</v>
      </c>
      <c r="AA898" s="141">
        <v>0</v>
      </c>
      <c r="AB898" s="130"/>
      <c r="AC898" s="130"/>
      <c r="AD898" s="169"/>
      <c r="AE898" s="169"/>
      <c r="AF898" s="169" t="s">
        <v>417</v>
      </c>
      <c r="AG898" s="273">
        <v>0</v>
      </c>
      <c r="AH898" s="92"/>
      <c r="AI898" s="92"/>
      <c r="AJ898" s="92"/>
    </row>
    <row r="899" spans="1:36" s="227" customFormat="1" ht="16.5" customHeight="1" x14ac:dyDescent="0.4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606</v>
      </c>
      <c r="G899" s="169" t="s">
        <v>606</v>
      </c>
      <c r="H899" s="370" t="s">
        <v>606</v>
      </c>
      <c r="I899" s="379" t="s">
        <v>458</v>
      </c>
      <c r="J899" s="145" t="s">
        <v>459</v>
      </c>
      <c r="K899" s="169"/>
      <c r="L899" s="169" t="s">
        <v>327</v>
      </c>
      <c r="M899" s="169" t="s">
        <v>535</v>
      </c>
      <c r="N899" s="169" t="s">
        <v>144</v>
      </c>
      <c r="O899" s="169" t="s">
        <v>57</v>
      </c>
      <c r="P899" s="141">
        <v>0</v>
      </c>
      <c r="Q899" s="181" t="s">
        <v>607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92">U899-W899</f>
        <v>0</v>
      </c>
      <c r="Z899" s="130">
        <f t="shared" si="91"/>
        <v>2931687.85</v>
      </c>
      <c r="AA899" s="141">
        <v>0</v>
      </c>
      <c r="AB899" s="130"/>
      <c r="AC899" s="130"/>
      <c r="AD899" s="169"/>
      <c r="AE899" s="169"/>
      <c r="AF899" s="169" t="s">
        <v>414</v>
      </c>
      <c r="AG899" s="273">
        <v>0</v>
      </c>
      <c r="AH899" s="92"/>
      <c r="AI899" s="92"/>
      <c r="AJ899" s="92"/>
    </row>
    <row r="900" spans="1:36" s="227" customFormat="1" ht="16.5" customHeight="1" x14ac:dyDescent="0.4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327</v>
      </c>
      <c r="G900" s="169" t="s">
        <v>617</v>
      </c>
      <c r="H900" s="370" t="s">
        <v>327</v>
      </c>
      <c r="I900" s="379" t="s">
        <v>458</v>
      </c>
      <c r="J900" s="145" t="s">
        <v>459</v>
      </c>
      <c r="K900" s="169"/>
      <c r="L900" s="169" t="s">
        <v>603</v>
      </c>
      <c r="M900" s="169" t="s">
        <v>604</v>
      </c>
      <c r="N900" s="169" t="s">
        <v>144</v>
      </c>
      <c r="O900" s="169" t="s">
        <v>57</v>
      </c>
      <c r="P900" s="141">
        <v>0</v>
      </c>
      <c r="Q900" s="181" t="s">
        <v>605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92"/>
        <v>0</v>
      </c>
      <c r="Z900" s="130">
        <f t="shared" si="91"/>
        <v>250000</v>
      </c>
      <c r="AA900" s="141">
        <v>0</v>
      </c>
      <c r="AB900" s="130"/>
      <c r="AC900" s="130"/>
      <c r="AD900" s="169"/>
      <c r="AE900" s="169"/>
      <c r="AF900" s="169" t="s">
        <v>414</v>
      </c>
      <c r="AG900" s="273"/>
      <c r="AH900" s="92"/>
      <c r="AI900" s="92"/>
      <c r="AJ900" s="92"/>
    </row>
    <row r="901" spans="1:36" s="227" customFormat="1" ht="16.5" customHeight="1" x14ac:dyDescent="0.4">
      <c r="A901" s="184">
        <v>43709</v>
      </c>
      <c r="B901" s="169" t="s">
        <v>6</v>
      </c>
      <c r="C901" s="169" t="s">
        <v>174</v>
      </c>
      <c r="D901" s="169" t="s">
        <v>328</v>
      </c>
      <c r="E901" s="169" t="s">
        <v>401</v>
      </c>
      <c r="F901" s="169" t="s">
        <v>618</v>
      </c>
      <c r="G901" s="169" t="s">
        <v>618</v>
      </c>
      <c r="H901" s="370" t="s">
        <v>618</v>
      </c>
      <c r="I901" s="379" t="s">
        <v>619</v>
      </c>
      <c r="J901" s="145" t="s">
        <v>620</v>
      </c>
      <c r="K901" s="169"/>
      <c r="L901" s="169"/>
      <c r="M901" s="169" t="s">
        <v>621</v>
      </c>
      <c r="N901" s="169" t="s">
        <v>144</v>
      </c>
      <c r="O901" s="169" t="s">
        <v>57</v>
      </c>
      <c r="P901" s="141">
        <v>0</v>
      </c>
      <c r="Q901" s="181" t="s">
        <v>622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92"/>
        <v>0</v>
      </c>
      <c r="Z901" s="130">
        <f t="shared" si="91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417</v>
      </c>
      <c r="AG901" s="273">
        <v>0</v>
      </c>
      <c r="AH901" s="92"/>
      <c r="AI901" s="92"/>
      <c r="AJ901" s="92"/>
    </row>
    <row r="902" spans="1:36" s="227" customFormat="1" ht="16.5" customHeight="1" x14ac:dyDescent="0.4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333</v>
      </c>
      <c r="J902" s="145" t="s">
        <v>334</v>
      </c>
      <c r="K902" s="169"/>
      <c r="L902" s="169" t="s">
        <v>133</v>
      </c>
      <c r="M902" s="169" t="s">
        <v>494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92"/>
        <v>0</v>
      </c>
      <c r="Z902" s="130">
        <f t="shared" si="91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417</v>
      </c>
      <c r="AG902" s="273">
        <v>0.1</v>
      </c>
      <c r="AH902" s="92"/>
      <c r="AI902" s="92"/>
      <c r="AJ902" s="92"/>
    </row>
    <row r="903" spans="1:36" s="403" customFormat="1" ht="16.5" customHeight="1" x14ac:dyDescent="0.2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494</v>
      </c>
      <c r="N903" s="298" t="s">
        <v>209</v>
      </c>
      <c r="O903" s="298" t="s">
        <v>53</v>
      </c>
      <c r="P903" s="286">
        <v>0.05</v>
      </c>
      <c r="Q903" s="298"/>
      <c r="R903" s="298" t="s">
        <v>623</v>
      </c>
      <c r="S903" s="314">
        <v>1174048.48</v>
      </c>
      <c r="T903" s="314">
        <v>1037878.79</v>
      </c>
      <c r="U903" s="314">
        <v>1099395.03</v>
      </c>
      <c r="V903" s="314">
        <f t="shared" ref="V903:V962" si="93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92"/>
        <v>40123.906204379629</v>
      </c>
      <c r="Z903" s="328">
        <f t="shared" si="91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94">Z903*AA903</f>
        <v>104442.52785</v>
      </c>
      <c r="AC903" s="328"/>
      <c r="AD903" s="298"/>
      <c r="AE903" s="298"/>
      <c r="AF903" s="298" t="s">
        <v>417</v>
      </c>
      <c r="AG903" s="286">
        <v>0.32</v>
      </c>
      <c r="AH903" s="244"/>
      <c r="AI903" s="244"/>
      <c r="AJ903" s="244"/>
    </row>
    <row r="904" spans="1:36" s="275" customFormat="1" ht="16.5" customHeight="1" x14ac:dyDescent="0.2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494</v>
      </c>
      <c r="N904" s="272" t="s">
        <v>52</v>
      </c>
      <c r="O904" s="272" t="s">
        <v>53</v>
      </c>
      <c r="P904" s="273">
        <v>0.01</v>
      </c>
      <c r="Q904" s="272"/>
      <c r="R904" s="272" t="s">
        <v>623</v>
      </c>
      <c r="S904" s="274">
        <v>1611486.53</v>
      </c>
      <c r="T904" s="274">
        <v>1267127.27</v>
      </c>
      <c r="U904" s="274">
        <v>1680336.81</v>
      </c>
      <c r="V904" s="274">
        <f t="shared" si="93"/>
        <v>1198276.9899999998</v>
      </c>
      <c r="W904" s="327">
        <f>U904*(1+AG904)/(1+AG904+P904)</f>
        <v>1667702.6986466167</v>
      </c>
      <c r="X904" s="327">
        <v>93888</v>
      </c>
      <c r="Y904" s="327">
        <f t="shared" si="92"/>
        <v>12634.1113533834</v>
      </c>
      <c r="Z904" s="327">
        <f t="shared" si="91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94"/>
        <v>94098.86136000001</v>
      </c>
      <c r="AC904" s="327"/>
      <c r="AD904" s="272"/>
      <c r="AE904" s="272"/>
      <c r="AF904" s="272" t="s">
        <v>417</v>
      </c>
      <c r="AG904" s="273">
        <v>0.32</v>
      </c>
      <c r="AH904" s="349"/>
      <c r="AI904" s="349"/>
      <c r="AJ904" s="349"/>
    </row>
    <row r="905" spans="1:36" s="75" customFormat="1" ht="16.5" customHeight="1" x14ac:dyDescent="0.2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494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93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94"/>
        <v>0</v>
      </c>
      <c r="AC905" s="328"/>
      <c r="AD905" s="298"/>
      <c r="AE905" s="286"/>
      <c r="AF905" s="286" t="s">
        <v>417</v>
      </c>
      <c r="AG905" s="273">
        <v>0.32</v>
      </c>
      <c r="AH905" s="244"/>
      <c r="AI905" s="244"/>
      <c r="AJ905" s="244"/>
    </row>
    <row r="906" spans="1:36" s="275" customFormat="1" ht="16.5" customHeight="1" x14ac:dyDescent="0.2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531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93"/>
        <v>106099.63</v>
      </c>
      <c r="W906" s="327">
        <f>U906*(1+AG906)/(1+AG906+P906)</f>
        <v>0</v>
      </c>
      <c r="X906" s="327"/>
      <c r="Y906" s="327">
        <f t="shared" si="92"/>
        <v>0</v>
      </c>
      <c r="Z906" s="327">
        <f t="shared" si="91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94"/>
        <v>0</v>
      </c>
      <c r="AC906" s="327"/>
      <c r="AD906" s="272"/>
      <c r="AE906" s="273"/>
      <c r="AF906" s="273" t="s">
        <v>417</v>
      </c>
      <c r="AG906" s="273">
        <v>0.42</v>
      </c>
      <c r="AH906" s="349"/>
      <c r="AI906" s="349"/>
      <c r="AJ906" s="349"/>
    </row>
    <row r="907" spans="1:36" s="275" customFormat="1" ht="16.5" customHeight="1" x14ac:dyDescent="0.2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530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93"/>
        <v>7741.65</v>
      </c>
      <c r="W907" s="327">
        <f>U907*(1+AG907)/(1+AG907+P907)</f>
        <v>0</v>
      </c>
      <c r="X907" s="327"/>
      <c r="Y907" s="327">
        <f t="shared" si="92"/>
        <v>0</v>
      </c>
      <c r="Z907" s="327">
        <f t="shared" si="91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94"/>
        <v>0</v>
      </c>
      <c r="AC907" s="327"/>
      <c r="AD907" s="272"/>
      <c r="AE907" s="273"/>
      <c r="AF907" s="273" t="s">
        <v>414</v>
      </c>
      <c r="AG907" s="273">
        <v>0.42</v>
      </c>
      <c r="AH907" s="349"/>
      <c r="AI907" s="349"/>
      <c r="AJ907" s="349"/>
    </row>
    <row r="908" spans="1:36" s="275" customFormat="1" ht="16.5" customHeight="1" x14ac:dyDescent="0.2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357</v>
      </c>
      <c r="G908" s="272" t="s">
        <v>357</v>
      </c>
      <c r="H908" s="272" t="s">
        <v>357</v>
      </c>
      <c r="I908" s="272" t="s">
        <v>49</v>
      </c>
      <c r="J908" s="272"/>
      <c r="K908" s="272"/>
      <c r="L908" s="272" t="s">
        <v>357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93"/>
        <v>16823.18</v>
      </c>
      <c r="W908" s="327">
        <f t="shared" ref="W908:W943" si="95">U908*(1+AG908)/(1+AG908+P908)</f>
        <v>40.340000000000003</v>
      </c>
      <c r="X908" s="327"/>
      <c r="Y908" s="327">
        <f t="shared" si="92"/>
        <v>0</v>
      </c>
      <c r="Z908" s="327">
        <f t="shared" si="91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94"/>
        <v>2.2590400000000002</v>
      </c>
      <c r="AC908" s="327"/>
      <c r="AD908" s="272"/>
      <c r="AE908" s="273"/>
      <c r="AF908" s="273" t="s">
        <v>414</v>
      </c>
      <c r="AG908" s="273">
        <v>0.42</v>
      </c>
      <c r="AH908" s="349"/>
      <c r="AI908" s="349"/>
      <c r="AJ908" s="349"/>
    </row>
    <row r="909" spans="1:36" s="275" customFormat="1" ht="16.5" customHeight="1" x14ac:dyDescent="0.2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528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93"/>
        <v>547555.24</v>
      </c>
      <c r="W909" s="327">
        <f t="shared" si="95"/>
        <v>0</v>
      </c>
      <c r="X909" s="327"/>
      <c r="Y909" s="327">
        <f t="shared" si="92"/>
        <v>0</v>
      </c>
      <c r="Z909" s="327">
        <f t="shared" si="91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94"/>
        <v>0</v>
      </c>
      <c r="AC909" s="327"/>
      <c r="AD909" s="272"/>
      <c r="AE909" s="273"/>
      <c r="AF909" s="273" t="s">
        <v>417</v>
      </c>
      <c r="AG909" s="273">
        <v>0.42</v>
      </c>
      <c r="AH909" s="349"/>
      <c r="AI909" s="349"/>
      <c r="AJ909" s="349"/>
    </row>
    <row r="910" spans="1:36" s="275" customFormat="1" ht="16.5" customHeight="1" x14ac:dyDescent="0.2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489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76332.94</v>
      </c>
      <c r="T910" s="274"/>
      <c r="U910" s="274">
        <v>3803.28</v>
      </c>
      <c r="V910" s="274">
        <f t="shared" si="93"/>
        <v>72529.66</v>
      </c>
      <c r="W910" s="327">
        <f t="shared" si="95"/>
        <v>3803.28</v>
      </c>
      <c r="X910" s="327"/>
      <c r="Y910" s="327">
        <f t="shared" si="92"/>
        <v>0</v>
      </c>
      <c r="Z910" s="327">
        <f t="shared" si="91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94"/>
        <v>212.98368000000002</v>
      </c>
      <c r="AC910" s="327"/>
      <c r="AD910" s="272"/>
      <c r="AE910" s="273"/>
      <c r="AF910" s="273" t="s">
        <v>414</v>
      </c>
      <c r="AG910" s="273">
        <v>0</v>
      </c>
      <c r="AH910" s="349"/>
      <c r="AI910" s="349"/>
      <c r="AJ910" s="349"/>
    </row>
    <row r="911" spans="1:36" s="275" customFormat="1" ht="16.5" customHeight="1" x14ac:dyDescent="0.2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613</v>
      </c>
      <c r="G911" s="272" t="s">
        <v>613</v>
      </c>
      <c r="H911" s="272" t="s">
        <v>613</v>
      </c>
      <c r="I911" s="272" t="s">
        <v>49</v>
      </c>
      <c r="J911" s="272"/>
      <c r="K911" s="272"/>
      <c r="L911" s="272" t="s">
        <v>77</v>
      </c>
      <c r="M911" s="272" t="s">
        <v>624</v>
      </c>
      <c r="N911" s="410" t="s">
        <v>52</v>
      </c>
      <c r="O911" s="272" t="s">
        <v>53</v>
      </c>
      <c r="P911" s="196">
        <v>-0.15</v>
      </c>
      <c r="Q911" s="272"/>
      <c r="R911" s="272"/>
      <c r="S911" s="274">
        <v>205.52</v>
      </c>
      <c r="T911" s="274"/>
      <c r="U911" s="274">
        <v>0</v>
      </c>
      <c r="V911" s="274">
        <f t="shared" si="93"/>
        <v>205.52</v>
      </c>
      <c r="W911" s="121">
        <f>U911*(1+AG911)/(1+P911+AG911)</f>
        <v>0</v>
      </c>
      <c r="X911" s="327"/>
      <c r="Y911" s="327">
        <f t="shared" si="92"/>
        <v>0</v>
      </c>
      <c r="Z911" s="327">
        <f t="shared" si="91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94"/>
        <v>0</v>
      </c>
      <c r="AC911" s="327"/>
      <c r="AD911" s="272"/>
      <c r="AE911" s="273"/>
      <c r="AF911" s="273" t="s">
        <v>417</v>
      </c>
      <c r="AG911" s="226">
        <v>0.26</v>
      </c>
      <c r="AH911" s="349"/>
      <c r="AI911" s="349"/>
      <c r="AJ911" s="349"/>
    </row>
    <row r="912" spans="1:36" s="275" customFormat="1" ht="16.5" customHeight="1" x14ac:dyDescent="0.2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525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93"/>
        <v>1766.24</v>
      </c>
      <c r="W912" s="327">
        <f t="shared" si="95"/>
        <v>0</v>
      </c>
      <c r="X912" s="327"/>
      <c r="Y912" s="327">
        <f t="shared" si="92"/>
        <v>0</v>
      </c>
      <c r="Z912" s="327">
        <f t="shared" si="91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94"/>
        <v>0</v>
      </c>
      <c r="AC912" s="327"/>
      <c r="AD912" s="272"/>
      <c r="AE912" s="273"/>
      <c r="AF912" s="273" t="s">
        <v>414</v>
      </c>
      <c r="AG912" s="273">
        <v>0.42</v>
      </c>
      <c r="AH912" s="349"/>
      <c r="AI912" s="349"/>
      <c r="AJ912" s="349"/>
    </row>
    <row r="913" spans="1:36" s="275" customFormat="1" ht="16.5" customHeight="1" x14ac:dyDescent="0.2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766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95"/>
        <v>0.4</v>
      </c>
      <c r="X913" s="327"/>
      <c r="Y913" s="327">
        <f t="shared" si="92"/>
        <v>0</v>
      </c>
      <c r="Z913" s="327">
        <f t="shared" si="91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94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t="16.5" customHeight="1" x14ac:dyDescent="0.2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591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93"/>
        <v>20519.349999999999</v>
      </c>
      <c r="W914" s="327">
        <f t="shared" si="95"/>
        <v>3626.9648535564852</v>
      </c>
      <c r="X914" s="327"/>
      <c r="Y914" s="327">
        <f t="shared" si="92"/>
        <v>174.98514644351462</v>
      </c>
      <c r="Z914" s="327">
        <f t="shared" si="91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94"/>
        <v>212.9092</v>
      </c>
      <c r="AC914" s="327"/>
      <c r="AD914" s="272"/>
      <c r="AE914" s="273"/>
      <c r="AF914" s="273" t="s">
        <v>414</v>
      </c>
      <c r="AG914" s="273">
        <v>0.14000000000000001</v>
      </c>
      <c r="AH914" s="349"/>
      <c r="AI914" s="349"/>
      <c r="AJ914" s="349"/>
    </row>
    <row r="915" spans="1:36" s="275" customFormat="1" ht="16.5" customHeight="1" x14ac:dyDescent="0.2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206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499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93"/>
        <v>18289.37</v>
      </c>
      <c r="W915" s="327">
        <f t="shared" si="95"/>
        <v>22374.51</v>
      </c>
      <c r="X915" s="327"/>
      <c r="Y915" s="327">
        <f t="shared" si="92"/>
        <v>0</v>
      </c>
      <c r="Z915" s="327">
        <f t="shared" si="91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94"/>
        <v>1252.9725599999999</v>
      </c>
      <c r="AC915" s="327"/>
      <c r="AD915" s="272"/>
      <c r="AE915" s="273"/>
      <c r="AF915" s="273" t="s">
        <v>414</v>
      </c>
      <c r="AG915" s="273">
        <v>0</v>
      </c>
      <c r="AH915" s="349"/>
      <c r="AI915" s="349"/>
      <c r="AJ915" s="349"/>
    </row>
    <row r="916" spans="1:36" s="275" customFormat="1" ht="16.5" customHeight="1" x14ac:dyDescent="0.25">
      <c r="A916" s="271">
        <v>43739</v>
      </c>
      <c r="B916" s="272" t="s">
        <v>42</v>
      </c>
      <c r="C916" s="272" t="s">
        <v>59</v>
      </c>
      <c r="D916" s="272" t="s">
        <v>290</v>
      </c>
      <c r="E916" s="272" t="s">
        <v>156</v>
      </c>
      <c r="F916" s="272" t="s">
        <v>268</v>
      </c>
      <c r="G916" s="272" t="s">
        <v>291</v>
      </c>
      <c r="H916" s="370" t="s">
        <v>48</v>
      </c>
      <c r="I916" s="272" t="s">
        <v>49</v>
      </c>
      <c r="J916" s="272"/>
      <c r="K916" s="272"/>
      <c r="L916" s="272" t="s">
        <v>220</v>
      </c>
      <c r="M916" s="272" t="s">
        <v>536</v>
      </c>
      <c r="N916" s="272" t="s">
        <v>209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93"/>
        <v>136495.19</v>
      </c>
      <c r="W916" s="327">
        <f t="shared" si="95"/>
        <v>0</v>
      </c>
      <c r="X916" s="327"/>
      <c r="Y916" s="327">
        <f t="shared" si="92"/>
        <v>0</v>
      </c>
      <c r="Z916" s="327">
        <f t="shared" si="91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94"/>
        <v>0</v>
      </c>
      <c r="AC916" s="327"/>
      <c r="AD916" s="272"/>
      <c r="AE916" s="273"/>
      <c r="AF916" s="273" t="s">
        <v>417</v>
      </c>
      <c r="AG916" s="226">
        <v>0.42</v>
      </c>
      <c r="AH916" s="349"/>
      <c r="AI916" s="349"/>
      <c r="AJ916" s="349"/>
    </row>
    <row r="917" spans="1:36" s="275" customFormat="1" ht="16.5" customHeight="1" x14ac:dyDescent="0.25">
      <c r="A917" s="271">
        <v>43739</v>
      </c>
      <c r="B917" s="272" t="s">
        <v>42</v>
      </c>
      <c r="C917" s="272" t="s">
        <v>210</v>
      </c>
      <c r="D917" s="272" t="s">
        <v>221</v>
      </c>
      <c r="E917" s="272" t="s">
        <v>212</v>
      </c>
      <c r="F917" s="272" t="s">
        <v>282</v>
      </c>
      <c r="G917" s="272" t="s">
        <v>283</v>
      </c>
      <c r="H917" s="370" t="s">
        <v>48</v>
      </c>
      <c r="I917" s="272" t="s">
        <v>49</v>
      </c>
      <c r="J917" s="272"/>
      <c r="K917" s="272"/>
      <c r="L917" s="272" t="s">
        <v>220</v>
      </c>
      <c r="M917" s="272" t="s">
        <v>541</v>
      </c>
      <c r="N917" s="272" t="s">
        <v>209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93"/>
        <v>8102.9149295775096</v>
      </c>
      <c r="W917" s="327">
        <f t="shared" si="95"/>
        <v>0</v>
      </c>
      <c r="X917" s="327"/>
      <c r="Y917" s="327">
        <f t="shared" si="92"/>
        <v>0</v>
      </c>
      <c r="Z917" s="327">
        <f t="shared" si="91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94"/>
        <v>0</v>
      </c>
      <c r="AC917" s="327"/>
      <c r="AD917" s="272"/>
      <c r="AE917" s="273"/>
      <c r="AF917" s="273" t="s">
        <v>417</v>
      </c>
      <c r="AG917" s="273">
        <v>0.42</v>
      </c>
      <c r="AH917" s="349"/>
      <c r="AI917" s="349"/>
      <c r="AJ917" s="349"/>
    </row>
    <row r="918" spans="1:36" s="275" customFormat="1" ht="16.5" customHeight="1" x14ac:dyDescent="0.25">
      <c r="A918" s="271">
        <v>43739</v>
      </c>
      <c r="B918" s="272" t="s">
        <v>42</v>
      </c>
      <c r="C918" s="272" t="s">
        <v>210</v>
      </c>
      <c r="D918" s="272" t="s">
        <v>221</v>
      </c>
      <c r="E918" s="272" t="s">
        <v>212</v>
      </c>
      <c r="F918" s="272" t="s">
        <v>284</v>
      </c>
      <c r="G918" s="272" t="s">
        <v>285</v>
      </c>
      <c r="H918" s="370" t="s">
        <v>48</v>
      </c>
      <c r="I918" s="272" t="s">
        <v>49</v>
      </c>
      <c r="J918" s="272"/>
      <c r="K918" s="272"/>
      <c r="L918" s="272" t="s">
        <v>220</v>
      </c>
      <c r="M918" s="272" t="s">
        <v>543</v>
      </c>
      <c r="N918" s="272" t="s">
        <v>209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93"/>
        <v>655.37999999978604</v>
      </c>
      <c r="W918" s="327">
        <f t="shared" si="95"/>
        <v>0</v>
      </c>
      <c r="X918" s="327"/>
      <c r="Y918" s="327">
        <f t="shared" si="92"/>
        <v>0</v>
      </c>
      <c r="Z918" s="327">
        <f t="shared" si="91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94"/>
        <v>0</v>
      </c>
      <c r="AC918" s="327"/>
      <c r="AD918" s="272"/>
      <c r="AE918" s="273"/>
      <c r="AF918" s="273" t="s">
        <v>417</v>
      </c>
      <c r="AG918" s="273">
        <v>0.42</v>
      </c>
      <c r="AH918" s="349"/>
      <c r="AI918" s="349"/>
      <c r="AJ918" s="349"/>
    </row>
    <row r="919" spans="1:36" s="275" customFormat="1" ht="16.5" customHeight="1" x14ac:dyDescent="0.25">
      <c r="A919" s="271">
        <v>43739</v>
      </c>
      <c r="B919" s="272" t="s">
        <v>42</v>
      </c>
      <c r="C919" s="272" t="s">
        <v>210</v>
      </c>
      <c r="D919" s="272" t="s">
        <v>221</v>
      </c>
      <c r="E919" s="272" t="s">
        <v>212</v>
      </c>
      <c r="F919" s="272" t="s">
        <v>253</v>
      </c>
      <c r="G919" s="272" t="s">
        <v>254</v>
      </c>
      <c r="H919" s="370" t="s">
        <v>48</v>
      </c>
      <c r="I919" s="272" t="s">
        <v>49</v>
      </c>
      <c r="J919" s="272"/>
      <c r="K919" s="272"/>
      <c r="L919" s="272" t="s">
        <v>220</v>
      </c>
      <c r="M919" s="272" t="s">
        <v>533</v>
      </c>
      <c r="N919" s="272" t="s">
        <v>209</v>
      </c>
      <c r="O919" s="272" t="s">
        <v>53</v>
      </c>
      <c r="P919" s="273">
        <v>0.22</v>
      </c>
      <c r="Q919" s="272"/>
      <c r="R919" s="272"/>
      <c r="S919" s="121">
        <v>354.84000000002561</v>
      </c>
      <c r="T919" s="274"/>
      <c r="U919" s="274">
        <v>0</v>
      </c>
      <c r="V919" s="274">
        <f t="shared" si="93"/>
        <v>354.84000000002561</v>
      </c>
      <c r="W919" s="327">
        <f t="shared" si="95"/>
        <v>0</v>
      </c>
      <c r="X919" s="327"/>
      <c r="Y919" s="327">
        <f t="shared" si="92"/>
        <v>0</v>
      </c>
      <c r="Z919" s="327">
        <f t="shared" si="91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94"/>
        <v>0</v>
      </c>
      <c r="AC919" s="327"/>
      <c r="AD919" s="272"/>
      <c r="AE919" s="273"/>
      <c r="AF919" s="273" t="s">
        <v>417</v>
      </c>
      <c r="AG919" s="273">
        <v>0.42</v>
      </c>
      <c r="AH919" s="349"/>
      <c r="AI919" s="349"/>
      <c r="AJ919" s="349"/>
    </row>
    <row r="920" spans="1:36" s="275" customFormat="1" ht="16.5" customHeight="1" x14ac:dyDescent="0.25">
      <c r="A920" s="271">
        <v>43739</v>
      </c>
      <c r="B920" s="272" t="s">
        <v>42</v>
      </c>
      <c r="C920" s="272" t="s">
        <v>210</v>
      </c>
      <c r="D920" s="272" t="s">
        <v>221</v>
      </c>
      <c r="E920" s="272" t="s">
        <v>212</v>
      </c>
      <c r="F920" s="272" t="s">
        <v>228</v>
      </c>
      <c r="G920" s="272" t="s">
        <v>229</v>
      </c>
      <c r="H920" s="370" t="s">
        <v>48</v>
      </c>
      <c r="I920" s="272" t="s">
        <v>49</v>
      </c>
      <c r="J920" s="272"/>
      <c r="K920" s="272"/>
      <c r="L920" s="272" t="s">
        <v>220</v>
      </c>
      <c r="M920" s="272" t="s">
        <v>538</v>
      </c>
      <c r="N920" s="272" t="s">
        <v>209</v>
      </c>
      <c r="O920" s="272" t="s">
        <v>53</v>
      </c>
      <c r="P920" s="273">
        <v>0.08</v>
      </c>
      <c r="Q920" s="272"/>
      <c r="R920" s="272"/>
      <c r="S920" s="274">
        <v>0</v>
      </c>
      <c r="T920" s="274"/>
      <c r="U920" s="274">
        <v>0</v>
      </c>
      <c r="V920" s="274">
        <f t="shared" si="93"/>
        <v>0</v>
      </c>
      <c r="W920" s="327">
        <f>U920*(1+AG920)/(1+AG920+P920)</f>
        <v>0</v>
      </c>
      <c r="X920" s="327"/>
      <c r="Y920" s="327">
        <f t="shared" si="92"/>
        <v>0</v>
      </c>
      <c r="Z920" s="327">
        <f t="shared" si="91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94"/>
        <v>0</v>
      </c>
      <c r="AC920" s="327"/>
      <c r="AD920" s="272"/>
      <c r="AE920" s="273"/>
      <c r="AF920" s="273" t="s">
        <v>417</v>
      </c>
      <c r="AG920" s="273" t="s">
        <v>539</v>
      </c>
      <c r="AH920" s="349"/>
      <c r="AI920" s="349"/>
      <c r="AJ920" s="349"/>
    </row>
    <row r="921" spans="1:36" s="275" customFormat="1" ht="16.5" customHeight="1" x14ac:dyDescent="0.25">
      <c r="A921" s="271">
        <v>43739</v>
      </c>
      <c r="B921" s="272" t="s">
        <v>42</v>
      </c>
      <c r="C921" s="272" t="s">
        <v>210</v>
      </c>
      <c r="D921" s="272" t="s">
        <v>221</v>
      </c>
      <c r="E921" s="272" t="s">
        <v>212</v>
      </c>
      <c r="F921" s="272" t="s">
        <v>288</v>
      </c>
      <c r="G921" s="272" t="s">
        <v>289</v>
      </c>
      <c r="H921" s="370" t="s">
        <v>48</v>
      </c>
      <c r="I921" s="272" t="s">
        <v>49</v>
      </c>
      <c r="J921" s="272"/>
      <c r="K921" s="272"/>
      <c r="L921" s="272" t="s">
        <v>220</v>
      </c>
      <c r="M921" s="272" t="s">
        <v>547</v>
      </c>
      <c r="N921" s="272" t="s">
        <v>209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93"/>
        <v>227.30774647876399</v>
      </c>
      <c r="W921" s="327">
        <f t="shared" si="95"/>
        <v>0</v>
      </c>
      <c r="X921" s="327"/>
      <c r="Y921" s="327">
        <f t="shared" si="92"/>
        <v>0</v>
      </c>
      <c r="Z921" s="327">
        <f t="shared" si="91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94"/>
        <v>0</v>
      </c>
      <c r="AC921" s="327"/>
      <c r="AD921" s="272"/>
      <c r="AE921" s="273"/>
      <c r="AF921" s="273" t="s">
        <v>417</v>
      </c>
      <c r="AG921" s="273">
        <v>0.42</v>
      </c>
      <c r="AH921" s="349"/>
      <c r="AI921" s="349"/>
      <c r="AJ921" s="349"/>
    </row>
    <row r="922" spans="1:36" s="275" customFormat="1" ht="16.5" customHeight="1" x14ac:dyDescent="0.25">
      <c r="A922" s="271">
        <v>43739</v>
      </c>
      <c r="B922" s="272" t="s">
        <v>42</v>
      </c>
      <c r="C922" s="272" t="s">
        <v>210</v>
      </c>
      <c r="D922" s="272" t="s">
        <v>221</v>
      </c>
      <c r="E922" s="272" t="s">
        <v>212</v>
      </c>
      <c r="F922" s="272" t="s">
        <v>268</v>
      </c>
      <c r="G922" s="272" t="s">
        <v>269</v>
      </c>
      <c r="H922" s="370" t="s">
        <v>48</v>
      </c>
      <c r="I922" s="272" t="s">
        <v>49</v>
      </c>
      <c r="J922" s="272"/>
      <c r="K922" s="272"/>
      <c r="L922" s="272" t="s">
        <v>220</v>
      </c>
      <c r="M922" s="272" t="s">
        <v>550</v>
      </c>
      <c r="N922" s="272" t="s">
        <v>209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93"/>
        <v>152.264929577999</v>
      </c>
      <c r="W922" s="327">
        <f t="shared" si="95"/>
        <v>0</v>
      </c>
      <c r="X922" s="327"/>
      <c r="Y922" s="327">
        <f t="shared" si="92"/>
        <v>0</v>
      </c>
      <c r="Z922" s="327">
        <f t="shared" si="91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94"/>
        <v>0</v>
      </c>
      <c r="AC922" s="327"/>
      <c r="AD922" s="272"/>
      <c r="AE922" s="273"/>
      <c r="AF922" s="273" t="s">
        <v>417</v>
      </c>
      <c r="AG922" s="273" t="s">
        <v>539</v>
      </c>
      <c r="AH922" s="349"/>
      <c r="AI922" s="349"/>
      <c r="AJ922" s="349"/>
    </row>
    <row r="923" spans="1:36" s="275" customFormat="1" ht="16.5" customHeight="1" x14ac:dyDescent="0.25">
      <c r="A923" s="271">
        <v>43739</v>
      </c>
      <c r="B923" s="272" t="s">
        <v>42</v>
      </c>
      <c r="C923" s="272" t="s">
        <v>210</v>
      </c>
      <c r="D923" s="272" t="s">
        <v>221</v>
      </c>
      <c r="E923" s="272" t="s">
        <v>212</v>
      </c>
      <c r="F923" s="272" t="s">
        <v>322</v>
      </c>
      <c r="G923" s="272" t="s">
        <v>323</v>
      </c>
      <c r="H923" s="370" t="s">
        <v>48</v>
      </c>
      <c r="I923" s="272" t="s">
        <v>49</v>
      </c>
      <c r="J923" s="272"/>
      <c r="K923" s="272"/>
      <c r="L923" s="272" t="s">
        <v>220</v>
      </c>
      <c r="M923" s="272" t="s">
        <v>571</v>
      </c>
      <c r="N923" s="272" t="s">
        <v>209</v>
      </c>
      <c r="O923" s="272" t="s">
        <v>53</v>
      </c>
      <c r="P923" s="273">
        <v>0.13</v>
      </c>
      <c r="Q923" s="272"/>
      <c r="R923" s="272"/>
      <c r="S923" s="128">
        <v>-30329.470000000056</v>
      </c>
      <c r="T923" s="274"/>
      <c r="U923" s="274">
        <v>0</v>
      </c>
      <c r="V923" s="274">
        <f t="shared" si="93"/>
        <v>-30329.470000000056</v>
      </c>
      <c r="W923" s="327">
        <f t="shared" si="95"/>
        <v>0</v>
      </c>
      <c r="X923" s="327"/>
      <c r="Y923" s="327">
        <f t="shared" si="92"/>
        <v>0</v>
      </c>
      <c r="Z923" s="327">
        <f t="shared" si="91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94"/>
        <v>0</v>
      </c>
      <c r="AC923" s="327"/>
      <c r="AD923" s="272"/>
      <c r="AE923" s="273"/>
      <c r="AF923" s="273" t="s">
        <v>417</v>
      </c>
      <c r="AG923" s="273" t="s">
        <v>539</v>
      </c>
      <c r="AH923" s="349"/>
      <c r="AI923" s="349"/>
      <c r="AJ923" s="349"/>
    </row>
    <row r="924" spans="1:36" s="275" customFormat="1" ht="16.5" customHeight="1" x14ac:dyDescent="0.25">
      <c r="A924" s="271">
        <v>43739</v>
      </c>
      <c r="B924" s="272" t="s">
        <v>42</v>
      </c>
      <c r="C924" s="272" t="s">
        <v>210</v>
      </c>
      <c r="D924" s="272" t="s">
        <v>221</v>
      </c>
      <c r="E924" s="272" t="s">
        <v>212</v>
      </c>
      <c r="F924" s="272" t="s">
        <v>258</v>
      </c>
      <c r="G924" s="272" t="s">
        <v>259</v>
      </c>
      <c r="H924" s="370" t="s">
        <v>48</v>
      </c>
      <c r="I924" s="272" t="s">
        <v>49</v>
      </c>
      <c r="J924" s="272"/>
      <c r="K924" s="272"/>
      <c r="L924" s="272" t="s">
        <v>220</v>
      </c>
      <c r="M924" s="272" t="s">
        <v>535</v>
      </c>
      <c r="N924" s="272" t="s">
        <v>209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93"/>
        <v>425.555211267598</v>
      </c>
      <c r="W924" s="327">
        <f t="shared" si="95"/>
        <v>0</v>
      </c>
      <c r="X924" s="327"/>
      <c r="Y924" s="327">
        <f t="shared" si="92"/>
        <v>0</v>
      </c>
      <c r="Z924" s="327">
        <f t="shared" si="91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94"/>
        <v>0</v>
      </c>
      <c r="AC924" s="327"/>
      <c r="AD924" s="272"/>
      <c r="AE924" s="273"/>
      <c r="AF924" s="273" t="s">
        <v>417</v>
      </c>
      <c r="AG924" s="273">
        <v>0.42</v>
      </c>
      <c r="AH924" s="349"/>
      <c r="AI924" s="349"/>
      <c r="AJ924" s="349"/>
    </row>
    <row r="925" spans="1:36" s="275" customFormat="1" ht="16.5" customHeight="1" x14ac:dyDescent="0.25">
      <c r="A925" s="271">
        <v>43739</v>
      </c>
      <c r="B925" s="272" t="s">
        <v>42</v>
      </c>
      <c r="C925" s="272" t="s">
        <v>210</v>
      </c>
      <c r="D925" s="272" t="s">
        <v>221</v>
      </c>
      <c r="E925" s="272" t="s">
        <v>212</v>
      </c>
      <c r="F925" s="272" t="s">
        <v>296</v>
      </c>
      <c r="G925" s="272" t="s">
        <v>297</v>
      </c>
      <c r="H925" s="370" t="s">
        <v>48</v>
      </c>
      <c r="I925" s="272" t="s">
        <v>49</v>
      </c>
      <c r="J925" s="272"/>
      <c r="K925" s="272"/>
      <c r="L925" s="272" t="s">
        <v>220</v>
      </c>
      <c r="M925" s="272" t="s">
        <v>552</v>
      </c>
      <c r="N925" s="272" t="s">
        <v>209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93"/>
        <v>1402.38690140774</v>
      </c>
      <c r="W925" s="327">
        <f t="shared" si="95"/>
        <v>0</v>
      </c>
      <c r="X925" s="327"/>
      <c r="Y925" s="327">
        <f t="shared" si="92"/>
        <v>0</v>
      </c>
      <c r="Z925" s="327">
        <f t="shared" si="91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94"/>
        <v>0</v>
      </c>
      <c r="AC925" s="327"/>
      <c r="AD925" s="272"/>
      <c r="AE925" s="273"/>
      <c r="AF925" s="273" t="s">
        <v>417</v>
      </c>
      <c r="AG925" s="273">
        <v>0.42</v>
      </c>
      <c r="AH925" s="349"/>
      <c r="AI925" s="349"/>
      <c r="AJ925" s="349"/>
    </row>
    <row r="926" spans="1:36" s="275" customFormat="1" ht="16.5" customHeight="1" x14ac:dyDescent="0.25">
      <c r="A926" s="271">
        <v>43739</v>
      </c>
      <c r="B926" s="272" t="s">
        <v>42</v>
      </c>
      <c r="C926" s="272" t="s">
        <v>210</v>
      </c>
      <c r="D926" s="272" t="s">
        <v>221</v>
      </c>
      <c r="E926" s="272" t="s">
        <v>212</v>
      </c>
      <c r="F926" s="272" t="s">
        <v>260</v>
      </c>
      <c r="G926" s="272" t="s">
        <v>261</v>
      </c>
      <c r="H926" s="370" t="s">
        <v>48</v>
      </c>
      <c r="I926" s="272" t="s">
        <v>49</v>
      </c>
      <c r="J926" s="272"/>
      <c r="K926" s="272"/>
      <c r="L926" s="272" t="s">
        <v>220</v>
      </c>
      <c r="M926" s="272" t="s">
        <v>556</v>
      </c>
      <c r="N926" s="272" t="s">
        <v>209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93"/>
        <v>12961.68</v>
      </c>
      <c r="W926" s="327">
        <f t="shared" si="95"/>
        <v>0</v>
      </c>
      <c r="X926" s="327"/>
      <c r="Y926" s="327">
        <f t="shared" si="92"/>
        <v>0</v>
      </c>
      <c r="Z926" s="327">
        <f t="shared" si="91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94"/>
        <v>0</v>
      </c>
      <c r="AC926" s="327"/>
      <c r="AD926" s="272"/>
      <c r="AE926" s="273"/>
      <c r="AF926" s="273" t="s">
        <v>417</v>
      </c>
      <c r="AG926" s="273">
        <v>0.42</v>
      </c>
      <c r="AH926" s="349"/>
      <c r="AI926" s="349"/>
      <c r="AJ926" s="349"/>
    </row>
    <row r="927" spans="1:36" s="275" customFormat="1" ht="16.5" customHeight="1" x14ac:dyDescent="0.25">
      <c r="A927" s="271">
        <v>43739</v>
      </c>
      <c r="B927" s="272" t="s">
        <v>42</v>
      </c>
      <c r="C927" s="272" t="s">
        <v>210</v>
      </c>
      <c r="D927" s="272" t="s">
        <v>221</v>
      </c>
      <c r="E927" s="272" t="s">
        <v>212</v>
      </c>
      <c r="F927" s="272" t="s">
        <v>300</v>
      </c>
      <c r="G927" s="272" t="s">
        <v>301</v>
      </c>
      <c r="H927" s="370" t="s">
        <v>48</v>
      </c>
      <c r="I927" s="272" t="s">
        <v>49</v>
      </c>
      <c r="J927" s="272"/>
      <c r="K927" s="272"/>
      <c r="L927" s="272" t="s">
        <v>220</v>
      </c>
      <c r="M927" s="272" t="s">
        <v>544</v>
      </c>
      <c r="N927" s="272" t="s">
        <v>209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93"/>
        <v>143.460985915328</v>
      </c>
      <c r="W927" s="327">
        <f t="shared" si="95"/>
        <v>0</v>
      </c>
      <c r="X927" s="327"/>
      <c r="Y927" s="327">
        <f t="shared" si="92"/>
        <v>0</v>
      </c>
      <c r="Z927" s="327">
        <f t="shared" si="91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94"/>
        <v>0</v>
      </c>
      <c r="AC927" s="327"/>
      <c r="AD927" s="272"/>
      <c r="AE927" s="273"/>
      <c r="AF927" s="273" t="s">
        <v>417</v>
      </c>
      <c r="AG927" s="273">
        <v>0.42</v>
      </c>
      <c r="AH927" s="349"/>
      <c r="AI927" s="349"/>
      <c r="AJ927" s="349"/>
    </row>
    <row r="928" spans="1:36" s="275" customFormat="1" ht="16.5" customHeight="1" x14ac:dyDescent="0.25">
      <c r="A928" s="271">
        <v>43739</v>
      </c>
      <c r="B928" s="272" t="s">
        <v>42</v>
      </c>
      <c r="C928" s="272" t="s">
        <v>210</v>
      </c>
      <c r="D928" s="272" t="s">
        <v>221</v>
      </c>
      <c r="E928" s="272" t="s">
        <v>248</v>
      </c>
      <c r="F928" s="272" t="s">
        <v>249</v>
      </c>
      <c r="G928" s="272" t="s">
        <v>250</v>
      </c>
      <c r="H928" s="370" t="s">
        <v>48</v>
      </c>
      <c r="I928" s="272" t="s">
        <v>49</v>
      </c>
      <c r="J928" s="272"/>
      <c r="K928" s="272"/>
      <c r="L928" s="272" t="s">
        <v>220</v>
      </c>
      <c r="M928" s="272" t="s">
        <v>540</v>
      </c>
      <c r="N928" s="272" t="s">
        <v>209</v>
      </c>
      <c r="O928" s="272" t="s">
        <v>53</v>
      </c>
      <c r="P928" s="196">
        <v>0.23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93"/>
        <v>2063.5353521120301</v>
      </c>
      <c r="W928" s="327">
        <f t="shared" si="95"/>
        <v>0</v>
      </c>
      <c r="X928" s="327"/>
      <c r="Y928" s="327">
        <f t="shared" si="92"/>
        <v>0</v>
      </c>
      <c r="Z928" s="327">
        <f t="shared" si="91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94"/>
        <v>0</v>
      </c>
      <c r="AC928" s="327"/>
      <c r="AD928" s="272"/>
      <c r="AE928" s="273"/>
      <c r="AF928" s="273" t="s">
        <v>417</v>
      </c>
      <c r="AG928" s="273">
        <v>0.42</v>
      </c>
      <c r="AH928" s="349"/>
      <c r="AI928" s="349"/>
      <c r="AJ928" s="349"/>
    </row>
    <row r="929" spans="1:36" s="275" customFormat="1" ht="16.5" customHeight="1" x14ac:dyDescent="0.25">
      <c r="A929" s="271">
        <v>43739</v>
      </c>
      <c r="B929" s="272" t="s">
        <v>42</v>
      </c>
      <c r="C929" s="272" t="s">
        <v>210</v>
      </c>
      <c r="D929" s="272" t="s">
        <v>211</v>
      </c>
      <c r="E929" s="272" t="s">
        <v>212</v>
      </c>
      <c r="F929" s="272" t="s">
        <v>218</v>
      </c>
      <c r="G929" s="272" t="s">
        <v>219</v>
      </c>
      <c r="H929" s="370" t="s">
        <v>48</v>
      </c>
      <c r="I929" s="272" t="s">
        <v>49</v>
      </c>
      <c r="J929" s="272"/>
      <c r="K929" s="272"/>
      <c r="L929" s="272" t="s">
        <v>220</v>
      </c>
      <c r="M929" s="272" t="s">
        <v>565</v>
      </c>
      <c r="N929" s="272" t="s">
        <v>209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93"/>
        <v>114142.344929578</v>
      </c>
      <c r="W929" s="327">
        <f t="shared" si="95"/>
        <v>0</v>
      </c>
      <c r="X929" s="327"/>
      <c r="Y929" s="327">
        <f t="shared" si="92"/>
        <v>0</v>
      </c>
      <c r="Z929" s="327">
        <f t="shared" si="91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94"/>
        <v>0</v>
      </c>
      <c r="AC929" s="327"/>
      <c r="AD929" s="272"/>
      <c r="AE929" s="273"/>
      <c r="AF929" s="273" t="s">
        <v>417</v>
      </c>
      <c r="AG929" s="273">
        <v>0.42</v>
      </c>
      <c r="AH929" s="349"/>
      <c r="AI929" s="349"/>
      <c r="AJ929" s="349"/>
    </row>
    <row r="930" spans="1:36" s="275" customFormat="1" ht="16.5" customHeight="1" x14ac:dyDescent="0.25">
      <c r="A930" s="271">
        <v>43739</v>
      </c>
      <c r="B930" s="272" t="s">
        <v>42</v>
      </c>
      <c r="C930" s="272" t="s">
        <v>210</v>
      </c>
      <c r="D930" s="272" t="s">
        <v>211</v>
      </c>
      <c r="E930" s="272" t="s">
        <v>212</v>
      </c>
      <c r="F930" s="272" t="s">
        <v>220</v>
      </c>
      <c r="G930" s="272" t="s">
        <v>255</v>
      </c>
      <c r="H930" s="370" t="s">
        <v>48</v>
      </c>
      <c r="I930" s="272" t="s">
        <v>49</v>
      </c>
      <c r="J930" s="272"/>
      <c r="K930" s="272"/>
      <c r="L930" s="272" t="s">
        <v>220</v>
      </c>
      <c r="M930" s="272" t="s">
        <v>563</v>
      </c>
      <c r="N930" s="272" t="s">
        <v>209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93"/>
        <v>30217.7</v>
      </c>
      <c r="W930" s="327">
        <f t="shared" si="95"/>
        <v>0</v>
      </c>
      <c r="X930" s="327"/>
      <c r="Y930" s="327">
        <f t="shared" si="92"/>
        <v>0</v>
      </c>
      <c r="Z930" s="327">
        <f t="shared" si="91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94"/>
        <v>0</v>
      </c>
      <c r="AC930" s="327"/>
      <c r="AD930" s="272"/>
      <c r="AE930" s="273"/>
      <c r="AF930" s="273" t="s">
        <v>417</v>
      </c>
      <c r="AG930" s="273">
        <v>0.42</v>
      </c>
      <c r="AH930" s="349"/>
      <c r="AI930" s="349"/>
      <c r="AJ930" s="349"/>
    </row>
    <row r="931" spans="1:36" s="275" customFormat="1" ht="16.5" customHeight="1" x14ac:dyDescent="0.25">
      <c r="A931" s="271">
        <v>43739</v>
      </c>
      <c r="B931" s="272" t="s">
        <v>42</v>
      </c>
      <c r="C931" s="272" t="s">
        <v>210</v>
      </c>
      <c r="D931" s="272" t="s">
        <v>211</v>
      </c>
      <c r="E931" s="272" t="s">
        <v>212</v>
      </c>
      <c r="F931" s="272" t="s">
        <v>236</v>
      </c>
      <c r="G931" s="272" t="s">
        <v>237</v>
      </c>
      <c r="H931" s="370" t="s">
        <v>48</v>
      </c>
      <c r="I931" s="272" t="s">
        <v>49</v>
      </c>
      <c r="J931" s="272"/>
      <c r="K931" s="272"/>
      <c r="L931" s="272" t="s">
        <v>220</v>
      </c>
      <c r="M931" s="272" t="s">
        <v>57</v>
      </c>
      <c r="N931" s="272" t="s">
        <v>209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93"/>
        <v>20014.111126760599</v>
      </c>
      <c r="W931" s="327">
        <f>U931*(1+AG931)/(1+AG931+P931)</f>
        <v>0</v>
      </c>
      <c r="X931" s="327"/>
      <c r="Y931" s="327">
        <f t="shared" si="92"/>
        <v>0</v>
      </c>
      <c r="Z931" s="327">
        <f t="shared" si="91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94"/>
        <v>0</v>
      </c>
      <c r="AC931" s="327"/>
      <c r="AD931" s="272"/>
      <c r="AE931" s="273"/>
      <c r="AF931" s="273" t="s">
        <v>417</v>
      </c>
      <c r="AG931" s="273">
        <v>0.42</v>
      </c>
      <c r="AH931" s="349"/>
      <c r="AI931" s="349"/>
      <c r="AJ931" s="349"/>
    </row>
    <row r="932" spans="1:36" s="275" customFormat="1" ht="16.5" customHeight="1" x14ac:dyDescent="0.25">
      <c r="A932" s="271">
        <v>43739</v>
      </c>
      <c r="B932" s="272" t="s">
        <v>42</v>
      </c>
      <c r="C932" s="272" t="s">
        <v>210</v>
      </c>
      <c r="D932" s="272" t="s">
        <v>211</v>
      </c>
      <c r="E932" s="272" t="s">
        <v>212</v>
      </c>
      <c r="F932" s="272" t="s">
        <v>286</v>
      </c>
      <c r="G932" s="272" t="s">
        <v>287</v>
      </c>
      <c r="H932" s="370" t="s">
        <v>48</v>
      </c>
      <c r="I932" s="272" t="s">
        <v>49</v>
      </c>
      <c r="J932" s="272"/>
      <c r="K932" s="272"/>
      <c r="L932" s="272" t="s">
        <v>220</v>
      </c>
      <c r="M932" s="272" t="s">
        <v>545</v>
      </c>
      <c r="N932" s="272" t="s">
        <v>209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93"/>
        <v>322.47394365991897</v>
      </c>
      <c r="W932" s="121">
        <f>U932*(1+AG932)/(1+P932+AG932)</f>
        <v>0</v>
      </c>
      <c r="X932" s="328"/>
      <c r="Y932" s="327">
        <f t="shared" si="92"/>
        <v>0</v>
      </c>
      <c r="Z932" s="327">
        <f t="shared" si="91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94"/>
        <v>0</v>
      </c>
      <c r="AC932" s="327"/>
      <c r="AD932" s="272"/>
      <c r="AE932" s="273"/>
      <c r="AF932" s="273" t="s">
        <v>417</v>
      </c>
      <c r="AG932" s="273">
        <v>0.42</v>
      </c>
      <c r="AH932" s="349"/>
      <c r="AI932" s="349"/>
      <c r="AJ932" s="349"/>
    </row>
    <row r="933" spans="1:36" s="275" customFormat="1" ht="16.5" customHeight="1" x14ac:dyDescent="0.25">
      <c r="A933" s="271">
        <v>43739</v>
      </c>
      <c r="B933" s="272" t="s">
        <v>42</v>
      </c>
      <c r="C933" s="272" t="s">
        <v>210</v>
      </c>
      <c r="D933" s="272" t="s">
        <v>211</v>
      </c>
      <c r="E933" s="272" t="s">
        <v>212</v>
      </c>
      <c r="F933" s="272" t="s">
        <v>294</v>
      </c>
      <c r="G933" s="272" t="s">
        <v>295</v>
      </c>
      <c r="H933" s="370" t="s">
        <v>48</v>
      </c>
      <c r="I933" s="272" t="s">
        <v>49</v>
      </c>
      <c r="J933" s="272"/>
      <c r="K933" s="272"/>
      <c r="L933" s="272" t="s">
        <v>220</v>
      </c>
      <c r="M933" s="272" t="s">
        <v>551</v>
      </c>
      <c r="N933" s="272" t="s">
        <v>209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93"/>
        <v>196.54507042269699</v>
      </c>
      <c r="W933" s="327">
        <f t="shared" si="95"/>
        <v>0</v>
      </c>
      <c r="X933" s="327"/>
      <c r="Y933" s="327">
        <f t="shared" si="92"/>
        <v>0</v>
      </c>
      <c r="Z933" s="327">
        <f t="shared" si="91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94"/>
        <v>0</v>
      </c>
      <c r="AC933" s="327"/>
      <c r="AD933" s="272"/>
      <c r="AE933" s="273"/>
      <c r="AF933" s="273" t="s">
        <v>417</v>
      </c>
      <c r="AG933" s="273">
        <v>0.42</v>
      </c>
      <c r="AH933" s="349"/>
      <c r="AI933" s="349"/>
      <c r="AJ933" s="349"/>
    </row>
    <row r="934" spans="1:36" s="275" customFormat="1" ht="16.5" customHeight="1" x14ac:dyDescent="0.25">
      <c r="A934" s="271">
        <v>43739</v>
      </c>
      <c r="B934" s="272" t="s">
        <v>42</v>
      </c>
      <c r="C934" s="272" t="s">
        <v>210</v>
      </c>
      <c r="D934" s="272" t="s">
        <v>211</v>
      </c>
      <c r="E934" s="272" t="s">
        <v>212</v>
      </c>
      <c r="F934" s="272" t="s">
        <v>298</v>
      </c>
      <c r="G934" s="272" t="s">
        <v>299</v>
      </c>
      <c r="H934" s="370" t="s">
        <v>48</v>
      </c>
      <c r="I934" s="272" t="s">
        <v>49</v>
      </c>
      <c r="J934" s="272"/>
      <c r="K934" s="272"/>
      <c r="L934" s="272" t="s">
        <v>220</v>
      </c>
      <c r="M934" s="272" t="s">
        <v>548</v>
      </c>
      <c r="N934" s="272" t="s">
        <v>209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93"/>
        <v>1513.0032394366101</v>
      </c>
      <c r="W934" s="327">
        <f t="shared" si="95"/>
        <v>0</v>
      </c>
      <c r="X934" s="327"/>
      <c r="Y934" s="327">
        <f t="shared" si="92"/>
        <v>0</v>
      </c>
      <c r="Z934" s="327">
        <f t="shared" si="91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94"/>
        <v>0</v>
      </c>
      <c r="AC934" s="327"/>
      <c r="AD934" s="272"/>
      <c r="AE934" s="273"/>
      <c r="AF934" s="273" t="s">
        <v>417</v>
      </c>
      <c r="AG934" s="273">
        <v>0.42</v>
      </c>
      <c r="AH934" s="349"/>
      <c r="AI934" s="349"/>
      <c r="AJ934" s="349"/>
    </row>
    <row r="935" spans="1:36" s="275" customFormat="1" ht="16.5" customHeight="1" x14ac:dyDescent="0.25">
      <c r="A935" s="271">
        <v>43739</v>
      </c>
      <c r="B935" s="272" t="s">
        <v>42</v>
      </c>
      <c r="C935" s="272" t="s">
        <v>210</v>
      </c>
      <c r="D935" s="272" t="s">
        <v>211</v>
      </c>
      <c r="E935" s="272" t="s">
        <v>212</v>
      </c>
      <c r="F935" s="272" t="s">
        <v>230</v>
      </c>
      <c r="G935" s="272" t="s">
        <v>231</v>
      </c>
      <c r="H935" s="370" t="s">
        <v>48</v>
      </c>
      <c r="I935" s="272" t="s">
        <v>49</v>
      </c>
      <c r="J935" s="272"/>
      <c r="K935" s="272"/>
      <c r="L935" s="272" t="s">
        <v>220</v>
      </c>
      <c r="M935" s="272" t="s">
        <v>535</v>
      </c>
      <c r="N935" s="272" t="s">
        <v>209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93"/>
        <v>6504.6216901406997</v>
      </c>
      <c r="W935" s="327">
        <f t="shared" si="95"/>
        <v>0</v>
      </c>
      <c r="X935" s="327"/>
      <c r="Y935" s="327">
        <f t="shared" si="92"/>
        <v>0</v>
      </c>
      <c r="Z935" s="327">
        <f t="shared" si="91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94"/>
        <v>0</v>
      </c>
      <c r="AC935" s="327"/>
      <c r="AD935" s="272"/>
      <c r="AE935" s="273"/>
      <c r="AF935" s="273" t="s">
        <v>417</v>
      </c>
      <c r="AG935" s="273">
        <v>0</v>
      </c>
      <c r="AH935" s="349"/>
      <c r="AI935" s="349"/>
      <c r="AJ935" s="349"/>
    </row>
    <row r="936" spans="1:36" s="275" customFormat="1" ht="16.5" customHeight="1" x14ac:dyDescent="0.25">
      <c r="A936" s="271">
        <v>43739</v>
      </c>
      <c r="B936" s="272" t="s">
        <v>42</v>
      </c>
      <c r="C936" s="272" t="s">
        <v>210</v>
      </c>
      <c r="D936" s="272" t="s">
        <v>211</v>
      </c>
      <c r="E936" s="272" t="s">
        <v>212</v>
      </c>
      <c r="F936" s="272" t="s">
        <v>280</v>
      </c>
      <c r="G936" s="272" t="s">
        <v>281</v>
      </c>
      <c r="H936" s="370" t="s">
        <v>48</v>
      </c>
      <c r="I936" s="272" t="s">
        <v>49</v>
      </c>
      <c r="J936" s="272"/>
      <c r="K936" s="272"/>
      <c r="L936" s="272" t="s">
        <v>220</v>
      </c>
      <c r="M936" s="272" t="s">
        <v>593</v>
      </c>
      <c r="N936" s="272" t="s">
        <v>209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93"/>
        <v>44820.261970721403</v>
      </c>
      <c r="W936" s="327">
        <f t="shared" si="95"/>
        <v>0</v>
      </c>
      <c r="X936" s="327"/>
      <c r="Y936" s="327">
        <f t="shared" si="92"/>
        <v>0</v>
      </c>
      <c r="Z936" s="327">
        <f t="shared" si="91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94"/>
        <v>0</v>
      </c>
      <c r="AC936" s="327"/>
      <c r="AD936" s="272"/>
      <c r="AE936" s="273"/>
      <c r="AF936" s="273" t="s">
        <v>417</v>
      </c>
      <c r="AG936" s="273">
        <v>0.42</v>
      </c>
      <c r="AH936" s="349"/>
      <c r="AI936" s="349"/>
      <c r="AJ936" s="349"/>
    </row>
    <row r="937" spans="1:36" s="275" customFormat="1" ht="16.5" customHeight="1" x14ac:dyDescent="0.25">
      <c r="A937" s="271">
        <v>43739</v>
      </c>
      <c r="B937" s="272" t="s">
        <v>42</v>
      </c>
      <c r="C937" s="272" t="s">
        <v>210</v>
      </c>
      <c r="D937" s="272" t="s">
        <v>211</v>
      </c>
      <c r="E937" s="272" t="s">
        <v>212</v>
      </c>
      <c r="F937" s="272" t="s">
        <v>318</v>
      </c>
      <c r="G937" s="272" t="s">
        <v>319</v>
      </c>
      <c r="H937" s="370" t="s">
        <v>48</v>
      </c>
      <c r="I937" s="272" t="s">
        <v>49</v>
      </c>
      <c r="J937" s="272"/>
      <c r="K937" s="272"/>
      <c r="L937" s="272" t="s">
        <v>220</v>
      </c>
      <c r="M937" s="272" t="s">
        <v>594</v>
      </c>
      <c r="N937" s="272" t="s">
        <v>209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93"/>
        <v>132154.611549297</v>
      </c>
      <c r="W937" s="327">
        <f t="shared" si="95"/>
        <v>0</v>
      </c>
      <c r="X937" s="327"/>
      <c r="Y937" s="327">
        <f t="shared" si="92"/>
        <v>0</v>
      </c>
      <c r="Z937" s="327">
        <f t="shared" si="91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94"/>
        <v>0</v>
      </c>
      <c r="AC937" s="327"/>
      <c r="AD937" s="272"/>
      <c r="AE937" s="273"/>
      <c r="AF937" s="273" t="s">
        <v>417</v>
      </c>
      <c r="AG937" s="273">
        <v>0.42</v>
      </c>
      <c r="AH937" s="349"/>
      <c r="AI937" s="349"/>
      <c r="AJ937" s="349"/>
    </row>
    <row r="938" spans="1:36" s="275" customFormat="1" ht="16.5" customHeight="1" x14ac:dyDescent="0.25">
      <c r="A938" s="271">
        <v>43739</v>
      </c>
      <c r="B938" s="272" t="s">
        <v>42</v>
      </c>
      <c r="C938" s="272" t="s">
        <v>210</v>
      </c>
      <c r="D938" s="272" t="s">
        <v>211</v>
      </c>
      <c r="E938" s="272" t="s">
        <v>212</v>
      </c>
      <c r="F938" s="272" t="s">
        <v>226</v>
      </c>
      <c r="G938" s="272" t="s">
        <v>227</v>
      </c>
      <c r="H938" s="370" t="s">
        <v>48</v>
      </c>
      <c r="I938" s="272" t="s">
        <v>49</v>
      </c>
      <c r="J938" s="272"/>
      <c r="K938" s="272"/>
      <c r="L938" s="272" t="s">
        <v>220</v>
      </c>
      <c r="M938" s="272" t="s">
        <v>553</v>
      </c>
      <c r="N938" s="272" t="s">
        <v>209</v>
      </c>
      <c r="O938" s="272" t="s">
        <v>53</v>
      </c>
      <c r="P938" s="273">
        <v>0.03</v>
      </c>
      <c r="Q938" s="272"/>
      <c r="R938" s="272"/>
      <c r="S938" s="121">
        <v>14157.309295774696</v>
      </c>
      <c r="T938" s="274"/>
      <c r="U938" s="274">
        <v>0</v>
      </c>
      <c r="V938" s="274">
        <f t="shared" si="93"/>
        <v>14157.309295774696</v>
      </c>
      <c r="W938" s="327">
        <f t="shared" si="95"/>
        <v>0</v>
      </c>
      <c r="X938" s="327"/>
      <c r="Y938" s="327">
        <f t="shared" si="92"/>
        <v>0</v>
      </c>
      <c r="Z938" s="327">
        <f t="shared" si="91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94"/>
        <v>0</v>
      </c>
      <c r="AC938" s="327"/>
      <c r="AD938" s="272"/>
      <c r="AE938" s="273"/>
      <c r="AF938" s="273" t="s">
        <v>417</v>
      </c>
      <c r="AG938" s="273">
        <v>0.42</v>
      </c>
      <c r="AH938" s="349"/>
      <c r="AI938" s="349"/>
      <c r="AJ938" s="349"/>
    </row>
    <row r="939" spans="1:36" s="275" customFormat="1" ht="16.5" customHeight="1" x14ac:dyDescent="0.25">
      <c r="A939" s="271">
        <v>43739</v>
      </c>
      <c r="B939" s="272" t="s">
        <v>42</v>
      </c>
      <c r="C939" s="272" t="s">
        <v>210</v>
      </c>
      <c r="D939" s="272" t="s">
        <v>211</v>
      </c>
      <c r="E939" s="272" t="s">
        <v>212</v>
      </c>
      <c r="F939" s="272" t="s">
        <v>232</v>
      </c>
      <c r="G939" s="272" t="s">
        <v>233</v>
      </c>
      <c r="H939" s="370" t="s">
        <v>48</v>
      </c>
      <c r="I939" s="272" t="s">
        <v>49</v>
      </c>
      <c r="J939" s="272"/>
      <c r="K939" s="272"/>
      <c r="L939" s="272" t="s">
        <v>220</v>
      </c>
      <c r="M939" s="272" t="s">
        <v>561</v>
      </c>
      <c r="N939" s="272" t="s">
        <v>209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93"/>
        <v>480.55873239384499</v>
      </c>
      <c r="W939" s="327">
        <f t="shared" si="95"/>
        <v>0</v>
      </c>
      <c r="X939" s="327"/>
      <c r="Y939" s="327">
        <f t="shared" si="92"/>
        <v>0</v>
      </c>
      <c r="Z939" s="327">
        <f t="shared" si="91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94"/>
        <v>0</v>
      </c>
      <c r="AC939" s="327"/>
      <c r="AD939" s="272"/>
      <c r="AE939" s="273"/>
      <c r="AF939" s="273" t="s">
        <v>417</v>
      </c>
      <c r="AG939" s="273" t="s">
        <v>539</v>
      </c>
      <c r="AH939" s="349"/>
      <c r="AI939" s="349"/>
      <c r="AJ939" s="349"/>
    </row>
    <row r="940" spans="1:36" s="275" customFormat="1" ht="16.5" customHeight="1" x14ac:dyDescent="0.25">
      <c r="A940" s="271">
        <v>43739</v>
      </c>
      <c r="B940" s="272" t="s">
        <v>42</v>
      </c>
      <c r="C940" s="272" t="s">
        <v>210</v>
      </c>
      <c r="D940" s="272" t="s">
        <v>211</v>
      </c>
      <c r="E940" s="272" t="s">
        <v>212</v>
      </c>
      <c r="F940" s="272" t="s">
        <v>306</v>
      </c>
      <c r="G940" s="272" t="s">
        <v>307</v>
      </c>
      <c r="H940" s="370" t="s">
        <v>48</v>
      </c>
      <c r="I940" s="272" t="s">
        <v>49</v>
      </c>
      <c r="J940" s="272"/>
      <c r="K940" s="272"/>
      <c r="L940" s="272" t="s">
        <v>220</v>
      </c>
      <c r="M940" s="272" t="s">
        <v>535</v>
      </c>
      <c r="N940" s="272" t="s">
        <v>209</v>
      </c>
      <c r="O940" s="272" t="s">
        <v>53</v>
      </c>
      <c r="P940" s="273">
        <v>0.23</v>
      </c>
      <c r="Q940" s="272"/>
      <c r="R940" s="272"/>
      <c r="S940" s="121">
        <v>88.72</v>
      </c>
      <c r="T940" s="274"/>
      <c r="U940" s="274">
        <v>0</v>
      </c>
      <c r="V940" s="274">
        <f t="shared" si="93"/>
        <v>88.72</v>
      </c>
      <c r="W940" s="327">
        <f t="shared" si="95"/>
        <v>0</v>
      </c>
      <c r="X940" s="327"/>
      <c r="Y940" s="327">
        <f t="shared" si="92"/>
        <v>0</v>
      </c>
      <c r="Z940" s="327">
        <f t="shared" si="91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94"/>
        <v>0</v>
      </c>
      <c r="AC940" s="327"/>
      <c r="AD940" s="272"/>
      <c r="AE940" s="273"/>
      <c r="AF940" s="273" t="s">
        <v>417</v>
      </c>
      <c r="AG940" s="273">
        <v>0.42</v>
      </c>
      <c r="AH940" s="349"/>
      <c r="AI940" s="349"/>
      <c r="AJ940" s="349"/>
    </row>
    <row r="941" spans="1:36" s="275" customFormat="1" ht="16.5" customHeight="1" x14ac:dyDescent="0.25">
      <c r="A941" s="271">
        <v>43739</v>
      </c>
      <c r="B941" s="272" t="s">
        <v>42</v>
      </c>
      <c r="C941" s="272" t="s">
        <v>210</v>
      </c>
      <c r="D941" s="272" t="s">
        <v>211</v>
      </c>
      <c r="E941" s="272" t="s">
        <v>212</v>
      </c>
      <c r="F941" s="272" t="s">
        <v>213</v>
      </c>
      <c r="G941" s="272" t="s">
        <v>214</v>
      </c>
      <c r="H941" s="370" t="s">
        <v>48</v>
      </c>
      <c r="I941" s="272" t="s">
        <v>49</v>
      </c>
      <c r="J941" s="272"/>
      <c r="K941" s="272"/>
      <c r="L941" s="272" t="s">
        <v>220</v>
      </c>
      <c r="M941" s="272" t="s">
        <v>535</v>
      </c>
      <c r="N941" s="272" t="s">
        <v>209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93"/>
        <v>147.29985915508601</v>
      </c>
      <c r="W941" s="327">
        <f t="shared" si="95"/>
        <v>0</v>
      </c>
      <c r="X941" s="327"/>
      <c r="Y941" s="327">
        <f t="shared" si="92"/>
        <v>0</v>
      </c>
      <c r="Z941" s="327">
        <f t="shared" si="91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94"/>
        <v>0</v>
      </c>
      <c r="AC941" s="327"/>
      <c r="AD941" s="272"/>
      <c r="AE941" s="273"/>
      <c r="AF941" s="273" t="s">
        <v>417</v>
      </c>
      <c r="AG941" s="273">
        <v>0.42</v>
      </c>
      <c r="AH941" s="349"/>
      <c r="AI941" s="349"/>
      <c r="AJ941" s="349"/>
    </row>
    <row r="942" spans="1:36" s="275" customFormat="1" ht="16.5" customHeight="1" x14ac:dyDescent="0.25">
      <c r="A942" s="271">
        <v>43739</v>
      </c>
      <c r="B942" s="272" t="s">
        <v>42</v>
      </c>
      <c r="C942" s="272" t="s">
        <v>210</v>
      </c>
      <c r="D942" s="272" t="s">
        <v>211</v>
      </c>
      <c r="E942" s="272" t="s">
        <v>212</v>
      </c>
      <c r="F942" s="272" t="s">
        <v>312</v>
      </c>
      <c r="G942" s="272" t="s">
        <v>313</v>
      </c>
      <c r="H942" s="370" t="s">
        <v>48</v>
      </c>
      <c r="I942" s="272" t="s">
        <v>49</v>
      </c>
      <c r="J942" s="272"/>
      <c r="K942" s="272"/>
      <c r="L942" s="272" t="s">
        <v>220</v>
      </c>
      <c r="M942" s="272" t="s">
        <v>549</v>
      </c>
      <c r="N942" s="272" t="s">
        <v>209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93"/>
        <v>4215.2245070423196</v>
      </c>
      <c r="W942" s="327">
        <f t="shared" si="95"/>
        <v>0</v>
      </c>
      <c r="X942" s="327"/>
      <c r="Y942" s="327">
        <f t="shared" si="92"/>
        <v>0</v>
      </c>
      <c r="Z942" s="327">
        <f t="shared" si="91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94"/>
        <v>0</v>
      </c>
      <c r="AC942" s="327"/>
      <c r="AD942" s="272"/>
      <c r="AE942" s="273"/>
      <c r="AF942" s="273" t="s">
        <v>417</v>
      </c>
      <c r="AG942" s="273">
        <v>0.42</v>
      </c>
      <c r="AH942" s="349"/>
      <c r="AI942" s="349"/>
      <c r="AJ942" s="349"/>
    </row>
    <row r="943" spans="1:36" s="275" customFormat="1" ht="16.5" customHeight="1" x14ac:dyDescent="0.25">
      <c r="A943" s="271">
        <v>43739</v>
      </c>
      <c r="B943" s="272" t="s">
        <v>42</v>
      </c>
      <c r="C943" s="272" t="s">
        <v>210</v>
      </c>
      <c r="D943" s="272" t="s">
        <v>211</v>
      </c>
      <c r="E943" s="272" t="s">
        <v>212</v>
      </c>
      <c r="F943" s="272" t="s">
        <v>302</v>
      </c>
      <c r="G943" s="272" t="s">
        <v>303</v>
      </c>
      <c r="H943" s="370" t="s">
        <v>48</v>
      </c>
      <c r="I943" s="272" t="s">
        <v>49</v>
      </c>
      <c r="J943" s="272"/>
      <c r="K943" s="272"/>
      <c r="L943" s="272" t="s">
        <v>220</v>
      </c>
      <c r="M943" s="272" t="s">
        <v>535</v>
      </c>
      <c r="N943" s="272" t="s">
        <v>209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93"/>
        <v>127.3395774647</v>
      </c>
      <c r="W943" s="327">
        <f t="shared" si="95"/>
        <v>0</v>
      </c>
      <c r="X943" s="327"/>
      <c r="Y943" s="327">
        <f t="shared" si="92"/>
        <v>0</v>
      </c>
      <c r="Z943" s="327">
        <f t="shared" si="91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94"/>
        <v>0</v>
      </c>
      <c r="AC943" s="327"/>
      <c r="AD943" s="272"/>
      <c r="AE943" s="273"/>
      <c r="AF943" s="273" t="s">
        <v>417</v>
      </c>
      <c r="AG943" s="273">
        <v>0.42</v>
      </c>
      <c r="AH943" s="349"/>
      <c r="AI943" s="349"/>
      <c r="AJ943" s="349"/>
    </row>
    <row r="944" spans="1:36" s="275" customFormat="1" x14ac:dyDescent="0.25">
      <c r="A944" s="271">
        <v>43739</v>
      </c>
      <c r="B944" s="272" t="s">
        <v>42</v>
      </c>
      <c r="C944" s="272" t="s">
        <v>210</v>
      </c>
      <c r="D944" s="272" t="s">
        <v>211</v>
      </c>
      <c r="E944" s="272" t="s">
        <v>212</v>
      </c>
      <c r="F944" s="272" t="s">
        <v>240</v>
      </c>
      <c r="G944" s="272" t="s">
        <v>241</v>
      </c>
      <c r="H944" s="370" t="s">
        <v>48</v>
      </c>
      <c r="I944" s="272" t="s">
        <v>49</v>
      </c>
      <c r="J944" s="272"/>
      <c r="K944" s="272"/>
      <c r="L944" s="272" t="s">
        <v>220</v>
      </c>
      <c r="M944" s="272" t="s">
        <v>534</v>
      </c>
      <c r="N944" s="272" t="s">
        <v>209</v>
      </c>
      <c r="O944" s="272" t="s">
        <v>53</v>
      </c>
      <c r="P944" s="273">
        <v>0.23</v>
      </c>
      <c r="Q944" s="272"/>
      <c r="R944" s="272"/>
      <c r="S944" s="121">
        <v>172.66352112698951</v>
      </c>
      <c r="T944" s="274"/>
      <c r="U944" s="274">
        <v>0</v>
      </c>
      <c r="V944" s="274">
        <f t="shared" si="93"/>
        <v>172.66352112698951</v>
      </c>
      <c r="W944" s="327">
        <f>U944*(1+AG944)/(1+AG944+P944)</f>
        <v>0</v>
      </c>
      <c r="X944" s="327"/>
      <c r="Y944" s="327">
        <f t="shared" si="92"/>
        <v>0</v>
      </c>
      <c r="Z944" s="327">
        <f t="shared" si="91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94"/>
        <v>0</v>
      </c>
      <c r="AC944" s="327"/>
      <c r="AD944" s="272"/>
      <c r="AE944" s="273"/>
      <c r="AF944" s="273" t="s">
        <v>417</v>
      </c>
      <c r="AG944" s="273">
        <v>0.42</v>
      </c>
      <c r="AH944" s="349"/>
      <c r="AI944" s="349"/>
      <c r="AJ944" s="349"/>
    </row>
    <row r="945" spans="1:36" s="275" customFormat="1" ht="16.5" customHeight="1" x14ac:dyDescent="0.25">
      <c r="A945" s="271">
        <v>43739</v>
      </c>
      <c r="B945" s="272" t="s">
        <v>42</v>
      </c>
      <c r="C945" s="272" t="s">
        <v>210</v>
      </c>
      <c r="D945" s="272" t="s">
        <v>211</v>
      </c>
      <c r="E945" s="272" t="s">
        <v>212</v>
      </c>
      <c r="F945" s="272" t="s">
        <v>246</v>
      </c>
      <c r="G945" s="272" t="s">
        <v>247</v>
      </c>
      <c r="H945" s="370" t="s">
        <v>48</v>
      </c>
      <c r="I945" s="272" t="s">
        <v>49</v>
      </c>
      <c r="J945" s="272"/>
      <c r="K945" s="272"/>
      <c r="L945" s="272" t="s">
        <v>220</v>
      </c>
      <c r="M945" s="272" t="s">
        <v>532</v>
      </c>
      <c r="N945" s="272" t="s">
        <v>209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93"/>
        <v>11055.15</v>
      </c>
      <c r="W945" s="327">
        <f>U945*(1+AG945)/(1+AG945+P945)</f>
        <v>0</v>
      </c>
      <c r="X945" s="327"/>
      <c r="Y945" s="327">
        <f t="shared" si="92"/>
        <v>0</v>
      </c>
      <c r="Z945" s="327">
        <f t="shared" si="91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94"/>
        <v>0</v>
      </c>
      <c r="AC945" s="327"/>
      <c r="AD945" s="272"/>
      <c r="AE945" s="273"/>
      <c r="AF945" s="273" t="s">
        <v>417</v>
      </c>
      <c r="AG945" s="273">
        <v>0.42</v>
      </c>
      <c r="AH945" s="349"/>
      <c r="AI945" s="349"/>
      <c r="AJ945" s="349"/>
    </row>
    <row r="946" spans="1:36" s="275" customFormat="1" ht="16.5" customHeight="1" x14ac:dyDescent="0.2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509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93"/>
        <v>0</v>
      </c>
      <c r="W946" s="327">
        <f t="shared" ref="W946:W956" si="96">U946*(1+AG946)/(1+AG946+P946)</f>
        <v>20555.533333333333</v>
      </c>
      <c r="X946" s="327"/>
      <c r="Y946" s="327">
        <f t="shared" si="92"/>
        <v>1027.7766666666685</v>
      </c>
      <c r="Z946" s="327">
        <f t="shared" si="91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94"/>
        <v>1208.6653600000002</v>
      </c>
      <c r="AC946" s="327"/>
      <c r="AD946" s="272"/>
      <c r="AE946" s="273"/>
      <c r="AF946" s="273" t="s">
        <v>417</v>
      </c>
      <c r="AG946" s="273">
        <v>0</v>
      </c>
      <c r="AH946" s="349"/>
      <c r="AI946" s="349"/>
      <c r="AJ946" s="349"/>
    </row>
    <row r="947" spans="1:36" s="275" customFormat="1" ht="16.5" customHeight="1" x14ac:dyDescent="0.2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493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93"/>
        <v>44130.209999999905</v>
      </c>
      <c r="W947" s="411">
        <f>U947*(1+AG947)/(1+P947+AG947)</f>
        <v>151612.87181818183</v>
      </c>
      <c r="X947" s="327"/>
      <c r="Y947" s="327">
        <f t="shared" si="92"/>
        <v>4250.8281818181858</v>
      </c>
      <c r="Z947" s="327">
        <f t="shared" si="91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94"/>
        <v>8728.3672000000006</v>
      </c>
      <c r="AC947" s="327"/>
      <c r="AD947" s="272"/>
      <c r="AE947" s="272"/>
      <c r="AF947" s="272" t="s">
        <v>417</v>
      </c>
      <c r="AG947" s="273">
        <v>7.0000000000000007E-2</v>
      </c>
      <c r="AH947" s="349"/>
      <c r="AI947" s="349"/>
      <c r="AJ947" s="349"/>
    </row>
    <row r="948" spans="1:36" s="275" customFormat="1" ht="16.5" customHeight="1" x14ac:dyDescent="0.2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493</v>
      </c>
      <c r="N948" s="272" t="s">
        <v>52</v>
      </c>
      <c r="O948" s="272" t="s">
        <v>53</v>
      </c>
      <c r="P948" s="196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93"/>
        <v>380304.25</v>
      </c>
      <c r="W948" s="123">
        <f>U948*(1+AG948)/(1+AG948+P948)</f>
        <v>1009806.936</v>
      </c>
      <c r="X948" s="327"/>
      <c r="Y948" s="327">
        <f t="shared" si="92"/>
        <v>28312.344000000041</v>
      </c>
      <c r="Z948" s="327">
        <f t="shared" si="91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94"/>
        <v>58134.679680000001</v>
      </c>
      <c r="AC948" s="327"/>
      <c r="AD948" s="272"/>
      <c r="AE948" s="272"/>
      <c r="AF948" s="272" t="s">
        <v>417</v>
      </c>
      <c r="AG948" s="273">
        <v>7.0000000000000007E-2</v>
      </c>
      <c r="AH948" s="349"/>
      <c r="AI948" s="349"/>
      <c r="AJ948" s="349"/>
    </row>
    <row r="949" spans="1:36" s="275" customFormat="1" ht="16.5" customHeight="1" x14ac:dyDescent="0.2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497</v>
      </c>
      <c r="N949" s="272" t="s">
        <v>209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93"/>
        <v>17291.400000000001</v>
      </c>
      <c r="W949" s="327">
        <f t="shared" si="96"/>
        <v>0</v>
      </c>
      <c r="X949" s="327"/>
      <c r="Y949" s="327">
        <f t="shared" si="92"/>
        <v>0</v>
      </c>
      <c r="Z949" s="327">
        <f t="shared" si="91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94"/>
        <v>0</v>
      </c>
      <c r="AC949" s="327"/>
      <c r="AD949" s="272"/>
      <c r="AE949" s="273"/>
      <c r="AF949" s="273" t="s">
        <v>417</v>
      </c>
      <c r="AG949" s="273">
        <v>0.36</v>
      </c>
      <c r="AH949" s="349"/>
      <c r="AI949" s="349"/>
      <c r="AJ949" s="349"/>
    </row>
    <row r="950" spans="1:36" s="275" customFormat="1" ht="16.5" customHeight="1" x14ac:dyDescent="0.2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511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93"/>
        <v>48780.49</v>
      </c>
      <c r="W950" s="121">
        <f>U950/(1+P950)</f>
        <v>14872.08</v>
      </c>
      <c r="X950" s="327"/>
      <c r="Y950" s="327">
        <f t="shared" si="92"/>
        <v>0</v>
      </c>
      <c r="Z950" s="327">
        <f t="shared" si="91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94"/>
        <v>832.83648000000005</v>
      </c>
      <c r="AC950" s="327"/>
      <c r="AD950" s="272"/>
      <c r="AE950" s="273"/>
      <c r="AF950" s="273" t="s">
        <v>417</v>
      </c>
      <c r="AG950" s="273">
        <v>0</v>
      </c>
      <c r="AH950" s="349"/>
      <c r="AI950" s="349"/>
      <c r="AJ950" s="349"/>
    </row>
    <row r="951" spans="1:36" s="275" customFormat="1" ht="16.5" customHeight="1" x14ac:dyDescent="0.2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492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93"/>
        <v>10573.89</v>
      </c>
      <c r="W951" s="327">
        <f t="shared" si="96"/>
        <v>49366.51</v>
      </c>
      <c r="X951" s="327"/>
      <c r="Y951" s="327">
        <f t="shared" si="92"/>
        <v>0</v>
      </c>
      <c r="Z951" s="327">
        <f t="shared" si="91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94"/>
        <v>2764.5245600000003</v>
      </c>
      <c r="AC951" s="327"/>
      <c r="AD951" s="272"/>
      <c r="AE951" s="272"/>
      <c r="AF951" s="272" t="s">
        <v>414</v>
      </c>
      <c r="AG951" s="273">
        <v>0</v>
      </c>
      <c r="AH951" s="349"/>
      <c r="AI951" s="349"/>
      <c r="AJ951" s="349"/>
    </row>
    <row r="952" spans="1:36" s="275" customFormat="1" ht="16.5" customHeight="1" x14ac:dyDescent="0.2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354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491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93"/>
        <v>178083.40000000002</v>
      </c>
      <c r="W952" s="327">
        <f t="shared" si="96"/>
        <v>263032.33009708737</v>
      </c>
      <c r="X952" s="327"/>
      <c r="Y952" s="327">
        <f t="shared" si="92"/>
        <v>7890.9699029126205</v>
      </c>
      <c r="Z952" s="327">
        <f t="shared" si="91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94"/>
        <v>15171.7048</v>
      </c>
      <c r="AC952" s="327"/>
      <c r="AD952" s="272"/>
      <c r="AE952" s="272"/>
      <c r="AF952" s="272" t="s">
        <v>414</v>
      </c>
      <c r="AG952" s="273">
        <v>0</v>
      </c>
      <c r="AH952" s="349"/>
      <c r="AI952" s="349"/>
      <c r="AJ952" s="349"/>
    </row>
    <row r="953" spans="1:36" s="275" customFormat="1" ht="16.5" customHeight="1" x14ac:dyDescent="0.2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354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490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93"/>
        <v>31225.839999999997</v>
      </c>
      <c r="W953" s="327">
        <f t="shared" si="96"/>
        <v>139675.90291262136</v>
      </c>
      <c r="X953" s="327"/>
      <c r="Y953" s="327">
        <f t="shared" si="92"/>
        <v>4190.2770873786358</v>
      </c>
      <c r="Z953" s="327">
        <f t="shared" si="91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94"/>
        <v>8056.5060800000001</v>
      </c>
      <c r="AC953" s="327"/>
      <c r="AD953" s="272"/>
      <c r="AE953" s="273"/>
      <c r="AF953" s="273" t="s">
        <v>414</v>
      </c>
      <c r="AG953" s="273">
        <v>0</v>
      </c>
      <c r="AH953" s="349"/>
      <c r="AI953" s="349"/>
      <c r="AJ953" s="349"/>
    </row>
    <row r="954" spans="1:36" s="275" customFormat="1" ht="16.5" customHeight="1" x14ac:dyDescent="0.2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498</v>
      </c>
      <c r="N954" s="272" t="s">
        <v>209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6"/>
        <v>0</v>
      </c>
      <c r="X954" s="327"/>
      <c r="Y954" s="327">
        <f t="shared" si="92"/>
        <v>0</v>
      </c>
      <c r="Z954" s="327">
        <f t="shared" si="91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94"/>
        <v>0</v>
      </c>
      <c r="AC954" s="327"/>
      <c r="AD954" s="272"/>
      <c r="AE954" s="273"/>
      <c r="AF954" s="273" t="s">
        <v>417</v>
      </c>
      <c r="AG954" s="273">
        <v>0.36</v>
      </c>
      <c r="AH954" s="349"/>
      <c r="AI954" s="349"/>
      <c r="AJ954" s="349"/>
    </row>
    <row r="955" spans="1:36" s="275" customFormat="1" ht="16.5" customHeight="1" x14ac:dyDescent="0.2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498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93"/>
        <v>7101.6099999999988</v>
      </c>
      <c r="W955" s="327">
        <f t="shared" si="96"/>
        <v>9300.94</v>
      </c>
      <c r="X955" s="327"/>
      <c r="Y955" s="327">
        <f t="shared" si="92"/>
        <v>0</v>
      </c>
      <c r="Z955" s="327">
        <f t="shared" si="91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94"/>
        <v>520.85264000000006</v>
      </c>
      <c r="AC955" s="327"/>
      <c r="AD955" s="272"/>
      <c r="AE955" s="273"/>
      <c r="AF955" s="273" t="s">
        <v>417</v>
      </c>
      <c r="AG955" s="273">
        <v>0.11</v>
      </c>
      <c r="AH955" s="349"/>
      <c r="AI955" s="349"/>
      <c r="AJ955" s="349"/>
    </row>
    <row r="956" spans="1:36" s="275" customFormat="1" ht="16.5" customHeight="1" x14ac:dyDescent="0.2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522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93"/>
        <v>2956.69</v>
      </c>
      <c r="W956" s="327">
        <f t="shared" si="96"/>
        <v>0</v>
      </c>
      <c r="X956" s="327"/>
      <c r="Y956" s="327">
        <f t="shared" si="92"/>
        <v>0</v>
      </c>
      <c r="Z956" s="327">
        <f t="shared" si="91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94"/>
        <v>0</v>
      </c>
      <c r="AC956" s="327"/>
      <c r="AD956" s="272"/>
      <c r="AE956" s="273"/>
      <c r="AF956" s="273" t="s">
        <v>417</v>
      </c>
      <c r="AG956" s="273">
        <v>0.42</v>
      </c>
      <c r="AH956" s="349"/>
      <c r="AI956" s="349"/>
      <c r="AJ956" s="349"/>
    </row>
    <row r="957" spans="1:36" s="275" customFormat="1" ht="16.5" customHeight="1" x14ac:dyDescent="0.2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625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92"/>
        <v>0</v>
      </c>
      <c r="Z957" s="327">
        <f t="shared" si="91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94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t="16.5" customHeight="1" x14ac:dyDescent="0.2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513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514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93"/>
        <v>0</v>
      </c>
      <c r="W958" s="329">
        <v>256760</v>
      </c>
      <c r="X958" s="329"/>
      <c r="Y958" s="329">
        <f t="shared" si="92"/>
        <v>0</v>
      </c>
      <c r="Z958" s="329">
        <v>256760</v>
      </c>
      <c r="AA958" s="279">
        <v>5.6000000000000001E-2</v>
      </c>
      <c r="AB958" s="329">
        <f t="shared" si="94"/>
        <v>14378.56</v>
      </c>
      <c r="AC958" s="329"/>
      <c r="AD958" s="245"/>
      <c r="AE958" s="245"/>
      <c r="AF958" s="245" t="s">
        <v>417</v>
      </c>
      <c r="AG958" s="276">
        <v>0</v>
      </c>
      <c r="AH958" s="349"/>
      <c r="AI958" s="349"/>
      <c r="AJ958" s="349"/>
    </row>
    <row r="959" spans="1:36" s="275" customFormat="1" ht="16.5" customHeight="1" x14ac:dyDescent="0.2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363</v>
      </c>
      <c r="F959" s="245" t="s">
        <v>76</v>
      </c>
      <c r="G959" s="201" t="s">
        <v>758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598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93"/>
        <v>0</v>
      </c>
      <c r="W959" s="329">
        <v>107520</v>
      </c>
      <c r="X959" s="329"/>
      <c r="Y959" s="329">
        <f t="shared" si="92"/>
        <v>0</v>
      </c>
      <c r="Z959" s="329">
        <v>107520</v>
      </c>
      <c r="AA959" s="279">
        <v>5.6000000000000001E-2</v>
      </c>
      <c r="AB959" s="329">
        <f t="shared" si="94"/>
        <v>6021.12</v>
      </c>
      <c r="AC959" s="329"/>
      <c r="AD959" s="245"/>
      <c r="AE959" s="245"/>
      <c r="AF959" s="245" t="s">
        <v>417</v>
      </c>
      <c r="AG959" s="276">
        <v>0</v>
      </c>
      <c r="AH959" s="349"/>
      <c r="AI959" s="349"/>
      <c r="AJ959" s="349"/>
    </row>
    <row r="960" spans="1:36" s="275" customFormat="1" ht="16.5" customHeight="1" x14ac:dyDescent="0.2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494</v>
      </c>
      <c r="N960" s="245" t="s">
        <v>600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92"/>
        <v>0</v>
      </c>
      <c r="Z960" s="329">
        <v>0</v>
      </c>
      <c r="AA960" s="276"/>
      <c r="AB960" s="329">
        <f t="shared" si="94"/>
        <v>0</v>
      </c>
      <c r="AC960" s="329"/>
      <c r="AD960" s="245"/>
      <c r="AE960" s="245"/>
      <c r="AF960" s="245" t="s">
        <v>417</v>
      </c>
      <c r="AG960" s="276">
        <v>0</v>
      </c>
      <c r="AH960" s="349"/>
      <c r="AI960" s="349"/>
      <c r="AJ960" s="349"/>
    </row>
    <row r="961" spans="1:36" s="275" customFormat="1" ht="16.5" customHeight="1" x14ac:dyDescent="0.2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582</v>
      </c>
      <c r="J961" s="245"/>
      <c r="K961" s="245"/>
      <c r="L961" s="245" t="s">
        <v>137</v>
      </c>
      <c r="M961" s="272" t="s">
        <v>494</v>
      </c>
      <c r="N961" s="245" t="s">
        <v>52</v>
      </c>
      <c r="O961" s="245" t="s">
        <v>57</v>
      </c>
      <c r="P961" s="276">
        <v>0</v>
      </c>
      <c r="Q961" s="277"/>
      <c r="R961" s="245" t="s">
        <v>584</v>
      </c>
      <c r="S961" s="167">
        <v>0</v>
      </c>
      <c r="T961" s="167">
        <v>7906.12</v>
      </c>
      <c r="U961" s="167">
        <v>7906.12</v>
      </c>
      <c r="V961" s="167">
        <f t="shared" si="93"/>
        <v>0</v>
      </c>
      <c r="W961" s="329">
        <v>0</v>
      </c>
      <c r="X961" s="329"/>
      <c r="Y961" s="329">
        <f t="shared" si="92"/>
        <v>7906.12</v>
      </c>
      <c r="Z961" s="329">
        <v>7906.12</v>
      </c>
      <c r="AA961" s="273">
        <v>0</v>
      </c>
      <c r="AB961" s="329">
        <f t="shared" si="94"/>
        <v>0</v>
      </c>
      <c r="AC961" s="329"/>
      <c r="AD961" s="245"/>
      <c r="AE961" s="245"/>
      <c r="AF961" s="245" t="s">
        <v>414</v>
      </c>
      <c r="AG961" s="276">
        <v>0.6</v>
      </c>
      <c r="AH961" s="349"/>
      <c r="AI961" s="349"/>
      <c r="AJ961" s="349"/>
    </row>
    <row r="962" spans="1:36" s="275" customFormat="1" ht="16.5" customHeight="1" x14ac:dyDescent="0.2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582</v>
      </c>
      <c r="J962" s="245"/>
      <c r="K962" s="245"/>
      <c r="L962" s="245" t="s">
        <v>133</v>
      </c>
      <c r="M962" s="272" t="s">
        <v>494</v>
      </c>
      <c r="N962" s="245" t="s">
        <v>52</v>
      </c>
      <c r="O962" s="245" t="s">
        <v>57</v>
      </c>
      <c r="P962" s="276">
        <v>0</v>
      </c>
      <c r="Q962" s="277"/>
      <c r="R962" s="245" t="s">
        <v>584</v>
      </c>
      <c r="S962" s="167">
        <v>0</v>
      </c>
      <c r="T962" s="167">
        <v>77375.7</v>
      </c>
      <c r="U962" s="167">
        <v>77375.7</v>
      </c>
      <c r="V962" s="167">
        <f t="shared" si="93"/>
        <v>0</v>
      </c>
      <c r="W962" s="329">
        <v>0</v>
      </c>
      <c r="X962" s="329"/>
      <c r="Y962" s="329">
        <f t="shared" si="92"/>
        <v>77375.7</v>
      </c>
      <c r="Z962" s="329">
        <v>77375.7</v>
      </c>
      <c r="AA962" s="273">
        <v>0</v>
      </c>
      <c r="AB962" s="329">
        <f t="shared" si="94"/>
        <v>0</v>
      </c>
      <c r="AC962" s="329"/>
      <c r="AD962" s="245"/>
      <c r="AE962" s="245"/>
      <c r="AF962" s="245" t="s">
        <v>414</v>
      </c>
      <c r="AG962" s="276">
        <v>0</v>
      </c>
      <c r="AH962" s="349"/>
      <c r="AI962" s="349"/>
      <c r="AJ962" s="349"/>
    </row>
    <row r="963" spans="1:36" s="275" customFormat="1" ht="16.5" customHeight="1" x14ac:dyDescent="0.2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626</v>
      </c>
      <c r="J963" s="245"/>
      <c r="K963" s="245"/>
      <c r="L963" s="245" t="s">
        <v>133</v>
      </c>
      <c r="M963" s="272" t="s">
        <v>494</v>
      </c>
      <c r="N963" s="245" t="s">
        <v>197</v>
      </c>
      <c r="O963" s="245" t="s">
        <v>57</v>
      </c>
      <c r="P963" s="276">
        <v>0</v>
      </c>
      <c r="Q963" s="277"/>
      <c r="R963" s="245" t="s">
        <v>623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94"/>
        <v>273372.96000000002</v>
      </c>
      <c r="AC963" s="329"/>
      <c r="AD963" s="245"/>
      <c r="AE963" s="245"/>
      <c r="AF963" s="245" t="s">
        <v>417</v>
      </c>
      <c r="AG963" s="276">
        <v>0</v>
      </c>
      <c r="AH963" s="349"/>
      <c r="AI963" s="349"/>
      <c r="AJ963" s="349"/>
    </row>
    <row r="964" spans="1:36" s="275" customFormat="1" ht="16.5" customHeight="1" x14ac:dyDescent="0.25">
      <c r="A964" s="261">
        <v>43739</v>
      </c>
      <c r="B964" s="245" t="s">
        <v>6</v>
      </c>
      <c r="C964" s="245" t="s">
        <v>174</v>
      </c>
      <c r="D964" s="245" t="s">
        <v>328</v>
      </c>
      <c r="E964" s="245" t="s">
        <v>329</v>
      </c>
      <c r="F964" s="245" t="s">
        <v>330</v>
      </c>
      <c r="G964" s="245" t="s">
        <v>330</v>
      </c>
      <c r="H964" s="245" t="s">
        <v>330</v>
      </c>
      <c r="I964" s="245" t="s">
        <v>627</v>
      </c>
      <c r="J964" s="245"/>
      <c r="K964" s="245"/>
      <c r="L964" s="245" t="s">
        <v>330</v>
      </c>
      <c r="M964" s="272" t="s">
        <v>628</v>
      </c>
      <c r="N964" s="245" t="s">
        <v>52</v>
      </c>
      <c r="O964" s="245" t="s">
        <v>57</v>
      </c>
      <c r="P964" s="276">
        <v>0</v>
      </c>
      <c r="Q964" s="277"/>
      <c r="R964" s="245" t="s">
        <v>629</v>
      </c>
      <c r="S964" s="167">
        <v>0</v>
      </c>
      <c r="T964" s="167"/>
      <c r="U964" s="167"/>
      <c r="V964" s="167">
        <f t="shared" ref="V964:V972" si="97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94"/>
        <v>0</v>
      </c>
      <c r="AC964" s="329"/>
      <c r="AD964" s="245"/>
      <c r="AE964" s="245"/>
      <c r="AF964" s="245" t="s">
        <v>417</v>
      </c>
      <c r="AG964" s="276">
        <v>0</v>
      </c>
      <c r="AH964" s="349"/>
      <c r="AI964" s="349"/>
      <c r="AJ964" s="349"/>
    </row>
    <row r="965" spans="1:36" s="275" customFormat="1" ht="16.5" customHeight="1" x14ac:dyDescent="0.25">
      <c r="A965" s="261">
        <v>43739</v>
      </c>
      <c r="B965" s="245" t="s">
        <v>6</v>
      </c>
      <c r="C965" s="245" t="s">
        <v>174</v>
      </c>
      <c r="D965" s="245" t="s">
        <v>328</v>
      </c>
      <c r="E965" s="245" t="s">
        <v>401</v>
      </c>
      <c r="F965" s="245" t="s">
        <v>618</v>
      </c>
      <c r="G965" s="245" t="s">
        <v>618</v>
      </c>
      <c r="H965" s="245" t="s">
        <v>618</v>
      </c>
      <c r="I965" s="245" t="s">
        <v>630</v>
      </c>
      <c r="J965" s="245"/>
      <c r="K965" s="245"/>
      <c r="L965" s="245" t="s">
        <v>618</v>
      </c>
      <c r="M965" s="272" t="s">
        <v>621</v>
      </c>
      <c r="N965" s="245" t="s">
        <v>144</v>
      </c>
      <c r="O965" s="245" t="s">
        <v>57</v>
      </c>
      <c r="P965" s="276">
        <v>0</v>
      </c>
      <c r="Q965" s="277" t="s">
        <v>631</v>
      </c>
      <c r="R965" s="245" t="s">
        <v>632</v>
      </c>
      <c r="S965" s="167">
        <v>9143.59</v>
      </c>
      <c r="T965" s="167"/>
      <c r="U965" s="167">
        <f>W965</f>
        <v>8964.3039215686294</v>
      </c>
      <c r="V965" s="167">
        <f t="shared" si="97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633</v>
      </c>
      <c r="AE965" s="245"/>
      <c r="AF965" s="245" t="s">
        <v>417</v>
      </c>
      <c r="AG965" s="276"/>
      <c r="AH965" s="349"/>
      <c r="AI965" s="349"/>
      <c r="AJ965" s="349"/>
    </row>
    <row r="966" spans="1:36" s="275" customFormat="1" ht="16.5" customHeight="1" x14ac:dyDescent="0.2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327</v>
      </c>
      <c r="G966" s="245" t="s">
        <v>617</v>
      </c>
      <c r="H966" s="245" t="s">
        <v>327</v>
      </c>
      <c r="I966" s="245" t="s">
        <v>458</v>
      </c>
      <c r="J966" s="245"/>
      <c r="K966" s="245"/>
      <c r="L966" s="245" t="s">
        <v>603</v>
      </c>
      <c r="M966" s="272" t="s">
        <v>604</v>
      </c>
      <c r="N966" s="245" t="s">
        <v>144</v>
      </c>
      <c r="O966" s="245" t="s">
        <v>57</v>
      </c>
      <c r="P966" s="276">
        <v>0</v>
      </c>
      <c r="Q966" s="277" t="s">
        <v>605</v>
      </c>
      <c r="R966" s="245"/>
      <c r="S966" s="167">
        <v>0</v>
      </c>
      <c r="T966" s="167">
        <v>5000000</v>
      </c>
      <c r="U966" s="167">
        <f t="shared" ref="U966:U972" si="98">W966</f>
        <v>1084146.6100000001</v>
      </c>
      <c r="V966" s="167">
        <f t="shared" si="97"/>
        <v>3915853.3899999997</v>
      </c>
      <c r="W966" s="329">
        <v>1084146.6100000001</v>
      </c>
      <c r="X966" s="329"/>
      <c r="Y966" s="329">
        <v>0</v>
      </c>
      <c r="Z966" s="329">
        <f t="shared" ref="Z966:Z972" si="99">U966</f>
        <v>1084146.6100000001</v>
      </c>
      <c r="AA966" s="273">
        <v>0</v>
      </c>
      <c r="AB966" s="329">
        <v>0</v>
      </c>
      <c r="AC966" s="329"/>
      <c r="AD966" s="245" t="s">
        <v>633</v>
      </c>
      <c r="AE966" s="245"/>
      <c r="AF966" s="245" t="s">
        <v>414</v>
      </c>
      <c r="AG966" s="276">
        <v>0</v>
      </c>
      <c r="AH966" s="349"/>
      <c r="AI966" s="349"/>
      <c r="AJ966" s="349"/>
    </row>
    <row r="967" spans="1:36" s="275" customFormat="1" ht="16.5" customHeight="1" x14ac:dyDescent="0.2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601</v>
      </c>
      <c r="G967" s="245" t="s">
        <v>601</v>
      </c>
      <c r="H967" s="245" t="s">
        <v>601</v>
      </c>
      <c r="I967" s="245" t="s">
        <v>458</v>
      </c>
      <c r="J967" s="245"/>
      <c r="K967" s="245"/>
      <c r="L967" s="245" t="s">
        <v>603</v>
      </c>
      <c r="M967" s="272" t="s">
        <v>604</v>
      </c>
      <c r="N967" s="245" t="s">
        <v>144</v>
      </c>
      <c r="O967" s="245" t="s">
        <v>57</v>
      </c>
      <c r="P967" s="276">
        <v>0</v>
      </c>
      <c r="Q967" s="277" t="s">
        <v>605</v>
      </c>
      <c r="R967" s="245"/>
      <c r="S967" s="167">
        <v>1867062.71</v>
      </c>
      <c r="T967" s="167">
        <v>2000000</v>
      </c>
      <c r="U967" s="167">
        <f t="shared" si="98"/>
        <v>3843860.3337400001</v>
      </c>
      <c r="V967" s="167">
        <f t="shared" si="97"/>
        <v>23202.376259999815</v>
      </c>
      <c r="W967" s="329">
        <v>3843860.3337400001</v>
      </c>
      <c r="X967" s="329"/>
      <c r="Y967" s="329">
        <v>0</v>
      </c>
      <c r="Z967" s="329">
        <f t="shared" si="99"/>
        <v>3843860.3337400001</v>
      </c>
      <c r="AA967" s="273">
        <v>0</v>
      </c>
      <c r="AB967" s="329">
        <v>0</v>
      </c>
      <c r="AC967" s="329"/>
      <c r="AD967" s="245" t="s">
        <v>633</v>
      </c>
      <c r="AE967" s="245"/>
      <c r="AF967" s="245" t="s">
        <v>417</v>
      </c>
      <c r="AG967" s="276">
        <v>0</v>
      </c>
      <c r="AH967" s="349"/>
      <c r="AI967" s="349"/>
      <c r="AJ967" s="349"/>
    </row>
    <row r="968" spans="1:36" s="275" customFormat="1" ht="16.5" customHeight="1" x14ac:dyDescent="0.2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606</v>
      </c>
      <c r="G968" s="245" t="s">
        <v>606</v>
      </c>
      <c r="H968" s="245" t="s">
        <v>606</v>
      </c>
      <c r="I968" s="245" t="s">
        <v>458</v>
      </c>
      <c r="J968" s="245"/>
      <c r="K968" s="245"/>
      <c r="L968" s="245" t="s">
        <v>327</v>
      </c>
      <c r="M968" s="272" t="s">
        <v>535</v>
      </c>
      <c r="N968" s="245" t="s">
        <v>144</v>
      </c>
      <c r="O968" s="245" t="s">
        <v>57</v>
      </c>
      <c r="P968" s="276">
        <v>0</v>
      </c>
      <c r="Q968" s="277" t="s">
        <v>607</v>
      </c>
      <c r="R968" s="245"/>
      <c r="S968" s="167">
        <v>1703624.8</v>
      </c>
      <c r="T968" s="167">
        <v>3030000</v>
      </c>
      <c r="U968" s="167">
        <f t="shared" si="98"/>
        <v>3610685.49</v>
      </c>
      <c r="V968" s="167">
        <f t="shared" si="97"/>
        <v>1122939.3099999996</v>
      </c>
      <c r="W968" s="329">
        <v>3610685.49</v>
      </c>
      <c r="X968" s="329"/>
      <c r="Y968" s="329">
        <v>0</v>
      </c>
      <c r="Z968" s="329">
        <f t="shared" si="99"/>
        <v>3610685.49</v>
      </c>
      <c r="AA968" s="273">
        <v>0</v>
      </c>
      <c r="AB968" s="329">
        <v>0</v>
      </c>
      <c r="AC968" s="329"/>
      <c r="AD968" s="245" t="s">
        <v>633</v>
      </c>
      <c r="AE968" s="245"/>
      <c r="AF968" s="245" t="s">
        <v>414</v>
      </c>
      <c r="AG968" s="276">
        <v>0</v>
      </c>
      <c r="AH968" s="349"/>
      <c r="AI968" s="349"/>
      <c r="AJ968" s="349"/>
    </row>
    <row r="969" spans="1:36" s="275" customFormat="1" ht="16.5" customHeight="1" x14ac:dyDescent="0.2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634</v>
      </c>
      <c r="G969" s="245" t="s">
        <v>634</v>
      </c>
      <c r="H969" s="245" t="s">
        <v>772</v>
      </c>
      <c r="I969" s="245" t="s">
        <v>458</v>
      </c>
      <c r="J969" s="245"/>
      <c r="K969" s="245"/>
      <c r="L969" s="245" t="s">
        <v>603</v>
      </c>
      <c r="M969" s="272" t="s">
        <v>604</v>
      </c>
      <c r="N969" s="245" t="s">
        <v>144</v>
      </c>
      <c r="O969" s="245" t="s">
        <v>57</v>
      </c>
      <c r="P969" s="276">
        <v>0</v>
      </c>
      <c r="Q969" s="277" t="s">
        <v>605</v>
      </c>
      <c r="R969" s="245"/>
      <c r="S969" s="167">
        <v>2668575</v>
      </c>
      <c r="T969" s="167"/>
      <c r="U969" s="167">
        <f t="shared" si="98"/>
        <v>2668575</v>
      </c>
      <c r="V969" s="167">
        <f t="shared" si="97"/>
        <v>0</v>
      </c>
      <c r="W969" s="329">
        <v>2668575</v>
      </c>
      <c r="X969" s="329"/>
      <c r="Y969" s="329">
        <v>0</v>
      </c>
      <c r="Z969" s="329">
        <f t="shared" si="99"/>
        <v>2668575</v>
      </c>
      <c r="AA969" s="273">
        <v>0</v>
      </c>
      <c r="AB969" s="329">
        <v>0</v>
      </c>
      <c r="AC969" s="329"/>
      <c r="AD969" s="245" t="s">
        <v>633</v>
      </c>
      <c r="AE969" s="245"/>
      <c r="AF969" s="245" t="s">
        <v>414</v>
      </c>
      <c r="AG969" s="276"/>
      <c r="AH969" s="349"/>
      <c r="AI969" s="349"/>
      <c r="AJ969" s="349"/>
    </row>
    <row r="970" spans="1:36" s="275" customFormat="1" ht="16.5" customHeight="1" x14ac:dyDescent="0.2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635</v>
      </c>
      <c r="G970" s="245" t="s">
        <v>635</v>
      </c>
      <c r="H970" s="245" t="s">
        <v>635</v>
      </c>
      <c r="I970" s="245" t="s">
        <v>458</v>
      </c>
      <c r="J970" s="245"/>
      <c r="K970" s="245"/>
      <c r="L970" s="245" t="s">
        <v>603</v>
      </c>
      <c r="M970" s="272" t="s">
        <v>636</v>
      </c>
      <c r="N970" s="245" t="s">
        <v>144</v>
      </c>
      <c r="O970" s="245" t="s">
        <v>57</v>
      </c>
      <c r="P970" s="276">
        <v>0</v>
      </c>
      <c r="Q970" s="277" t="s">
        <v>605</v>
      </c>
      <c r="R970" s="245"/>
      <c r="S970" s="167">
        <v>261425</v>
      </c>
      <c r="T970" s="167"/>
      <c r="U970" s="167">
        <f t="shared" si="98"/>
        <v>261425</v>
      </c>
      <c r="V970" s="167">
        <f t="shared" si="97"/>
        <v>0</v>
      </c>
      <c r="W970" s="329">
        <v>261425</v>
      </c>
      <c r="X970" s="329"/>
      <c r="Y970" s="329">
        <v>0</v>
      </c>
      <c r="Z970" s="329">
        <f t="shared" si="99"/>
        <v>261425</v>
      </c>
      <c r="AA970" s="273">
        <v>0</v>
      </c>
      <c r="AB970" s="329">
        <v>0</v>
      </c>
      <c r="AC970" s="329"/>
      <c r="AD970" s="245" t="s">
        <v>633</v>
      </c>
      <c r="AE970" s="245"/>
      <c r="AF970" s="245" t="s">
        <v>414</v>
      </c>
      <c r="AG970" s="276"/>
      <c r="AH970" s="349"/>
      <c r="AI970" s="349"/>
      <c r="AJ970" s="349"/>
    </row>
    <row r="971" spans="1:36" s="275" customFormat="1" ht="16.5" customHeight="1" x14ac:dyDescent="0.2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343</v>
      </c>
      <c r="J971" s="245"/>
      <c r="K971" s="245"/>
      <c r="L971" s="245" t="s">
        <v>133</v>
      </c>
      <c r="M971" s="272" t="s">
        <v>494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8"/>
        <v>383999.21259842499</v>
      </c>
      <c r="V971" s="167">
        <f t="shared" si="97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9"/>
        <v>383999.21259842499</v>
      </c>
      <c r="AA971" s="273">
        <v>0</v>
      </c>
      <c r="AB971" s="329">
        <v>0</v>
      </c>
      <c r="AC971" s="329"/>
      <c r="AD971" s="245" t="s">
        <v>633</v>
      </c>
      <c r="AE971" s="245"/>
      <c r="AF971" s="245" t="s">
        <v>417</v>
      </c>
      <c r="AG971" s="276">
        <v>0.2</v>
      </c>
      <c r="AH971" s="349"/>
      <c r="AI971" s="349"/>
      <c r="AJ971" s="349"/>
    </row>
    <row r="972" spans="1:36" s="275" customFormat="1" ht="16.5" customHeight="1" x14ac:dyDescent="0.2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333</v>
      </c>
      <c r="J972" s="245"/>
      <c r="K972" s="245"/>
      <c r="L972" s="245" t="s">
        <v>133</v>
      </c>
      <c r="M972" s="272" t="s">
        <v>494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8"/>
        <v>192758.810344828</v>
      </c>
      <c r="V972" s="167">
        <f t="shared" si="97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9"/>
        <v>192758.810344828</v>
      </c>
      <c r="AA972" s="273">
        <v>0</v>
      </c>
      <c r="AB972" s="329">
        <v>0</v>
      </c>
      <c r="AC972" s="329"/>
      <c r="AD972" s="245" t="s">
        <v>633</v>
      </c>
      <c r="AE972" s="245"/>
      <c r="AF972" s="245" t="s">
        <v>417</v>
      </c>
      <c r="AG972" s="276">
        <v>0.1</v>
      </c>
      <c r="AH972" s="349"/>
      <c r="AI972" s="349"/>
      <c r="AJ972" s="349"/>
    </row>
    <row r="973" spans="1:36" s="275" customFormat="1" ht="16.5" customHeight="1" x14ac:dyDescent="0.25">
      <c r="A973" s="261">
        <v>43739</v>
      </c>
      <c r="B973" s="245" t="s">
        <v>6</v>
      </c>
      <c r="C973" s="245" t="s">
        <v>174</v>
      </c>
      <c r="D973" s="245" t="s">
        <v>328</v>
      </c>
      <c r="E973" s="245" t="s">
        <v>329</v>
      </c>
      <c r="F973" s="245" t="s">
        <v>330</v>
      </c>
      <c r="G973" s="245" t="s">
        <v>330</v>
      </c>
      <c r="H973" s="245" t="s">
        <v>330</v>
      </c>
      <c r="I973" s="245" t="s">
        <v>637</v>
      </c>
      <c r="J973" s="245"/>
      <c r="K973" s="245"/>
      <c r="L973" s="245" t="s">
        <v>330</v>
      </c>
      <c r="M973" s="272" t="s">
        <v>628</v>
      </c>
      <c r="N973" s="245" t="s">
        <v>52</v>
      </c>
      <c r="O973" s="245" t="s">
        <v>53</v>
      </c>
      <c r="P973" s="276">
        <v>0.05</v>
      </c>
      <c r="Q973" s="277"/>
      <c r="R973" s="245" t="s">
        <v>638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417</v>
      </c>
      <c r="AG973" s="276">
        <v>0</v>
      </c>
      <c r="AH973" s="349"/>
      <c r="AI973" s="349"/>
      <c r="AJ973" s="349"/>
    </row>
    <row r="974" spans="1:36" s="403" customFormat="1" ht="16.5" customHeight="1" x14ac:dyDescent="0.25">
      <c r="A974" s="261">
        <v>43739</v>
      </c>
      <c r="B974" s="245" t="s">
        <v>6</v>
      </c>
      <c r="C974" s="245" t="s">
        <v>174</v>
      </c>
      <c r="D974" s="245" t="s">
        <v>328</v>
      </c>
      <c r="E974" s="245" t="s">
        <v>329</v>
      </c>
      <c r="F974" s="245" t="s">
        <v>330</v>
      </c>
      <c r="G974" s="245" t="s">
        <v>330</v>
      </c>
      <c r="H974" s="245" t="s">
        <v>330</v>
      </c>
      <c r="I974" s="245" t="s">
        <v>639</v>
      </c>
      <c r="J974" s="245"/>
      <c r="K974" s="245"/>
      <c r="L974" s="245" t="s">
        <v>330</v>
      </c>
      <c r="M974" s="298" t="s">
        <v>628</v>
      </c>
      <c r="N974" s="245" t="s">
        <v>52</v>
      </c>
      <c r="O974" s="245" t="s">
        <v>53</v>
      </c>
      <c r="P974" s="276">
        <v>0.05</v>
      </c>
      <c r="Q974" s="277"/>
      <c r="R974" s="245" t="s">
        <v>640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417</v>
      </c>
      <c r="AG974" s="276">
        <v>0</v>
      </c>
      <c r="AH974" s="244"/>
      <c r="AI974" s="244"/>
      <c r="AJ974" s="244"/>
    </row>
    <row r="975" spans="1:36" s="275" customFormat="1" ht="16.5" customHeight="1" x14ac:dyDescent="0.2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513</v>
      </c>
      <c r="H975" s="245" t="s">
        <v>48</v>
      </c>
      <c r="I975" s="245" t="s">
        <v>49</v>
      </c>
      <c r="J975" s="245" t="s">
        <v>677</v>
      </c>
      <c r="K975" s="245"/>
      <c r="L975" s="245" t="s">
        <v>198</v>
      </c>
      <c r="M975" s="272" t="s">
        <v>514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100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417</v>
      </c>
      <c r="AG975" s="231">
        <v>0</v>
      </c>
      <c r="AH975" s="349"/>
      <c r="AI975" s="349"/>
      <c r="AJ975" s="349"/>
    </row>
    <row r="976" spans="1:36" s="275" customFormat="1" ht="16.5" customHeight="1" x14ac:dyDescent="0.2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363</v>
      </c>
      <c r="F976" s="245" t="s">
        <v>76</v>
      </c>
      <c r="G976" s="201" t="s">
        <v>758</v>
      </c>
      <c r="H976" s="245" t="s">
        <v>48</v>
      </c>
      <c r="I976" s="245" t="s">
        <v>49</v>
      </c>
      <c r="J976" s="245" t="s">
        <v>677</v>
      </c>
      <c r="K976" s="245"/>
      <c r="L976" s="245" t="s">
        <v>76</v>
      </c>
      <c r="M976" s="272" t="s">
        <v>519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/>
      <c r="W976" s="329">
        <f>IF(O976="返货",U976/(1+P976),IF(O976="返现",U976,IF(O976="折扣",U976*P976,IF(O976="无",U976))))</f>
        <v>107520</v>
      </c>
      <c r="X976" s="329"/>
      <c r="Y976" s="329">
        <f t="shared" si="100"/>
        <v>0</v>
      </c>
      <c r="Z976" s="329">
        <v>107520</v>
      </c>
      <c r="AA976" s="273">
        <v>5.6000000000000001E-2</v>
      </c>
      <c r="AB976" s="329">
        <f t="shared" ref="AB976:AB1031" si="101">AA976*Z976</f>
        <v>6021.12</v>
      </c>
      <c r="AC976" s="329"/>
      <c r="AD976" s="245"/>
      <c r="AE976" s="245"/>
      <c r="AF976" s="276" t="s">
        <v>417</v>
      </c>
      <c r="AG976" s="231">
        <v>0</v>
      </c>
      <c r="AH976" s="349"/>
      <c r="AI976" s="349"/>
      <c r="AJ976" s="349"/>
    </row>
    <row r="977" spans="1:36" s="275" customFormat="1" ht="16.5" customHeight="1" x14ac:dyDescent="0.2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678</v>
      </c>
      <c r="J977" s="245" t="s">
        <v>679</v>
      </c>
      <c r="K977" s="245"/>
      <c r="L977" s="245" t="s">
        <v>133</v>
      </c>
      <c r="M977" s="272" t="s">
        <v>494</v>
      </c>
      <c r="N977" s="245" t="s">
        <v>197</v>
      </c>
      <c r="O977" s="245" t="s">
        <v>57</v>
      </c>
      <c r="P977" s="276">
        <v>0</v>
      </c>
      <c r="Q977" s="277"/>
      <c r="R977" s="245" t="s">
        <v>623</v>
      </c>
      <c r="S977" s="167">
        <v>0</v>
      </c>
      <c r="T977" s="167">
        <v>4881660</v>
      </c>
      <c r="U977" s="167">
        <v>6671602</v>
      </c>
      <c r="V977" s="167">
        <f t="shared" ref="V977:V1030" si="102">S977+T977-U977</f>
        <v>-1789942</v>
      </c>
      <c r="W977" s="329">
        <v>7839999.3600000003</v>
      </c>
      <c r="X977" s="329">
        <v>470399.96</v>
      </c>
      <c r="Y977" s="329">
        <f t="shared" si="100"/>
        <v>-1168397.3600000003</v>
      </c>
      <c r="Z977" s="329">
        <v>4881660</v>
      </c>
      <c r="AA977" s="273">
        <v>5.6000000000000001E-2</v>
      </c>
      <c r="AB977" s="329">
        <f t="shared" si="101"/>
        <v>273372.96000000002</v>
      </c>
      <c r="AC977" s="329"/>
      <c r="AD977" s="245"/>
      <c r="AE977" s="245"/>
      <c r="AF977" s="276" t="s">
        <v>417</v>
      </c>
      <c r="AG977" s="231">
        <v>0</v>
      </c>
      <c r="AH977" s="349"/>
      <c r="AI977" s="349"/>
      <c r="AJ977" s="349"/>
    </row>
    <row r="978" spans="1:36" s="275" customFormat="1" ht="16.5" customHeight="1" x14ac:dyDescent="0.2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582</v>
      </c>
      <c r="J978" s="245" t="s">
        <v>680</v>
      </c>
      <c r="K978" s="245"/>
      <c r="L978" s="245" t="s">
        <v>137</v>
      </c>
      <c r="M978" s="272" t="s">
        <v>494</v>
      </c>
      <c r="N978" s="245" t="s">
        <v>52</v>
      </c>
      <c r="O978" s="245" t="s">
        <v>57</v>
      </c>
      <c r="P978" s="276">
        <v>0</v>
      </c>
      <c r="Q978" s="277"/>
      <c r="R978" s="245" t="s">
        <v>584</v>
      </c>
      <c r="S978" s="167">
        <v>0</v>
      </c>
      <c r="T978" s="167">
        <v>7651.08</v>
      </c>
      <c r="U978" s="167">
        <v>7651.08</v>
      </c>
      <c r="V978" s="167">
        <f t="shared" si="102"/>
        <v>0</v>
      </c>
      <c r="W978" s="329">
        <v>0</v>
      </c>
      <c r="X978" s="329"/>
      <c r="Y978" s="329">
        <f t="shared" si="100"/>
        <v>7651.08</v>
      </c>
      <c r="Z978" s="329">
        <v>7651.08</v>
      </c>
      <c r="AA978" s="273">
        <v>0</v>
      </c>
      <c r="AB978" s="329">
        <f t="shared" si="101"/>
        <v>0</v>
      </c>
      <c r="AC978" s="329"/>
      <c r="AD978" s="245"/>
      <c r="AE978" s="245"/>
      <c r="AF978" s="276" t="s">
        <v>414</v>
      </c>
      <c r="AG978" s="231">
        <v>0.6</v>
      </c>
      <c r="AH978" s="349"/>
      <c r="AI978" s="349"/>
      <c r="AJ978" s="349"/>
    </row>
    <row r="979" spans="1:36" s="275" customFormat="1" ht="16.5" customHeight="1" x14ac:dyDescent="0.2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582</v>
      </c>
      <c r="J979" s="245" t="s">
        <v>680</v>
      </c>
      <c r="K979" s="245"/>
      <c r="L979" s="245" t="s">
        <v>133</v>
      </c>
      <c r="M979" s="272" t="s">
        <v>494</v>
      </c>
      <c r="N979" s="245" t="s">
        <v>52</v>
      </c>
      <c r="O979" s="245" t="s">
        <v>57</v>
      </c>
      <c r="P979" s="276">
        <v>0</v>
      </c>
      <c r="Q979" s="277"/>
      <c r="R979" s="245" t="s">
        <v>584</v>
      </c>
      <c r="S979" s="167">
        <v>0</v>
      </c>
      <c r="T979" s="167">
        <v>60496.32</v>
      </c>
      <c r="U979" s="167">
        <v>60496.32</v>
      </c>
      <c r="V979" s="167">
        <f t="shared" si="102"/>
        <v>0</v>
      </c>
      <c r="W979" s="329">
        <v>0</v>
      </c>
      <c r="X979" s="329"/>
      <c r="Y979" s="329">
        <f t="shared" si="100"/>
        <v>60496.32</v>
      </c>
      <c r="Z979" s="329">
        <v>60496.32</v>
      </c>
      <c r="AA979" s="273">
        <v>0</v>
      </c>
      <c r="AB979" s="329">
        <f t="shared" si="101"/>
        <v>0</v>
      </c>
      <c r="AC979" s="329"/>
      <c r="AD979" s="245"/>
      <c r="AE979" s="245"/>
      <c r="AF979" s="276" t="s">
        <v>414</v>
      </c>
      <c r="AG979" s="231">
        <v>0</v>
      </c>
      <c r="AH979" s="349"/>
      <c r="AI979" s="349"/>
      <c r="AJ979" s="349"/>
    </row>
    <row r="980" spans="1:36" s="275" customFormat="1" ht="16.5" customHeight="1" x14ac:dyDescent="0.2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677</v>
      </c>
      <c r="K980" s="245"/>
      <c r="L980" s="245" t="s">
        <v>66</v>
      </c>
      <c r="M980" s="272" t="s">
        <v>493</v>
      </c>
      <c r="N980" s="245" t="s">
        <v>52</v>
      </c>
      <c r="O980" s="245" t="s">
        <v>53</v>
      </c>
      <c r="P980" s="19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102"/>
        <v>196160.39999999991</v>
      </c>
      <c r="W980" s="123">
        <f>U980*(1+AG980)/(1+AG980+P980)</f>
        <v>1429121.7362727271</v>
      </c>
      <c r="X980" s="329"/>
      <c r="Y980" s="329">
        <f t="shared" si="100"/>
        <v>40068.833727272926</v>
      </c>
      <c r="Z980" s="329">
        <f>U980</f>
        <v>1469190.57</v>
      </c>
      <c r="AA980" s="273">
        <v>3.5999999999999997E-2</v>
      </c>
      <c r="AB980" s="329">
        <f t="shared" si="101"/>
        <v>52890.860519999995</v>
      </c>
      <c r="AC980" s="329"/>
      <c r="AD980" s="245"/>
      <c r="AE980" s="245"/>
      <c r="AF980" s="276" t="s">
        <v>417</v>
      </c>
      <c r="AG980" s="231">
        <v>7.0000000000000007E-2</v>
      </c>
      <c r="AH980" s="349"/>
      <c r="AI980" s="349"/>
      <c r="AJ980" s="349"/>
    </row>
    <row r="981" spans="1:36" s="275" customFormat="1" ht="16.5" customHeight="1" x14ac:dyDescent="0.2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677</v>
      </c>
      <c r="K981" s="245"/>
      <c r="L981" s="245" t="s">
        <v>66</v>
      </c>
      <c r="M981" s="272" t="s">
        <v>493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102"/>
        <v>31336.809999999896</v>
      </c>
      <c r="W981" s="411">
        <f>U981*(1+AG981)/(1+P981+AG981)</f>
        <v>122444.48699999999</v>
      </c>
      <c r="X981" s="329"/>
      <c r="Y981" s="329">
        <f t="shared" si="100"/>
        <v>3433.023000000001</v>
      </c>
      <c r="Z981" s="329">
        <f t="shared" ref="Z981:Z1031" si="103">U981</f>
        <v>125877.51</v>
      </c>
      <c r="AA981" s="273">
        <v>3.5999999999999997E-2</v>
      </c>
      <c r="AB981" s="329">
        <f t="shared" si="101"/>
        <v>4531.5903599999992</v>
      </c>
      <c r="AC981" s="329"/>
      <c r="AD981" s="245"/>
      <c r="AE981" s="245"/>
      <c r="AF981" s="276" t="s">
        <v>417</v>
      </c>
      <c r="AG981" s="231">
        <v>7.0000000000000007E-2</v>
      </c>
      <c r="AH981" s="349"/>
      <c r="AI981" s="349"/>
      <c r="AJ981" s="349"/>
    </row>
    <row r="982" spans="1:36" s="275" customFormat="1" ht="16.5" customHeight="1" x14ac:dyDescent="0.2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677</v>
      </c>
      <c r="K982" s="245"/>
      <c r="L982" s="245" t="s">
        <v>140</v>
      </c>
      <c r="M982" s="272" t="s">
        <v>492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102"/>
        <v>31796.339999999997</v>
      </c>
      <c r="W982" s="329">
        <f t="shared" ref="W982:W1030" si="104">U982*(1+AG982)/(1+AG982+P982)</f>
        <v>38777.550000000003</v>
      </c>
      <c r="X982" s="329"/>
      <c r="Y982" s="329">
        <f t="shared" si="100"/>
        <v>0</v>
      </c>
      <c r="Z982" s="329">
        <f t="shared" si="103"/>
        <v>38777.550000000003</v>
      </c>
      <c r="AA982" s="273">
        <v>3.5999999999999997E-2</v>
      </c>
      <c r="AB982" s="329">
        <f t="shared" si="101"/>
        <v>1395.9918</v>
      </c>
      <c r="AC982" s="329"/>
      <c r="AD982" s="245"/>
      <c r="AE982" s="245"/>
      <c r="AF982" s="276" t="s">
        <v>414</v>
      </c>
      <c r="AG982" s="231">
        <v>0</v>
      </c>
      <c r="AH982" s="349"/>
      <c r="AI982" s="349"/>
      <c r="AJ982" s="349"/>
    </row>
    <row r="983" spans="1:36" s="275" customFormat="1" ht="16.5" customHeight="1" x14ac:dyDescent="0.2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677</v>
      </c>
      <c r="K983" s="245"/>
      <c r="L983" s="245" t="s">
        <v>133</v>
      </c>
      <c r="M983" s="272" t="s">
        <v>494</v>
      </c>
      <c r="N983" s="245" t="s">
        <v>52</v>
      </c>
      <c r="O983" s="245" t="s">
        <v>138</v>
      </c>
      <c r="P983" s="276">
        <v>0.02</v>
      </c>
      <c r="Q983" s="277"/>
      <c r="R983" s="245" t="s">
        <v>355</v>
      </c>
      <c r="S983" s="167">
        <v>0</v>
      </c>
      <c r="T983" s="167">
        <v>122500</v>
      </c>
      <c r="U983" s="167">
        <v>11517.77</v>
      </c>
      <c r="V983" s="167">
        <f t="shared" si="102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101"/>
        <v>4410</v>
      </c>
      <c r="AC983" s="329"/>
      <c r="AD983" s="245"/>
      <c r="AE983" s="245"/>
      <c r="AF983" s="276" t="s">
        <v>417</v>
      </c>
      <c r="AG983" s="231">
        <v>0.32</v>
      </c>
      <c r="AH983" s="349"/>
      <c r="AI983" s="349"/>
      <c r="AJ983" s="349"/>
    </row>
    <row r="984" spans="1:36" s="275" customFormat="1" ht="16.5" customHeight="1" x14ac:dyDescent="0.2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677</v>
      </c>
      <c r="K984" s="245"/>
      <c r="L984" s="245" t="s">
        <v>133</v>
      </c>
      <c r="M984" s="272" t="s">
        <v>494</v>
      </c>
      <c r="N984" s="245" t="s">
        <v>52</v>
      </c>
      <c r="O984" s="245" t="s">
        <v>53</v>
      </c>
      <c r="P984" s="276">
        <v>0.01</v>
      </c>
      <c r="Q984" s="277"/>
      <c r="R984" s="245" t="s">
        <v>623</v>
      </c>
      <c r="S984" s="167">
        <v>1222845.54</v>
      </c>
      <c r="T984" s="167">
        <v>822181.82</v>
      </c>
      <c r="U984" s="167">
        <v>1213786.1200000001</v>
      </c>
      <c r="V984" s="167">
        <f t="shared" si="102"/>
        <v>831241.23999999976</v>
      </c>
      <c r="W984" s="329">
        <f t="shared" si="104"/>
        <v>1204659.9085714289</v>
      </c>
      <c r="X984" s="329">
        <v>75456</v>
      </c>
      <c r="Y984" s="329">
        <f t="shared" si="100"/>
        <v>9126.2114285712596</v>
      </c>
      <c r="Z984" s="329">
        <f t="shared" si="103"/>
        <v>1213786.1200000001</v>
      </c>
      <c r="AA984" s="273">
        <v>3.5999999999999997E-2</v>
      </c>
      <c r="AB984" s="329">
        <f t="shared" si="101"/>
        <v>43696.300320000002</v>
      </c>
      <c r="AC984" s="329"/>
      <c r="AD984" s="245"/>
      <c r="AE984" s="245"/>
      <c r="AF984" s="276" t="s">
        <v>417</v>
      </c>
      <c r="AG984" s="231">
        <v>0.32</v>
      </c>
      <c r="AH984" s="349"/>
      <c r="AI984" s="349"/>
      <c r="AJ984" s="349"/>
    </row>
    <row r="985" spans="1:36" s="275" customFormat="1" ht="16.5" customHeight="1" x14ac:dyDescent="0.2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354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677</v>
      </c>
      <c r="K985" s="245"/>
      <c r="L985" s="245" t="s">
        <v>104</v>
      </c>
      <c r="M985" s="272" t="s">
        <v>490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102"/>
        <v>115644.56999999999</v>
      </c>
      <c r="W985" s="329">
        <f t="shared" si="104"/>
        <v>118040.06796116506</v>
      </c>
      <c r="X985" s="329"/>
      <c r="Y985" s="329">
        <f t="shared" si="100"/>
        <v>3541.2020388349483</v>
      </c>
      <c r="Z985" s="329">
        <f t="shared" si="103"/>
        <v>121581.27</v>
      </c>
      <c r="AA985" s="273">
        <v>3.5999999999999997E-2</v>
      </c>
      <c r="AB985" s="329">
        <f t="shared" si="101"/>
        <v>4376.9257200000002</v>
      </c>
      <c r="AC985" s="329"/>
      <c r="AD985" s="245"/>
      <c r="AE985" s="245"/>
      <c r="AF985" s="276" t="s">
        <v>414</v>
      </c>
      <c r="AG985" s="231">
        <v>0</v>
      </c>
      <c r="AH985" s="349"/>
      <c r="AI985" s="349"/>
      <c r="AJ985" s="349"/>
    </row>
    <row r="986" spans="1:36" s="275" customFormat="1" ht="16.5" customHeight="1" x14ac:dyDescent="0.2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354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677</v>
      </c>
      <c r="K986" s="245"/>
      <c r="L986" s="245" t="s">
        <v>104</v>
      </c>
      <c r="M986" s="272" t="s">
        <v>491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102"/>
        <v>97624.94</v>
      </c>
      <c r="W986" s="329">
        <f t="shared" si="104"/>
        <v>278115.0097087379</v>
      </c>
      <c r="X986" s="329"/>
      <c r="Y986" s="329">
        <f t="shared" si="100"/>
        <v>8343.4502912621247</v>
      </c>
      <c r="Z986" s="329">
        <f t="shared" si="103"/>
        <v>286458.46000000002</v>
      </c>
      <c r="AA986" s="273">
        <v>3.5999999999999997E-2</v>
      </c>
      <c r="AB986" s="329">
        <f t="shared" si="101"/>
        <v>10312.504559999999</v>
      </c>
      <c r="AC986" s="329"/>
      <c r="AD986" s="245"/>
      <c r="AE986" s="245"/>
      <c r="AF986" s="276" t="s">
        <v>414</v>
      </c>
      <c r="AG986" s="231">
        <v>0</v>
      </c>
      <c r="AH986" s="349"/>
      <c r="AI986" s="349"/>
      <c r="AJ986" s="349"/>
    </row>
    <row r="987" spans="1:36" s="275" customFormat="1" ht="16.5" customHeight="1" x14ac:dyDescent="0.2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206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677</v>
      </c>
      <c r="K987" s="245"/>
      <c r="L987" s="245" t="s">
        <v>126</v>
      </c>
      <c r="M987" s="272" t="s">
        <v>499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102"/>
        <v>41270.11</v>
      </c>
      <c r="W987" s="329">
        <f t="shared" si="104"/>
        <v>27019.26</v>
      </c>
      <c r="X987" s="329"/>
      <c r="Y987" s="329">
        <f t="shared" si="100"/>
        <v>0</v>
      </c>
      <c r="Z987" s="329">
        <f t="shared" si="103"/>
        <v>27019.26</v>
      </c>
      <c r="AA987" s="273">
        <v>3.5999999999999997E-2</v>
      </c>
      <c r="AB987" s="329">
        <f t="shared" si="101"/>
        <v>972.69335999999987</v>
      </c>
      <c r="AC987" s="329"/>
      <c r="AD987" s="245"/>
      <c r="AE987" s="245"/>
      <c r="AF987" s="276" t="s">
        <v>414</v>
      </c>
      <c r="AG987" s="231">
        <v>0</v>
      </c>
      <c r="AH987" s="349"/>
      <c r="AI987" s="349"/>
      <c r="AJ987" s="349"/>
    </row>
    <row r="988" spans="1:36" s="275" customFormat="1" ht="16.5" customHeight="1" x14ac:dyDescent="0.2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677</v>
      </c>
      <c r="K988" s="245"/>
      <c r="L988" s="245" t="s">
        <v>133</v>
      </c>
      <c r="M988" s="272" t="s">
        <v>494</v>
      </c>
      <c r="N988" s="245" t="s">
        <v>209</v>
      </c>
      <c r="O988" s="245" t="s">
        <v>53</v>
      </c>
      <c r="P988" s="276">
        <v>0.05</v>
      </c>
      <c r="Q988" s="277"/>
      <c r="R988" s="245" t="s">
        <v>623</v>
      </c>
      <c r="S988" s="167">
        <v>1112532.24</v>
      </c>
      <c r="T988" s="167"/>
      <c r="U988" s="167">
        <v>1112532.24</v>
      </c>
      <c r="V988" s="167">
        <f t="shared" si="102"/>
        <v>0</v>
      </c>
      <c r="W988" s="329">
        <f t="shared" si="104"/>
        <v>1071928.8735766422</v>
      </c>
      <c r="X988" s="329">
        <v>60000</v>
      </c>
      <c r="Y988" s="329">
        <f t="shared" si="100"/>
        <v>40603.366423357744</v>
      </c>
      <c r="Z988" s="329">
        <f t="shared" si="103"/>
        <v>1112532.24</v>
      </c>
      <c r="AA988" s="273">
        <v>6.9000000000000006E-2</v>
      </c>
      <c r="AB988" s="329">
        <f t="shared" si="101"/>
        <v>76764.724560000002</v>
      </c>
      <c r="AC988" s="329"/>
      <c r="AD988" s="245"/>
      <c r="AE988" s="245"/>
      <c r="AF988" s="276" t="s">
        <v>417</v>
      </c>
      <c r="AG988" s="231">
        <v>0.32</v>
      </c>
      <c r="AH988" s="349"/>
      <c r="AI988" s="349"/>
      <c r="AJ988" s="349"/>
    </row>
    <row r="989" spans="1:36" s="275" customFormat="1" ht="16.5" customHeight="1" x14ac:dyDescent="0.2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677</v>
      </c>
      <c r="K989" s="245"/>
      <c r="L989" s="245" t="s">
        <v>124</v>
      </c>
      <c r="M989" s="272" t="s">
        <v>531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102"/>
        <v>106099.63</v>
      </c>
      <c r="W989" s="329">
        <f t="shared" si="104"/>
        <v>0</v>
      </c>
      <c r="X989" s="329"/>
      <c r="Y989" s="329">
        <f t="shared" si="100"/>
        <v>0</v>
      </c>
      <c r="Z989" s="329">
        <f t="shared" si="103"/>
        <v>0</v>
      </c>
      <c r="AA989" s="273">
        <v>3.5999999999999997E-2</v>
      </c>
      <c r="AB989" s="329">
        <f t="shared" si="101"/>
        <v>0</v>
      </c>
      <c r="AC989" s="329"/>
      <c r="AD989" s="245"/>
      <c r="AE989" s="245"/>
      <c r="AF989" s="276" t="s">
        <v>417</v>
      </c>
      <c r="AG989" s="231">
        <v>0.42</v>
      </c>
      <c r="AH989" s="349"/>
      <c r="AI989" s="349"/>
      <c r="AJ989" s="349"/>
    </row>
    <row r="990" spans="1:36" s="275" customFormat="1" ht="16.5" customHeight="1" x14ac:dyDescent="0.2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677</v>
      </c>
      <c r="K990" s="245"/>
      <c r="L990" s="245" t="s">
        <v>192</v>
      </c>
      <c r="M990" s="272" t="s">
        <v>530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102"/>
        <v>7741.65</v>
      </c>
      <c r="W990" s="329">
        <f t="shared" si="104"/>
        <v>0</v>
      </c>
      <c r="X990" s="329"/>
      <c r="Y990" s="329">
        <f t="shared" si="100"/>
        <v>0</v>
      </c>
      <c r="Z990" s="329">
        <f t="shared" si="103"/>
        <v>0</v>
      </c>
      <c r="AA990" s="273">
        <v>3.5999999999999997E-2</v>
      </c>
      <c r="AB990" s="329">
        <f t="shared" si="101"/>
        <v>0</v>
      </c>
      <c r="AC990" s="329"/>
      <c r="AD990" s="245"/>
      <c r="AE990" s="245"/>
      <c r="AF990" s="276" t="s">
        <v>414</v>
      </c>
      <c r="AG990" s="231">
        <v>0.42</v>
      </c>
      <c r="AH990" s="349"/>
      <c r="AI990" s="349"/>
      <c r="AJ990" s="349"/>
    </row>
    <row r="991" spans="1:36" s="275" customFormat="1" ht="16.5" customHeight="1" x14ac:dyDescent="0.2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357</v>
      </c>
      <c r="G991" s="245" t="s">
        <v>357</v>
      </c>
      <c r="H991" s="245" t="s">
        <v>357</v>
      </c>
      <c r="I991" s="245" t="s">
        <v>49</v>
      </c>
      <c r="J991" s="245" t="s">
        <v>677</v>
      </c>
      <c r="K991" s="245"/>
      <c r="L991" s="245" t="s">
        <v>357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102"/>
        <v>16789.37</v>
      </c>
      <c r="W991" s="329">
        <f t="shared" si="104"/>
        <v>33.81</v>
      </c>
      <c r="X991" s="329"/>
      <c r="Y991" s="329">
        <f t="shared" si="100"/>
        <v>0</v>
      </c>
      <c r="Z991" s="329">
        <f t="shared" si="103"/>
        <v>33.81</v>
      </c>
      <c r="AA991" s="273">
        <v>3.5999999999999997E-2</v>
      </c>
      <c r="AB991" s="329">
        <f t="shared" si="101"/>
        <v>1.21716</v>
      </c>
      <c r="AC991" s="329"/>
      <c r="AD991" s="245"/>
      <c r="AE991" s="245"/>
      <c r="AF991" s="276" t="s">
        <v>414</v>
      </c>
      <c r="AG991" s="231">
        <v>0.42</v>
      </c>
      <c r="AH991" s="349"/>
      <c r="AI991" s="349"/>
      <c r="AJ991" s="349"/>
    </row>
    <row r="992" spans="1:36" s="275" customFormat="1" ht="16.5" customHeight="1" x14ac:dyDescent="0.2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677</v>
      </c>
      <c r="K992" s="245"/>
      <c r="L992" s="245" t="s">
        <v>155</v>
      </c>
      <c r="M992" s="272" t="s">
        <v>528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102"/>
        <v>547555.24</v>
      </c>
      <c r="W992" s="329">
        <f t="shared" si="104"/>
        <v>0</v>
      </c>
      <c r="X992" s="329"/>
      <c r="Y992" s="329">
        <f t="shared" si="100"/>
        <v>0</v>
      </c>
      <c r="Z992" s="329">
        <f t="shared" si="103"/>
        <v>0</v>
      </c>
      <c r="AA992" s="273">
        <v>3.5999999999999997E-2</v>
      </c>
      <c r="AB992" s="329">
        <f t="shared" si="101"/>
        <v>0</v>
      </c>
      <c r="AC992" s="329"/>
      <c r="AD992" s="245"/>
      <c r="AE992" s="245"/>
      <c r="AF992" s="276" t="s">
        <v>417</v>
      </c>
      <c r="AG992" s="231">
        <v>0.42</v>
      </c>
      <c r="AH992" s="349"/>
      <c r="AI992" s="349"/>
      <c r="AJ992" s="349"/>
    </row>
    <row r="993" spans="1:36" s="275" customFormat="1" ht="16.5" customHeight="1" x14ac:dyDescent="0.2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677</v>
      </c>
      <c r="K993" s="245"/>
      <c r="L993" s="245" t="s">
        <v>90</v>
      </c>
      <c r="M993" s="272" t="s">
        <v>489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72529.66</v>
      </c>
      <c r="T993" s="167"/>
      <c r="U993" s="167">
        <v>2607.89</v>
      </c>
      <c r="V993" s="167">
        <f t="shared" si="102"/>
        <v>69921.77</v>
      </c>
      <c r="W993" s="329">
        <f t="shared" si="104"/>
        <v>2607.89</v>
      </c>
      <c r="X993" s="329"/>
      <c r="Y993" s="329">
        <f t="shared" si="100"/>
        <v>0</v>
      </c>
      <c r="Z993" s="329">
        <f t="shared" si="103"/>
        <v>2607.89</v>
      </c>
      <c r="AA993" s="273">
        <v>3.5999999999999997E-2</v>
      </c>
      <c r="AB993" s="329">
        <f t="shared" si="101"/>
        <v>93.884039999999985</v>
      </c>
      <c r="AC993" s="329"/>
      <c r="AD993" s="245"/>
      <c r="AE993" s="245"/>
      <c r="AF993" s="276" t="s">
        <v>414</v>
      </c>
      <c r="AG993" s="231">
        <v>0</v>
      </c>
      <c r="AH993" s="349"/>
      <c r="AI993" s="349"/>
      <c r="AJ993" s="349"/>
    </row>
    <row r="994" spans="1:36" s="275" customFormat="1" ht="16.5" customHeight="1" x14ac:dyDescent="0.2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613</v>
      </c>
      <c r="G994" s="245" t="s">
        <v>613</v>
      </c>
      <c r="H994" s="245" t="s">
        <v>613</v>
      </c>
      <c r="I994" s="245" t="s">
        <v>49</v>
      </c>
      <c r="J994" s="245" t="s">
        <v>677</v>
      </c>
      <c r="K994" s="245"/>
      <c r="L994" s="245" t="s">
        <v>77</v>
      </c>
      <c r="M994" s="272" t="s">
        <v>624</v>
      </c>
      <c r="N994" s="245" t="s">
        <v>52</v>
      </c>
      <c r="O994" s="245" t="s">
        <v>53</v>
      </c>
      <c r="P994" s="196">
        <v>-0.15</v>
      </c>
      <c r="Q994" s="277"/>
      <c r="R994" s="245"/>
      <c r="S994" s="167">
        <v>205.52</v>
      </c>
      <c r="T994" s="167"/>
      <c r="U994" s="167">
        <v>0</v>
      </c>
      <c r="V994" s="167">
        <f t="shared" si="102"/>
        <v>205.52</v>
      </c>
      <c r="W994" s="121">
        <f>U994*(1+AG994)/(1+P994+AG994)</f>
        <v>0</v>
      </c>
      <c r="X994" s="329"/>
      <c r="Y994" s="329">
        <f t="shared" si="100"/>
        <v>0</v>
      </c>
      <c r="Z994" s="329">
        <f t="shared" si="103"/>
        <v>0</v>
      </c>
      <c r="AA994" s="273">
        <v>3.5999999999999997E-2</v>
      </c>
      <c r="AB994" s="329">
        <f t="shared" si="101"/>
        <v>0</v>
      </c>
      <c r="AC994" s="329"/>
      <c r="AD994" s="245"/>
      <c r="AE994" s="245"/>
      <c r="AF994" s="276" t="s">
        <v>417</v>
      </c>
      <c r="AG994" s="226">
        <v>0.26</v>
      </c>
      <c r="AH994" s="349"/>
      <c r="AI994" s="349"/>
      <c r="AJ994" s="349"/>
    </row>
    <row r="995" spans="1:36" s="275" customFormat="1" ht="16.5" customHeight="1" x14ac:dyDescent="0.2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677</v>
      </c>
      <c r="K995" s="245"/>
      <c r="L995" s="245" t="s">
        <v>152</v>
      </c>
      <c r="M995" s="272" t="s">
        <v>525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102"/>
        <v>1766.24</v>
      </c>
      <c r="W995" s="329">
        <f>U995*(1+AG995)/(1+AG995+P995)</f>
        <v>0</v>
      </c>
      <c r="X995" s="329"/>
      <c r="Y995" s="329">
        <f t="shared" si="100"/>
        <v>0</v>
      </c>
      <c r="Z995" s="329">
        <f t="shared" si="103"/>
        <v>0</v>
      </c>
      <c r="AA995" s="273">
        <v>3.5999999999999997E-2</v>
      </c>
      <c r="AB995" s="329">
        <f t="shared" si="101"/>
        <v>0</v>
      </c>
      <c r="AC995" s="329"/>
      <c r="AD995" s="245"/>
      <c r="AE995" s="245"/>
      <c r="AF995" s="276" t="s">
        <v>414</v>
      </c>
      <c r="AG995" s="231">
        <v>0.42</v>
      </c>
      <c r="AH995" s="349"/>
      <c r="AI995" s="349"/>
      <c r="AJ995" s="349"/>
    </row>
    <row r="996" spans="1:36" s="275" customFormat="1" ht="16.5" customHeight="1" x14ac:dyDescent="0.2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677</v>
      </c>
      <c r="K996" s="245"/>
      <c r="L996" s="245" t="s">
        <v>129</v>
      </c>
      <c r="M996" s="272" t="s">
        <v>681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102"/>
        <v>15339.869999999999</v>
      </c>
      <c r="W996" s="329">
        <f t="shared" si="104"/>
        <v>4941.0938912133888</v>
      </c>
      <c r="X996" s="329"/>
      <c r="Y996" s="329">
        <f t="shared" si="100"/>
        <v>238.38610878661075</v>
      </c>
      <c r="Z996" s="329">
        <f t="shared" si="103"/>
        <v>5179.4799999999996</v>
      </c>
      <c r="AA996" s="273">
        <v>3.5999999999999997E-2</v>
      </c>
      <c r="AB996" s="329">
        <f t="shared" si="101"/>
        <v>186.46127999999996</v>
      </c>
      <c r="AC996" s="329"/>
      <c r="AD996" s="245"/>
      <c r="AE996" s="245"/>
      <c r="AF996" s="276" t="s">
        <v>414</v>
      </c>
      <c r="AG996" s="231">
        <v>0.14000000000000001</v>
      </c>
      <c r="AH996" s="349"/>
      <c r="AI996" s="349"/>
      <c r="AJ996" s="349"/>
    </row>
    <row r="997" spans="1:36" s="275" customFormat="1" ht="16.5" customHeight="1" x14ac:dyDescent="0.25">
      <c r="A997" s="261">
        <v>43770</v>
      </c>
      <c r="B997" s="245" t="s">
        <v>42</v>
      </c>
      <c r="C997" s="245" t="s">
        <v>59</v>
      </c>
      <c r="D997" s="245" t="s">
        <v>290</v>
      </c>
      <c r="E997" s="245" t="s">
        <v>156</v>
      </c>
      <c r="F997" s="245" t="s">
        <v>268</v>
      </c>
      <c r="G997" s="245" t="s">
        <v>291</v>
      </c>
      <c r="H997" s="245" t="s">
        <v>48</v>
      </c>
      <c r="I997" s="245" t="s">
        <v>49</v>
      </c>
      <c r="J997" s="245" t="s">
        <v>677</v>
      </c>
      <c r="K997" s="245"/>
      <c r="L997" s="245" t="s">
        <v>220</v>
      </c>
      <c r="M997" s="272" t="s">
        <v>536</v>
      </c>
      <c r="N997" s="245" t="s">
        <v>209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102"/>
        <v>136495.19</v>
      </c>
      <c r="W997" s="329">
        <f t="shared" si="104"/>
        <v>0</v>
      </c>
      <c r="X997" s="329"/>
      <c r="Y997" s="329">
        <f t="shared" si="100"/>
        <v>0</v>
      </c>
      <c r="Z997" s="329">
        <f t="shared" si="103"/>
        <v>0</v>
      </c>
      <c r="AA997" s="273">
        <v>6.9000000000000006E-2</v>
      </c>
      <c r="AB997" s="329">
        <f t="shared" si="101"/>
        <v>0</v>
      </c>
      <c r="AC997" s="329"/>
      <c r="AD997" s="245"/>
      <c r="AE997" s="245"/>
      <c r="AF997" s="276" t="s">
        <v>417</v>
      </c>
      <c r="AG997" s="226">
        <v>0.42</v>
      </c>
      <c r="AH997" s="349"/>
      <c r="AI997" s="349"/>
      <c r="AJ997" s="349"/>
    </row>
    <row r="998" spans="1:36" s="275" customFormat="1" ht="16.5" customHeight="1" x14ac:dyDescent="0.25">
      <c r="A998" s="261">
        <v>43770</v>
      </c>
      <c r="B998" s="245" t="s">
        <v>42</v>
      </c>
      <c r="C998" s="245" t="s">
        <v>210</v>
      </c>
      <c r="D998" s="245" t="s">
        <v>221</v>
      </c>
      <c r="E998" s="245" t="s">
        <v>212</v>
      </c>
      <c r="F998" s="245" t="s">
        <v>282</v>
      </c>
      <c r="G998" s="245" t="s">
        <v>283</v>
      </c>
      <c r="H998" s="245" t="s">
        <v>48</v>
      </c>
      <c r="I998" s="245" t="s">
        <v>49</v>
      </c>
      <c r="J998" s="245" t="s">
        <v>677</v>
      </c>
      <c r="K998" s="245"/>
      <c r="L998" s="245" t="s">
        <v>220</v>
      </c>
      <c r="M998" s="272" t="s">
        <v>541</v>
      </c>
      <c r="N998" s="245" t="s">
        <v>209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102"/>
        <v>8102.9149295775096</v>
      </c>
      <c r="W998" s="329">
        <f t="shared" si="104"/>
        <v>0</v>
      </c>
      <c r="X998" s="329"/>
      <c r="Y998" s="329">
        <f t="shared" si="100"/>
        <v>0</v>
      </c>
      <c r="Z998" s="329">
        <f t="shared" si="103"/>
        <v>0</v>
      </c>
      <c r="AA998" s="273">
        <v>6.9000000000000006E-2</v>
      </c>
      <c r="AB998" s="329">
        <f t="shared" si="101"/>
        <v>0</v>
      </c>
      <c r="AC998" s="329"/>
      <c r="AD998" s="245"/>
      <c r="AE998" s="245"/>
      <c r="AF998" s="276" t="s">
        <v>417</v>
      </c>
      <c r="AG998" s="231">
        <v>0.42</v>
      </c>
      <c r="AH998" s="349"/>
      <c r="AI998" s="349"/>
      <c r="AJ998" s="349"/>
    </row>
    <row r="999" spans="1:36" s="275" customFormat="1" ht="16.5" customHeight="1" x14ac:dyDescent="0.25">
      <c r="A999" s="261">
        <v>43770</v>
      </c>
      <c r="B999" s="245" t="s">
        <v>42</v>
      </c>
      <c r="C999" s="245" t="s">
        <v>210</v>
      </c>
      <c r="D999" s="245" t="s">
        <v>221</v>
      </c>
      <c r="E999" s="245" t="s">
        <v>212</v>
      </c>
      <c r="F999" s="245" t="s">
        <v>284</v>
      </c>
      <c r="G999" s="245" t="s">
        <v>285</v>
      </c>
      <c r="H999" s="245" t="s">
        <v>48</v>
      </c>
      <c r="I999" s="245" t="s">
        <v>49</v>
      </c>
      <c r="J999" s="245" t="s">
        <v>677</v>
      </c>
      <c r="K999" s="245"/>
      <c r="L999" s="245" t="s">
        <v>220</v>
      </c>
      <c r="M999" s="272" t="s">
        <v>543</v>
      </c>
      <c r="N999" s="245" t="s">
        <v>209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102"/>
        <v>655.37999999978604</v>
      </c>
      <c r="W999" s="329">
        <f t="shared" si="104"/>
        <v>0</v>
      </c>
      <c r="X999" s="329"/>
      <c r="Y999" s="329">
        <f t="shared" si="100"/>
        <v>0</v>
      </c>
      <c r="Z999" s="329">
        <f t="shared" si="103"/>
        <v>0</v>
      </c>
      <c r="AA999" s="273">
        <v>6.9000000000000006E-2</v>
      </c>
      <c r="AB999" s="329">
        <f t="shared" si="101"/>
        <v>0</v>
      </c>
      <c r="AC999" s="329"/>
      <c r="AD999" s="245"/>
      <c r="AE999" s="245"/>
      <c r="AF999" s="276" t="s">
        <v>417</v>
      </c>
      <c r="AG999" s="231">
        <v>0.42</v>
      </c>
      <c r="AH999" s="349"/>
      <c r="AI999" s="349"/>
      <c r="AJ999" s="349"/>
    </row>
    <row r="1000" spans="1:36" s="275" customFormat="1" ht="16.5" customHeight="1" x14ac:dyDescent="0.25">
      <c r="A1000" s="261">
        <v>43770</v>
      </c>
      <c r="B1000" s="245" t="s">
        <v>42</v>
      </c>
      <c r="C1000" s="245" t="s">
        <v>210</v>
      </c>
      <c r="D1000" s="245" t="s">
        <v>221</v>
      </c>
      <c r="E1000" s="245" t="s">
        <v>212</v>
      </c>
      <c r="F1000" s="245" t="s">
        <v>253</v>
      </c>
      <c r="G1000" s="245" t="s">
        <v>254</v>
      </c>
      <c r="H1000" s="245" t="s">
        <v>48</v>
      </c>
      <c r="I1000" s="245" t="s">
        <v>49</v>
      </c>
      <c r="J1000" s="245" t="s">
        <v>677</v>
      </c>
      <c r="K1000" s="245"/>
      <c r="L1000" s="245" t="s">
        <v>220</v>
      </c>
      <c r="M1000" s="272" t="s">
        <v>533</v>
      </c>
      <c r="N1000" s="245" t="s">
        <v>209</v>
      </c>
      <c r="O1000" s="245" t="s">
        <v>53</v>
      </c>
      <c r="P1000" s="276">
        <v>0.22</v>
      </c>
      <c r="Q1000" s="277"/>
      <c r="R1000" s="245"/>
      <c r="S1000" s="121">
        <v>354.84000000002561</v>
      </c>
      <c r="T1000" s="167"/>
      <c r="U1000" s="167">
        <v>0</v>
      </c>
      <c r="V1000" s="167">
        <f t="shared" si="102"/>
        <v>354.84000000002561</v>
      </c>
      <c r="W1000" s="329">
        <f t="shared" si="104"/>
        <v>0</v>
      </c>
      <c r="X1000" s="329"/>
      <c r="Y1000" s="329">
        <f t="shared" si="100"/>
        <v>0</v>
      </c>
      <c r="Z1000" s="329">
        <f t="shared" si="103"/>
        <v>0</v>
      </c>
      <c r="AA1000" s="273">
        <v>6.9000000000000006E-2</v>
      </c>
      <c r="AB1000" s="329">
        <f t="shared" si="101"/>
        <v>0</v>
      </c>
      <c r="AC1000" s="329"/>
      <c r="AD1000" s="245"/>
      <c r="AE1000" s="245"/>
      <c r="AF1000" s="276" t="s">
        <v>417</v>
      </c>
      <c r="AG1000" s="231">
        <v>0.42</v>
      </c>
      <c r="AH1000" s="349"/>
      <c r="AI1000" s="349"/>
      <c r="AJ1000" s="349"/>
    </row>
    <row r="1001" spans="1:36" s="275" customFormat="1" ht="16.5" customHeight="1" x14ac:dyDescent="0.25">
      <c r="A1001" s="261">
        <v>43770</v>
      </c>
      <c r="B1001" s="245" t="s">
        <v>42</v>
      </c>
      <c r="C1001" s="245" t="s">
        <v>210</v>
      </c>
      <c r="D1001" s="245" t="s">
        <v>221</v>
      </c>
      <c r="E1001" s="245" t="s">
        <v>212</v>
      </c>
      <c r="F1001" s="245" t="s">
        <v>228</v>
      </c>
      <c r="G1001" s="245" t="s">
        <v>229</v>
      </c>
      <c r="H1001" s="245" t="s">
        <v>48</v>
      </c>
      <c r="I1001" s="245" t="s">
        <v>49</v>
      </c>
      <c r="J1001" s="245" t="s">
        <v>677</v>
      </c>
      <c r="K1001" s="245"/>
      <c r="L1001" s="245" t="s">
        <v>220</v>
      </c>
      <c r="M1001" s="272" t="s">
        <v>538</v>
      </c>
      <c r="N1001" s="245" t="s">
        <v>209</v>
      </c>
      <c r="O1001" s="245" t="s">
        <v>53</v>
      </c>
      <c r="P1001" s="276">
        <v>0.08</v>
      </c>
      <c r="Q1001" s="277"/>
      <c r="R1001" s="245"/>
      <c r="S1001" s="167">
        <v>0</v>
      </c>
      <c r="T1001" s="167"/>
      <c r="U1001" s="167">
        <v>0</v>
      </c>
      <c r="V1001" s="167">
        <f t="shared" si="102"/>
        <v>0</v>
      </c>
      <c r="W1001" s="329">
        <f t="shared" si="104"/>
        <v>0</v>
      </c>
      <c r="X1001" s="329"/>
      <c r="Y1001" s="329">
        <f t="shared" si="100"/>
        <v>0</v>
      </c>
      <c r="Z1001" s="329">
        <f t="shared" si="103"/>
        <v>0</v>
      </c>
      <c r="AA1001" s="273">
        <v>6.9000000000000006E-2</v>
      </c>
      <c r="AB1001" s="329">
        <f t="shared" si="101"/>
        <v>0</v>
      </c>
      <c r="AC1001" s="329"/>
      <c r="AD1001" s="245"/>
      <c r="AE1001" s="245"/>
      <c r="AF1001" s="276" t="s">
        <v>417</v>
      </c>
      <c r="AG1001" s="231" t="s">
        <v>539</v>
      </c>
      <c r="AH1001" s="349"/>
      <c r="AI1001" s="349"/>
      <c r="AJ1001" s="349"/>
    </row>
    <row r="1002" spans="1:36" s="275" customFormat="1" ht="16.5" customHeight="1" x14ac:dyDescent="0.25">
      <c r="A1002" s="261">
        <v>43770</v>
      </c>
      <c r="B1002" s="245" t="s">
        <v>42</v>
      </c>
      <c r="C1002" s="245" t="s">
        <v>210</v>
      </c>
      <c r="D1002" s="245" t="s">
        <v>221</v>
      </c>
      <c r="E1002" s="245" t="s">
        <v>212</v>
      </c>
      <c r="F1002" s="245" t="s">
        <v>288</v>
      </c>
      <c r="G1002" s="245" t="s">
        <v>289</v>
      </c>
      <c r="H1002" s="245" t="s">
        <v>48</v>
      </c>
      <c r="I1002" s="245" t="s">
        <v>49</v>
      </c>
      <c r="J1002" s="245" t="s">
        <v>677</v>
      </c>
      <c r="K1002" s="245"/>
      <c r="L1002" s="245" t="s">
        <v>220</v>
      </c>
      <c r="M1002" s="272" t="s">
        <v>547</v>
      </c>
      <c r="N1002" s="245" t="s">
        <v>209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102"/>
        <v>227.30774647876399</v>
      </c>
      <c r="W1002" s="329">
        <f t="shared" si="104"/>
        <v>0</v>
      </c>
      <c r="X1002" s="329"/>
      <c r="Y1002" s="329">
        <f t="shared" si="100"/>
        <v>0</v>
      </c>
      <c r="Z1002" s="329">
        <f t="shared" si="103"/>
        <v>0</v>
      </c>
      <c r="AA1002" s="273">
        <v>6.9000000000000006E-2</v>
      </c>
      <c r="AB1002" s="329">
        <f t="shared" si="101"/>
        <v>0</v>
      </c>
      <c r="AC1002" s="329"/>
      <c r="AD1002" s="245"/>
      <c r="AE1002" s="245"/>
      <c r="AF1002" s="276" t="s">
        <v>417</v>
      </c>
      <c r="AG1002" s="231">
        <v>0.42</v>
      </c>
      <c r="AH1002" s="349"/>
      <c r="AI1002" s="349"/>
      <c r="AJ1002" s="349"/>
    </row>
    <row r="1003" spans="1:36" s="275" customFormat="1" ht="16.5" customHeight="1" x14ac:dyDescent="0.25">
      <c r="A1003" s="261">
        <v>43770</v>
      </c>
      <c r="B1003" s="245" t="s">
        <v>42</v>
      </c>
      <c r="C1003" s="245" t="s">
        <v>210</v>
      </c>
      <c r="D1003" s="245" t="s">
        <v>221</v>
      </c>
      <c r="E1003" s="245" t="s">
        <v>212</v>
      </c>
      <c r="F1003" s="245" t="s">
        <v>268</v>
      </c>
      <c r="G1003" s="245" t="s">
        <v>269</v>
      </c>
      <c r="H1003" s="245" t="s">
        <v>48</v>
      </c>
      <c r="I1003" s="245" t="s">
        <v>49</v>
      </c>
      <c r="J1003" s="245" t="s">
        <v>677</v>
      </c>
      <c r="K1003" s="245"/>
      <c r="L1003" s="245" t="s">
        <v>220</v>
      </c>
      <c r="M1003" s="272" t="s">
        <v>550</v>
      </c>
      <c r="N1003" s="245" t="s">
        <v>209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102"/>
        <v>152.264929577999</v>
      </c>
      <c r="W1003" s="329">
        <f t="shared" si="104"/>
        <v>0</v>
      </c>
      <c r="X1003" s="329"/>
      <c r="Y1003" s="329">
        <f t="shared" si="100"/>
        <v>0</v>
      </c>
      <c r="Z1003" s="329">
        <f t="shared" si="103"/>
        <v>0</v>
      </c>
      <c r="AA1003" s="273">
        <v>6.9000000000000006E-2</v>
      </c>
      <c r="AB1003" s="329">
        <f t="shared" si="101"/>
        <v>0</v>
      </c>
      <c r="AC1003" s="329"/>
      <c r="AD1003" s="245"/>
      <c r="AE1003" s="245"/>
      <c r="AF1003" s="276" t="s">
        <v>417</v>
      </c>
      <c r="AG1003" s="231" t="s">
        <v>539</v>
      </c>
      <c r="AH1003" s="349"/>
      <c r="AI1003" s="349"/>
      <c r="AJ1003" s="349"/>
    </row>
    <row r="1004" spans="1:36" s="275" customFormat="1" ht="16.5" customHeight="1" x14ac:dyDescent="0.25">
      <c r="A1004" s="261">
        <v>43770</v>
      </c>
      <c r="B1004" s="245" t="s">
        <v>42</v>
      </c>
      <c r="C1004" s="245" t="s">
        <v>210</v>
      </c>
      <c r="D1004" s="245" t="s">
        <v>221</v>
      </c>
      <c r="E1004" s="245" t="s">
        <v>212</v>
      </c>
      <c r="F1004" s="245" t="s">
        <v>322</v>
      </c>
      <c r="G1004" s="245" t="s">
        <v>323</v>
      </c>
      <c r="H1004" s="245" t="s">
        <v>48</v>
      </c>
      <c r="I1004" s="245" t="s">
        <v>49</v>
      </c>
      <c r="J1004" s="245" t="s">
        <v>677</v>
      </c>
      <c r="K1004" s="245"/>
      <c r="L1004" s="245" t="s">
        <v>220</v>
      </c>
      <c r="M1004" s="272" t="s">
        <v>571</v>
      </c>
      <c r="N1004" s="245" t="s">
        <v>209</v>
      </c>
      <c r="O1004" s="245" t="s">
        <v>53</v>
      </c>
      <c r="P1004" s="276">
        <v>0.13</v>
      </c>
      <c r="Q1004" s="277"/>
      <c r="R1004" s="245"/>
      <c r="S1004" s="128">
        <v>-30329.470000000056</v>
      </c>
      <c r="T1004" s="167"/>
      <c r="U1004" s="167">
        <v>0</v>
      </c>
      <c r="V1004" s="167">
        <f t="shared" si="102"/>
        <v>-30329.470000000056</v>
      </c>
      <c r="W1004" s="329">
        <f t="shared" si="104"/>
        <v>0</v>
      </c>
      <c r="X1004" s="329"/>
      <c r="Y1004" s="329">
        <f t="shared" si="100"/>
        <v>0</v>
      </c>
      <c r="Z1004" s="329">
        <f t="shared" si="103"/>
        <v>0</v>
      </c>
      <c r="AA1004" s="273">
        <v>6.9000000000000006E-2</v>
      </c>
      <c r="AB1004" s="329">
        <f t="shared" si="101"/>
        <v>0</v>
      </c>
      <c r="AC1004" s="329"/>
      <c r="AD1004" s="245"/>
      <c r="AE1004" s="245"/>
      <c r="AF1004" s="276" t="s">
        <v>417</v>
      </c>
      <c r="AG1004" s="231" t="s">
        <v>539</v>
      </c>
      <c r="AH1004" s="349"/>
      <c r="AI1004" s="349"/>
      <c r="AJ1004" s="349"/>
    </row>
    <row r="1005" spans="1:36" s="275" customFormat="1" ht="16.5" customHeight="1" x14ac:dyDescent="0.25">
      <c r="A1005" s="261">
        <v>43770</v>
      </c>
      <c r="B1005" s="245" t="s">
        <v>42</v>
      </c>
      <c r="C1005" s="245" t="s">
        <v>210</v>
      </c>
      <c r="D1005" s="245" t="s">
        <v>221</v>
      </c>
      <c r="E1005" s="245" t="s">
        <v>212</v>
      </c>
      <c r="F1005" s="245" t="s">
        <v>258</v>
      </c>
      <c r="G1005" s="245" t="s">
        <v>259</v>
      </c>
      <c r="H1005" s="245" t="s">
        <v>48</v>
      </c>
      <c r="I1005" s="245" t="s">
        <v>49</v>
      </c>
      <c r="J1005" s="245" t="s">
        <v>677</v>
      </c>
      <c r="K1005" s="245"/>
      <c r="L1005" s="245" t="s">
        <v>220</v>
      </c>
      <c r="M1005" s="272" t="s">
        <v>535</v>
      </c>
      <c r="N1005" s="245" t="s">
        <v>209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102"/>
        <v>425.555211267598</v>
      </c>
      <c r="W1005" s="329">
        <f t="shared" si="104"/>
        <v>0</v>
      </c>
      <c r="X1005" s="329"/>
      <c r="Y1005" s="329">
        <f t="shared" si="100"/>
        <v>0</v>
      </c>
      <c r="Z1005" s="329">
        <f t="shared" si="103"/>
        <v>0</v>
      </c>
      <c r="AA1005" s="273">
        <v>6.9000000000000006E-2</v>
      </c>
      <c r="AB1005" s="329">
        <f t="shared" si="101"/>
        <v>0</v>
      </c>
      <c r="AC1005" s="329"/>
      <c r="AD1005" s="245"/>
      <c r="AE1005" s="245"/>
      <c r="AF1005" s="276" t="s">
        <v>417</v>
      </c>
      <c r="AG1005" s="231">
        <v>0.42</v>
      </c>
      <c r="AH1005" s="349"/>
      <c r="AI1005" s="349"/>
      <c r="AJ1005" s="349"/>
    </row>
    <row r="1006" spans="1:36" s="275" customFormat="1" ht="16.5" customHeight="1" x14ac:dyDescent="0.25">
      <c r="A1006" s="261">
        <v>43770</v>
      </c>
      <c r="B1006" s="245" t="s">
        <v>42</v>
      </c>
      <c r="C1006" s="245" t="s">
        <v>210</v>
      </c>
      <c r="D1006" s="245" t="s">
        <v>221</v>
      </c>
      <c r="E1006" s="245" t="s">
        <v>212</v>
      </c>
      <c r="F1006" s="245" t="s">
        <v>296</v>
      </c>
      <c r="G1006" s="245" t="s">
        <v>297</v>
      </c>
      <c r="H1006" s="245" t="s">
        <v>48</v>
      </c>
      <c r="I1006" s="245" t="s">
        <v>49</v>
      </c>
      <c r="J1006" s="245" t="s">
        <v>677</v>
      </c>
      <c r="K1006" s="245"/>
      <c r="L1006" s="245" t="s">
        <v>220</v>
      </c>
      <c r="M1006" s="272" t="s">
        <v>552</v>
      </c>
      <c r="N1006" s="245" t="s">
        <v>209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102"/>
        <v>1402.38690140774</v>
      </c>
      <c r="W1006" s="329">
        <f t="shared" si="104"/>
        <v>0</v>
      </c>
      <c r="X1006" s="329"/>
      <c r="Y1006" s="329">
        <f t="shared" si="100"/>
        <v>0</v>
      </c>
      <c r="Z1006" s="329">
        <f t="shared" si="103"/>
        <v>0</v>
      </c>
      <c r="AA1006" s="273">
        <v>6.9000000000000006E-2</v>
      </c>
      <c r="AB1006" s="329">
        <f t="shared" si="101"/>
        <v>0</v>
      </c>
      <c r="AC1006" s="329"/>
      <c r="AD1006" s="245"/>
      <c r="AE1006" s="245"/>
      <c r="AF1006" s="276" t="s">
        <v>417</v>
      </c>
      <c r="AG1006" s="231">
        <v>0.42</v>
      </c>
      <c r="AH1006" s="349"/>
      <c r="AI1006" s="349"/>
      <c r="AJ1006" s="349"/>
    </row>
    <row r="1007" spans="1:36" s="275" customFormat="1" ht="16.5" customHeight="1" x14ac:dyDescent="0.25">
      <c r="A1007" s="261">
        <v>43770</v>
      </c>
      <c r="B1007" s="245" t="s">
        <v>42</v>
      </c>
      <c r="C1007" s="245" t="s">
        <v>210</v>
      </c>
      <c r="D1007" s="245" t="s">
        <v>221</v>
      </c>
      <c r="E1007" s="245" t="s">
        <v>212</v>
      </c>
      <c r="F1007" s="245" t="s">
        <v>260</v>
      </c>
      <c r="G1007" s="245" t="s">
        <v>261</v>
      </c>
      <c r="H1007" s="245" t="s">
        <v>48</v>
      </c>
      <c r="I1007" s="245" t="s">
        <v>49</v>
      </c>
      <c r="J1007" s="245" t="s">
        <v>677</v>
      </c>
      <c r="K1007" s="245"/>
      <c r="L1007" s="245" t="s">
        <v>220</v>
      </c>
      <c r="M1007" s="272" t="s">
        <v>556</v>
      </c>
      <c r="N1007" s="245" t="s">
        <v>209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102"/>
        <v>12961.68</v>
      </c>
      <c r="W1007" s="329">
        <f t="shared" si="104"/>
        <v>0</v>
      </c>
      <c r="X1007" s="329"/>
      <c r="Y1007" s="329">
        <f t="shared" si="100"/>
        <v>0</v>
      </c>
      <c r="Z1007" s="329">
        <f t="shared" si="103"/>
        <v>0</v>
      </c>
      <c r="AA1007" s="273">
        <v>6.9000000000000006E-2</v>
      </c>
      <c r="AB1007" s="329">
        <f t="shared" si="101"/>
        <v>0</v>
      </c>
      <c r="AC1007" s="329"/>
      <c r="AD1007" s="245"/>
      <c r="AE1007" s="245"/>
      <c r="AF1007" s="276" t="s">
        <v>417</v>
      </c>
      <c r="AG1007" s="231">
        <v>0.42</v>
      </c>
      <c r="AH1007" s="349"/>
      <c r="AI1007" s="349"/>
      <c r="AJ1007" s="349"/>
    </row>
    <row r="1008" spans="1:36" s="275" customFormat="1" ht="16.5" customHeight="1" x14ac:dyDescent="0.25">
      <c r="A1008" s="261">
        <v>43770</v>
      </c>
      <c r="B1008" s="245" t="s">
        <v>42</v>
      </c>
      <c r="C1008" s="245" t="s">
        <v>210</v>
      </c>
      <c r="D1008" s="245" t="s">
        <v>221</v>
      </c>
      <c r="E1008" s="245" t="s">
        <v>212</v>
      </c>
      <c r="F1008" s="245" t="s">
        <v>300</v>
      </c>
      <c r="G1008" s="245" t="s">
        <v>301</v>
      </c>
      <c r="H1008" s="245" t="s">
        <v>48</v>
      </c>
      <c r="I1008" s="245" t="s">
        <v>49</v>
      </c>
      <c r="J1008" s="245" t="s">
        <v>677</v>
      </c>
      <c r="K1008" s="245"/>
      <c r="L1008" s="245" t="s">
        <v>220</v>
      </c>
      <c r="M1008" s="272" t="s">
        <v>544</v>
      </c>
      <c r="N1008" s="245" t="s">
        <v>209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102"/>
        <v>143.460985915328</v>
      </c>
      <c r="W1008" s="329">
        <f t="shared" si="104"/>
        <v>0</v>
      </c>
      <c r="X1008" s="329"/>
      <c r="Y1008" s="329">
        <f t="shared" si="100"/>
        <v>0</v>
      </c>
      <c r="Z1008" s="329">
        <f t="shared" si="103"/>
        <v>0</v>
      </c>
      <c r="AA1008" s="273">
        <v>6.9000000000000006E-2</v>
      </c>
      <c r="AB1008" s="329">
        <f t="shared" si="101"/>
        <v>0</v>
      </c>
      <c r="AC1008" s="329"/>
      <c r="AD1008" s="245"/>
      <c r="AE1008" s="245"/>
      <c r="AF1008" s="276" t="s">
        <v>417</v>
      </c>
      <c r="AG1008" s="231">
        <v>0.42</v>
      </c>
      <c r="AH1008" s="349"/>
      <c r="AI1008" s="349"/>
      <c r="AJ1008" s="349"/>
    </row>
    <row r="1009" spans="1:36" s="275" customFormat="1" ht="16.5" customHeight="1" x14ac:dyDescent="0.25">
      <c r="A1009" s="261">
        <v>43770</v>
      </c>
      <c r="B1009" s="245" t="s">
        <v>42</v>
      </c>
      <c r="C1009" s="245" t="s">
        <v>210</v>
      </c>
      <c r="D1009" s="245" t="s">
        <v>221</v>
      </c>
      <c r="E1009" s="245" t="s">
        <v>248</v>
      </c>
      <c r="F1009" s="245" t="s">
        <v>249</v>
      </c>
      <c r="G1009" s="245" t="s">
        <v>250</v>
      </c>
      <c r="H1009" s="245" t="s">
        <v>48</v>
      </c>
      <c r="I1009" s="245" t="s">
        <v>49</v>
      </c>
      <c r="J1009" s="245" t="s">
        <v>677</v>
      </c>
      <c r="K1009" s="245"/>
      <c r="L1009" s="245" t="s">
        <v>220</v>
      </c>
      <c r="M1009" s="272" t="s">
        <v>540</v>
      </c>
      <c r="N1009" s="245" t="s">
        <v>209</v>
      </c>
      <c r="O1009" s="245" t="s">
        <v>53</v>
      </c>
      <c r="P1009" s="196">
        <v>0.23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102"/>
        <v>2063.5353521120301</v>
      </c>
      <c r="W1009" s="329">
        <f t="shared" si="104"/>
        <v>0</v>
      </c>
      <c r="X1009" s="329"/>
      <c r="Y1009" s="329">
        <f t="shared" si="100"/>
        <v>0</v>
      </c>
      <c r="Z1009" s="329">
        <f t="shared" si="103"/>
        <v>0</v>
      </c>
      <c r="AA1009" s="273">
        <v>6.9000000000000006E-2</v>
      </c>
      <c r="AB1009" s="329">
        <f t="shared" si="101"/>
        <v>0</v>
      </c>
      <c r="AC1009" s="329"/>
      <c r="AD1009" s="245"/>
      <c r="AE1009" s="245"/>
      <c r="AF1009" s="276" t="s">
        <v>417</v>
      </c>
      <c r="AG1009" s="231">
        <v>0.42</v>
      </c>
      <c r="AH1009" s="349"/>
      <c r="AI1009" s="349"/>
      <c r="AJ1009" s="349"/>
    </row>
    <row r="1010" spans="1:36" s="275" customFormat="1" ht="16.5" customHeight="1" x14ac:dyDescent="0.25">
      <c r="A1010" s="261">
        <v>43770</v>
      </c>
      <c r="B1010" s="245" t="s">
        <v>42</v>
      </c>
      <c r="C1010" s="245" t="s">
        <v>210</v>
      </c>
      <c r="D1010" s="245" t="s">
        <v>211</v>
      </c>
      <c r="E1010" s="245" t="s">
        <v>212</v>
      </c>
      <c r="F1010" s="245" t="s">
        <v>218</v>
      </c>
      <c r="G1010" s="245" t="s">
        <v>219</v>
      </c>
      <c r="H1010" s="245" t="s">
        <v>48</v>
      </c>
      <c r="I1010" s="245" t="s">
        <v>49</v>
      </c>
      <c r="J1010" s="245" t="s">
        <v>677</v>
      </c>
      <c r="K1010" s="245"/>
      <c r="L1010" s="245" t="s">
        <v>220</v>
      </c>
      <c r="M1010" s="272" t="s">
        <v>565</v>
      </c>
      <c r="N1010" s="245" t="s">
        <v>209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102"/>
        <v>114142.344929578</v>
      </c>
      <c r="W1010" s="329">
        <f t="shared" si="104"/>
        <v>0</v>
      </c>
      <c r="X1010" s="329"/>
      <c r="Y1010" s="329">
        <f t="shared" si="100"/>
        <v>0</v>
      </c>
      <c r="Z1010" s="329">
        <f t="shared" si="103"/>
        <v>0</v>
      </c>
      <c r="AA1010" s="273">
        <v>6.9000000000000006E-2</v>
      </c>
      <c r="AB1010" s="329">
        <f t="shared" si="101"/>
        <v>0</v>
      </c>
      <c r="AC1010" s="329"/>
      <c r="AD1010" s="245"/>
      <c r="AE1010" s="245"/>
      <c r="AF1010" s="276" t="s">
        <v>417</v>
      </c>
      <c r="AG1010" s="231">
        <v>0.42</v>
      </c>
      <c r="AH1010" s="349"/>
      <c r="AI1010" s="349"/>
      <c r="AJ1010" s="349"/>
    </row>
    <row r="1011" spans="1:36" s="275" customFormat="1" ht="16.5" customHeight="1" x14ac:dyDescent="0.25">
      <c r="A1011" s="261">
        <v>43770</v>
      </c>
      <c r="B1011" s="245" t="s">
        <v>42</v>
      </c>
      <c r="C1011" s="245" t="s">
        <v>210</v>
      </c>
      <c r="D1011" s="245" t="s">
        <v>211</v>
      </c>
      <c r="E1011" s="245" t="s">
        <v>212</v>
      </c>
      <c r="F1011" s="245" t="s">
        <v>220</v>
      </c>
      <c r="G1011" s="245" t="s">
        <v>255</v>
      </c>
      <c r="H1011" s="245" t="s">
        <v>48</v>
      </c>
      <c r="I1011" s="245" t="s">
        <v>49</v>
      </c>
      <c r="J1011" s="245" t="s">
        <v>677</v>
      </c>
      <c r="K1011" s="245"/>
      <c r="L1011" s="245" t="s">
        <v>220</v>
      </c>
      <c r="M1011" s="272" t="s">
        <v>563</v>
      </c>
      <c r="N1011" s="245" t="s">
        <v>209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102"/>
        <v>29897.39</v>
      </c>
      <c r="W1011" s="329">
        <f t="shared" si="104"/>
        <v>303.22679999999997</v>
      </c>
      <c r="X1011" s="329"/>
      <c r="Y1011" s="329">
        <f t="shared" si="100"/>
        <v>17.083200000000033</v>
      </c>
      <c r="Z1011" s="329">
        <f t="shared" si="103"/>
        <v>320.31</v>
      </c>
      <c r="AA1011" s="273">
        <v>6.9000000000000006E-2</v>
      </c>
      <c r="AB1011" s="329">
        <f t="shared" si="101"/>
        <v>22.101390000000002</v>
      </c>
      <c r="AC1011" s="329"/>
      <c r="AD1011" s="245"/>
      <c r="AE1011" s="245"/>
      <c r="AF1011" s="276" t="s">
        <v>417</v>
      </c>
      <c r="AG1011" s="231">
        <v>0.42</v>
      </c>
      <c r="AH1011" s="349"/>
      <c r="AI1011" s="349"/>
      <c r="AJ1011" s="349"/>
    </row>
    <row r="1012" spans="1:36" s="275" customFormat="1" ht="16.5" customHeight="1" x14ac:dyDescent="0.25">
      <c r="A1012" s="261">
        <v>43770</v>
      </c>
      <c r="B1012" s="245" t="s">
        <v>42</v>
      </c>
      <c r="C1012" s="245" t="s">
        <v>210</v>
      </c>
      <c r="D1012" s="245" t="s">
        <v>211</v>
      </c>
      <c r="E1012" s="245" t="s">
        <v>212</v>
      </c>
      <c r="F1012" s="245" t="s">
        <v>236</v>
      </c>
      <c r="G1012" s="245" t="s">
        <v>237</v>
      </c>
      <c r="H1012" s="245" t="s">
        <v>48</v>
      </c>
      <c r="I1012" s="245" t="s">
        <v>49</v>
      </c>
      <c r="J1012" s="245" t="s">
        <v>677</v>
      </c>
      <c r="K1012" s="245"/>
      <c r="L1012" s="245" t="s">
        <v>220</v>
      </c>
      <c r="M1012" s="272" t="s">
        <v>510</v>
      </c>
      <c r="N1012" s="245" t="s">
        <v>209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102"/>
        <v>20014.111126760599</v>
      </c>
      <c r="W1012" s="329">
        <f t="shared" si="104"/>
        <v>0</v>
      </c>
      <c r="X1012" s="329"/>
      <c r="Y1012" s="329">
        <f t="shared" si="100"/>
        <v>0</v>
      </c>
      <c r="Z1012" s="329">
        <f t="shared" si="103"/>
        <v>0</v>
      </c>
      <c r="AA1012" s="273">
        <v>6.9000000000000006E-2</v>
      </c>
      <c r="AB1012" s="329">
        <f t="shared" si="101"/>
        <v>0</v>
      </c>
      <c r="AC1012" s="329"/>
      <c r="AD1012" s="245"/>
      <c r="AE1012" s="245"/>
      <c r="AF1012" s="276" t="s">
        <v>417</v>
      </c>
      <c r="AG1012" s="231">
        <v>0.42</v>
      </c>
      <c r="AH1012" s="349"/>
      <c r="AI1012" s="349"/>
      <c r="AJ1012" s="349"/>
    </row>
    <row r="1013" spans="1:36" s="275" customFormat="1" ht="16.5" customHeight="1" x14ac:dyDescent="0.25">
      <c r="A1013" s="261">
        <v>43770</v>
      </c>
      <c r="B1013" s="245" t="s">
        <v>42</v>
      </c>
      <c r="C1013" s="245" t="s">
        <v>210</v>
      </c>
      <c r="D1013" s="245" t="s">
        <v>211</v>
      </c>
      <c r="E1013" s="245" t="s">
        <v>212</v>
      </c>
      <c r="F1013" s="245" t="s">
        <v>286</v>
      </c>
      <c r="G1013" s="245" t="s">
        <v>287</v>
      </c>
      <c r="H1013" s="245" t="s">
        <v>48</v>
      </c>
      <c r="I1013" s="245" t="s">
        <v>49</v>
      </c>
      <c r="J1013" s="245" t="s">
        <v>677</v>
      </c>
      <c r="K1013" s="245"/>
      <c r="L1013" s="245" t="s">
        <v>220</v>
      </c>
      <c r="M1013" s="272" t="s">
        <v>545</v>
      </c>
      <c r="N1013" s="245" t="s">
        <v>209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102"/>
        <v>322.47394365991897</v>
      </c>
      <c r="W1013" s="121">
        <f>U1013*(1+AG1013)/(1+P1013+AG1013)</f>
        <v>0</v>
      </c>
      <c r="X1013" s="329"/>
      <c r="Y1013" s="329">
        <f t="shared" si="100"/>
        <v>0</v>
      </c>
      <c r="Z1013" s="329">
        <f t="shared" si="103"/>
        <v>0</v>
      </c>
      <c r="AA1013" s="273">
        <v>6.9000000000000006E-2</v>
      </c>
      <c r="AB1013" s="329">
        <f t="shared" si="101"/>
        <v>0</v>
      </c>
      <c r="AC1013" s="329"/>
      <c r="AD1013" s="245"/>
      <c r="AE1013" s="245"/>
      <c r="AF1013" s="276" t="s">
        <v>417</v>
      </c>
      <c r="AG1013" s="231">
        <v>0.42</v>
      </c>
      <c r="AH1013" s="349"/>
      <c r="AI1013" s="349"/>
      <c r="AJ1013" s="349"/>
    </row>
    <row r="1014" spans="1:36" s="275" customFormat="1" ht="16.5" customHeight="1" x14ac:dyDescent="0.25">
      <c r="A1014" s="261">
        <v>43770</v>
      </c>
      <c r="B1014" s="245" t="s">
        <v>42</v>
      </c>
      <c r="C1014" s="245" t="s">
        <v>210</v>
      </c>
      <c r="D1014" s="245" t="s">
        <v>211</v>
      </c>
      <c r="E1014" s="245" t="s">
        <v>212</v>
      </c>
      <c r="F1014" s="245" t="s">
        <v>294</v>
      </c>
      <c r="G1014" s="245" t="s">
        <v>295</v>
      </c>
      <c r="H1014" s="245" t="s">
        <v>48</v>
      </c>
      <c r="I1014" s="245" t="s">
        <v>49</v>
      </c>
      <c r="J1014" s="245" t="s">
        <v>677</v>
      </c>
      <c r="K1014" s="245"/>
      <c r="L1014" s="245" t="s">
        <v>220</v>
      </c>
      <c r="M1014" s="272" t="s">
        <v>551</v>
      </c>
      <c r="N1014" s="245" t="s">
        <v>209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102"/>
        <v>196.54507042269699</v>
      </c>
      <c r="W1014" s="329">
        <f t="shared" si="104"/>
        <v>0</v>
      </c>
      <c r="X1014" s="329"/>
      <c r="Y1014" s="329">
        <f t="shared" si="100"/>
        <v>0</v>
      </c>
      <c r="Z1014" s="329">
        <f t="shared" si="103"/>
        <v>0</v>
      </c>
      <c r="AA1014" s="273">
        <v>6.9000000000000006E-2</v>
      </c>
      <c r="AB1014" s="329">
        <f t="shared" si="101"/>
        <v>0</v>
      </c>
      <c r="AC1014" s="329"/>
      <c r="AD1014" s="245"/>
      <c r="AE1014" s="245"/>
      <c r="AF1014" s="276" t="s">
        <v>417</v>
      </c>
      <c r="AG1014" s="231">
        <v>0.42</v>
      </c>
      <c r="AH1014" s="349"/>
      <c r="AI1014" s="349"/>
      <c r="AJ1014" s="349"/>
    </row>
    <row r="1015" spans="1:36" s="275" customFormat="1" ht="16.5" customHeight="1" x14ac:dyDescent="0.25">
      <c r="A1015" s="261">
        <v>43770</v>
      </c>
      <c r="B1015" s="245" t="s">
        <v>42</v>
      </c>
      <c r="C1015" s="245" t="s">
        <v>210</v>
      </c>
      <c r="D1015" s="245" t="s">
        <v>211</v>
      </c>
      <c r="E1015" s="245" t="s">
        <v>212</v>
      </c>
      <c r="F1015" s="245" t="s">
        <v>298</v>
      </c>
      <c r="G1015" s="245" t="s">
        <v>299</v>
      </c>
      <c r="H1015" s="245" t="s">
        <v>48</v>
      </c>
      <c r="I1015" s="245" t="s">
        <v>49</v>
      </c>
      <c r="J1015" s="245" t="s">
        <v>677</v>
      </c>
      <c r="K1015" s="245"/>
      <c r="L1015" s="245" t="s">
        <v>220</v>
      </c>
      <c r="M1015" s="272" t="s">
        <v>548</v>
      </c>
      <c r="N1015" s="245" t="s">
        <v>209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102"/>
        <v>1513.0032394366101</v>
      </c>
      <c r="W1015" s="329">
        <f t="shared" si="104"/>
        <v>0</v>
      </c>
      <c r="X1015" s="329"/>
      <c r="Y1015" s="329">
        <f t="shared" si="100"/>
        <v>0</v>
      </c>
      <c r="Z1015" s="329">
        <f t="shared" si="103"/>
        <v>0</v>
      </c>
      <c r="AA1015" s="273">
        <v>6.9000000000000006E-2</v>
      </c>
      <c r="AB1015" s="329">
        <f t="shared" si="101"/>
        <v>0</v>
      </c>
      <c r="AC1015" s="329"/>
      <c r="AD1015" s="245"/>
      <c r="AE1015" s="245"/>
      <c r="AF1015" s="276" t="s">
        <v>417</v>
      </c>
      <c r="AG1015" s="231">
        <v>0.42</v>
      </c>
      <c r="AH1015" s="349"/>
      <c r="AI1015" s="349"/>
      <c r="AJ1015" s="349"/>
    </row>
    <row r="1016" spans="1:36" s="275" customFormat="1" ht="16.5" customHeight="1" x14ac:dyDescent="0.25">
      <c r="A1016" s="261">
        <v>43770</v>
      </c>
      <c r="B1016" s="245" t="s">
        <v>42</v>
      </c>
      <c r="C1016" s="245" t="s">
        <v>210</v>
      </c>
      <c r="D1016" s="245" t="s">
        <v>211</v>
      </c>
      <c r="E1016" s="245" t="s">
        <v>212</v>
      </c>
      <c r="F1016" s="245" t="s">
        <v>230</v>
      </c>
      <c r="G1016" s="245" t="s">
        <v>231</v>
      </c>
      <c r="H1016" s="245" t="s">
        <v>48</v>
      </c>
      <c r="I1016" s="245" t="s">
        <v>49</v>
      </c>
      <c r="J1016" s="245" t="s">
        <v>677</v>
      </c>
      <c r="K1016" s="245"/>
      <c r="L1016" s="245" t="s">
        <v>220</v>
      </c>
      <c r="M1016" s="272" t="s">
        <v>535</v>
      </c>
      <c r="N1016" s="245" t="s">
        <v>209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102"/>
        <v>6504.6216901406997</v>
      </c>
      <c r="W1016" s="329">
        <f t="shared" si="104"/>
        <v>0</v>
      </c>
      <c r="X1016" s="329"/>
      <c r="Y1016" s="329">
        <f t="shared" si="100"/>
        <v>0</v>
      </c>
      <c r="Z1016" s="329">
        <f t="shared" si="103"/>
        <v>0</v>
      </c>
      <c r="AA1016" s="273">
        <v>6.9000000000000006E-2</v>
      </c>
      <c r="AB1016" s="329">
        <f t="shared" si="101"/>
        <v>0</v>
      </c>
      <c r="AC1016" s="329"/>
      <c r="AD1016" s="245"/>
      <c r="AE1016" s="245"/>
      <c r="AF1016" s="276" t="s">
        <v>417</v>
      </c>
      <c r="AG1016" s="231">
        <v>0</v>
      </c>
      <c r="AH1016" s="349"/>
      <c r="AI1016" s="349"/>
      <c r="AJ1016" s="349"/>
    </row>
    <row r="1017" spans="1:36" s="275" customFormat="1" ht="16.5" customHeight="1" x14ac:dyDescent="0.25">
      <c r="A1017" s="261">
        <v>43770</v>
      </c>
      <c r="B1017" s="245" t="s">
        <v>42</v>
      </c>
      <c r="C1017" s="245" t="s">
        <v>210</v>
      </c>
      <c r="D1017" s="245" t="s">
        <v>211</v>
      </c>
      <c r="E1017" s="245" t="s">
        <v>212</v>
      </c>
      <c r="F1017" s="245" t="s">
        <v>280</v>
      </c>
      <c r="G1017" s="245" t="s">
        <v>281</v>
      </c>
      <c r="H1017" s="245" t="s">
        <v>48</v>
      </c>
      <c r="I1017" s="245" t="s">
        <v>49</v>
      </c>
      <c r="J1017" s="245" t="s">
        <v>677</v>
      </c>
      <c r="K1017" s="245"/>
      <c r="L1017" s="245" t="s">
        <v>220</v>
      </c>
      <c r="M1017" s="272" t="s">
        <v>562</v>
      </c>
      <c r="N1017" s="245" t="s">
        <v>209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102"/>
        <v>44820.261970721403</v>
      </c>
      <c r="W1017" s="329">
        <f t="shared" si="104"/>
        <v>0</v>
      </c>
      <c r="X1017" s="329"/>
      <c r="Y1017" s="329">
        <f t="shared" si="100"/>
        <v>0</v>
      </c>
      <c r="Z1017" s="329">
        <f t="shared" si="103"/>
        <v>0</v>
      </c>
      <c r="AA1017" s="273">
        <v>6.9000000000000006E-2</v>
      </c>
      <c r="AB1017" s="329">
        <f t="shared" si="101"/>
        <v>0</v>
      </c>
      <c r="AC1017" s="329"/>
      <c r="AD1017" s="245"/>
      <c r="AE1017" s="245"/>
      <c r="AF1017" s="276" t="s">
        <v>417</v>
      </c>
      <c r="AG1017" s="231">
        <v>0.42</v>
      </c>
      <c r="AH1017" s="349"/>
      <c r="AI1017" s="349"/>
      <c r="AJ1017" s="349"/>
    </row>
    <row r="1018" spans="1:36" s="275" customFormat="1" ht="16.5" customHeight="1" x14ac:dyDescent="0.25">
      <c r="A1018" s="261">
        <v>43770</v>
      </c>
      <c r="B1018" s="245" t="s">
        <v>42</v>
      </c>
      <c r="C1018" s="245" t="s">
        <v>210</v>
      </c>
      <c r="D1018" s="245" t="s">
        <v>211</v>
      </c>
      <c r="E1018" s="245" t="s">
        <v>212</v>
      </c>
      <c r="F1018" s="245" t="s">
        <v>318</v>
      </c>
      <c r="G1018" s="245" t="s">
        <v>319</v>
      </c>
      <c r="H1018" s="245" t="s">
        <v>48</v>
      </c>
      <c r="I1018" s="245" t="s">
        <v>49</v>
      </c>
      <c r="J1018" s="245" t="s">
        <v>677</v>
      </c>
      <c r="K1018" s="245"/>
      <c r="L1018" s="245" t="s">
        <v>220</v>
      </c>
      <c r="M1018" s="272" t="s">
        <v>564</v>
      </c>
      <c r="N1018" s="245" t="s">
        <v>209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102"/>
        <v>132154.611549297</v>
      </c>
      <c r="W1018" s="329">
        <f t="shared" si="104"/>
        <v>0</v>
      </c>
      <c r="X1018" s="329"/>
      <c r="Y1018" s="329">
        <f t="shared" si="100"/>
        <v>0</v>
      </c>
      <c r="Z1018" s="329">
        <f t="shared" si="103"/>
        <v>0</v>
      </c>
      <c r="AA1018" s="273">
        <v>6.9000000000000006E-2</v>
      </c>
      <c r="AB1018" s="329">
        <f t="shared" si="101"/>
        <v>0</v>
      </c>
      <c r="AC1018" s="329"/>
      <c r="AD1018" s="245"/>
      <c r="AE1018" s="245"/>
      <c r="AF1018" s="276" t="s">
        <v>417</v>
      </c>
      <c r="AG1018" s="231">
        <v>0.42</v>
      </c>
      <c r="AH1018" s="349"/>
      <c r="AI1018" s="349"/>
      <c r="AJ1018" s="349"/>
    </row>
    <row r="1019" spans="1:36" s="275" customFormat="1" ht="16.5" customHeight="1" x14ac:dyDescent="0.25">
      <c r="A1019" s="261">
        <v>43770</v>
      </c>
      <c r="B1019" s="245" t="s">
        <v>42</v>
      </c>
      <c r="C1019" s="245" t="s">
        <v>210</v>
      </c>
      <c r="D1019" s="245" t="s">
        <v>211</v>
      </c>
      <c r="E1019" s="245" t="s">
        <v>212</v>
      </c>
      <c r="F1019" s="245" t="s">
        <v>226</v>
      </c>
      <c r="G1019" s="245" t="s">
        <v>227</v>
      </c>
      <c r="H1019" s="245" t="s">
        <v>48</v>
      </c>
      <c r="I1019" s="245" t="s">
        <v>49</v>
      </c>
      <c r="J1019" s="245" t="s">
        <v>677</v>
      </c>
      <c r="K1019" s="245"/>
      <c r="L1019" s="245" t="s">
        <v>220</v>
      </c>
      <c r="M1019" s="272" t="s">
        <v>553</v>
      </c>
      <c r="N1019" s="245" t="s">
        <v>209</v>
      </c>
      <c r="O1019" s="245" t="s">
        <v>53</v>
      </c>
      <c r="P1019" s="276">
        <v>0.03</v>
      </c>
      <c r="Q1019" s="277"/>
      <c r="R1019" s="245"/>
      <c r="S1019" s="121">
        <v>14157.309295774696</v>
      </c>
      <c r="T1019" s="167"/>
      <c r="U1019" s="167">
        <v>0</v>
      </c>
      <c r="V1019" s="167">
        <f t="shared" si="102"/>
        <v>14157.309295774696</v>
      </c>
      <c r="W1019" s="329">
        <f t="shared" si="104"/>
        <v>0</v>
      </c>
      <c r="X1019" s="329"/>
      <c r="Y1019" s="329">
        <f t="shared" si="100"/>
        <v>0</v>
      </c>
      <c r="Z1019" s="329">
        <f t="shared" si="103"/>
        <v>0</v>
      </c>
      <c r="AA1019" s="273">
        <v>6.9000000000000006E-2</v>
      </c>
      <c r="AB1019" s="329">
        <f t="shared" si="101"/>
        <v>0</v>
      </c>
      <c r="AC1019" s="329"/>
      <c r="AD1019" s="245"/>
      <c r="AE1019" s="245"/>
      <c r="AF1019" s="276" t="s">
        <v>417</v>
      </c>
      <c r="AG1019" s="231">
        <v>0.42</v>
      </c>
      <c r="AH1019" s="349"/>
      <c r="AI1019" s="349"/>
      <c r="AJ1019" s="349"/>
    </row>
    <row r="1020" spans="1:36" s="275" customFormat="1" ht="16.5" customHeight="1" x14ac:dyDescent="0.25">
      <c r="A1020" s="261">
        <v>43770</v>
      </c>
      <c r="B1020" s="245" t="s">
        <v>42</v>
      </c>
      <c r="C1020" s="245" t="s">
        <v>210</v>
      </c>
      <c r="D1020" s="245" t="s">
        <v>211</v>
      </c>
      <c r="E1020" s="245" t="s">
        <v>212</v>
      </c>
      <c r="F1020" s="245" t="s">
        <v>232</v>
      </c>
      <c r="G1020" s="245" t="s">
        <v>233</v>
      </c>
      <c r="H1020" s="245" t="s">
        <v>48</v>
      </c>
      <c r="I1020" s="245" t="s">
        <v>49</v>
      </c>
      <c r="J1020" s="245" t="s">
        <v>677</v>
      </c>
      <c r="K1020" s="245"/>
      <c r="L1020" s="245" t="s">
        <v>220</v>
      </c>
      <c r="M1020" s="272" t="s">
        <v>561</v>
      </c>
      <c r="N1020" s="245" t="s">
        <v>209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102"/>
        <v>480.55873239384499</v>
      </c>
      <c r="W1020" s="329">
        <f t="shared" si="104"/>
        <v>0</v>
      </c>
      <c r="X1020" s="329"/>
      <c r="Y1020" s="329">
        <f t="shared" si="100"/>
        <v>0</v>
      </c>
      <c r="Z1020" s="329">
        <f t="shared" si="103"/>
        <v>0</v>
      </c>
      <c r="AA1020" s="273">
        <v>6.9000000000000006E-2</v>
      </c>
      <c r="AB1020" s="329">
        <f t="shared" si="101"/>
        <v>0</v>
      </c>
      <c r="AC1020" s="329"/>
      <c r="AD1020" s="245"/>
      <c r="AE1020" s="245"/>
      <c r="AF1020" s="276" t="s">
        <v>417</v>
      </c>
      <c r="AG1020" s="231" t="s">
        <v>539</v>
      </c>
      <c r="AH1020" s="349"/>
      <c r="AI1020" s="349"/>
      <c r="AJ1020" s="349"/>
    </row>
    <row r="1021" spans="1:36" s="275" customFormat="1" ht="16.5" customHeight="1" x14ac:dyDescent="0.25">
      <c r="A1021" s="261">
        <v>43770</v>
      </c>
      <c r="B1021" s="245" t="s">
        <v>42</v>
      </c>
      <c r="C1021" s="245" t="s">
        <v>210</v>
      </c>
      <c r="D1021" s="245" t="s">
        <v>211</v>
      </c>
      <c r="E1021" s="245" t="s">
        <v>212</v>
      </c>
      <c r="F1021" s="245" t="s">
        <v>306</v>
      </c>
      <c r="G1021" s="245" t="s">
        <v>307</v>
      </c>
      <c r="H1021" s="245" t="s">
        <v>48</v>
      </c>
      <c r="I1021" s="245" t="s">
        <v>49</v>
      </c>
      <c r="J1021" s="245" t="s">
        <v>677</v>
      </c>
      <c r="K1021" s="245"/>
      <c r="L1021" s="245" t="s">
        <v>220</v>
      </c>
      <c r="M1021" s="272" t="s">
        <v>535</v>
      </c>
      <c r="N1021" s="245" t="s">
        <v>209</v>
      </c>
      <c r="O1021" s="245" t="s">
        <v>53</v>
      </c>
      <c r="P1021" s="276">
        <v>0.23</v>
      </c>
      <c r="Q1021" s="277"/>
      <c r="R1021" s="245"/>
      <c r="S1021" s="121">
        <v>88.72</v>
      </c>
      <c r="T1021" s="167"/>
      <c r="U1021" s="167">
        <v>0</v>
      </c>
      <c r="V1021" s="167">
        <f t="shared" si="102"/>
        <v>88.72</v>
      </c>
      <c r="W1021" s="329">
        <f t="shared" si="104"/>
        <v>0</v>
      </c>
      <c r="X1021" s="329"/>
      <c r="Y1021" s="329">
        <f t="shared" si="100"/>
        <v>0</v>
      </c>
      <c r="Z1021" s="329">
        <f t="shared" si="103"/>
        <v>0</v>
      </c>
      <c r="AA1021" s="273">
        <v>6.9000000000000006E-2</v>
      </c>
      <c r="AB1021" s="329">
        <f t="shared" si="101"/>
        <v>0</v>
      </c>
      <c r="AC1021" s="329"/>
      <c r="AD1021" s="245"/>
      <c r="AE1021" s="245"/>
      <c r="AF1021" s="276" t="s">
        <v>417</v>
      </c>
      <c r="AG1021" s="231">
        <v>0.42</v>
      </c>
      <c r="AH1021" s="349"/>
      <c r="AI1021" s="349"/>
      <c r="AJ1021" s="349"/>
    </row>
    <row r="1022" spans="1:36" s="275" customFormat="1" ht="16.5" customHeight="1" x14ac:dyDescent="0.25">
      <c r="A1022" s="261">
        <v>43770</v>
      </c>
      <c r="B1022" s="245" t="s">
        <v>42</v>
      </c>
      <c r="C1022" s="245" t="s">
        <v>210</v>
      </c>
      <c r="D1022" s="245" t="s">
        <v>211</v>
      </c>
      <c r="E1022" s="245" t="s">
        <v>212</v>
      </c>
      <c r="F1022" s="245" t="s">
        <v>213</v>
      </c>
      <c r="G1022" s="245" t="s">
        <v>214</v>
      </c>
      <c r="H1022" s="245" t="s">
        <v>48</v>
      </c>
      <c r="I1022" s="245" t="s">
        <v>49</v>
      </c>
      <c r="J1022" s="245" t="s">
        <v>677</v>
      </c>
      <c r="K1022" s="245"/>
      <c r="L1022" s="245" t="s">
        <v>220</v>
      </c>
      <c r="M1022" s="272" t="s">
        <v>535</v>
      </c>
      <c r="N1022" s="245" t="s">
        <v>209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102"/>
        <v>147.29985915508601</v>
      </c>
      <c r="W1022" s="329">
        <f t="shared" si="104"/>
        <v>0</v>
      </c>
      <c r="X1022" s="329"/>
      <c r="Y1022" s="329">
        <f t="shared" si="100"/>
        <v>0</v>
      </c>
      <c r="Z1022" s="329">
        <f t="shared" si="103"/>
        <v>0</v>
      </c>
      <c r="AA1022" s="273">
        <v>6.9000000000000006E-2</v>
      </c>
      <c r="AB1022" s="329">
        <f t="shared" si="101"/>
        <v>0</v>
      </c>
      <c r="AC1022" s="329"/>
      <c r="AD1022" s="245"/>
      <c r="AE1022" s="245"/>
      <c r="AF1022" s="276" t="s">
        <v>417</v>
      </c>
      <c r="AG1022" s="231">
        <v>0.42</v>
      </c>
      <c r="AH1022" s="349"/>
      <c r="AI1022" s="349"/>
      <c r="AJ1022" s="349"/>
    </row>
    <row r="1023" spans="1:36" s="275" customFormat="1" ht="16.5" customHeight="1" x14ac:dyDescent="0.25">
      <c r="A1023" s="261">
        <v>43770</v>
      </c>
      <c r="B1023" s="245" t="s">
        <v>42</v>
      </c>
      <c r="C1023" s="245" t="s">
        <v>210</v>
      </c>
      <c r="D1023" s="245" t="s">
        <v>211</v>
      </c>
      <c r="E1023" s="245" t="s">
        <v>212</v>
      </c>
      <c r="F1023" s="245" t="s">
        <v>312</v>
      </c>
      <c r="G1023" s="245" t="s">
        <v>313</v>
      </c>
      <c r="H1023" s="245" t="s">
        <v>48</v>
      </c>
      <c r="I1023" s="245" t="s">
        <v>49</v>
      </c>
      <c r="J1023" s="245" t="s">
        <v>677</v>
      </c>
      <c r="K1023" s="245"/>
      <c r="L1023" s="245" t="s">
        <v>220</v>
      </c>
      <c r="M1023" s="272" t="s">
        <v>549</v>
      </c>
      <c r="N1023" s="245" t="s">
        <v>209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102"/>
        <v>4215.2245070423196</v>
      </c>
      <c r="W1023" s="329">
        <f t="shared" si="104"/>
        <v>0</v>
      </c>
      <c r="X1023" s="329"/>
      <c r="Y1023" s="329">
        <f t="shared" si="100"/>
        <v>0</v>
      </c>
      <c r="Z1023" s="329">
        <f t="shared" si="103"/>
        <v>0</v>
      </c>
      <c r="AA1023" s="273">
        <v>6.9000000000000006E-2</v>
      </c>
      <c r="AB1023" s="329">
        <f t="shared" si="101"/>
        <v>0</v>
      </c>
      <c r="AC1023" s="329"/>
      <c r="AD1023" s="245"/>
      <c r="AE1023" s="245"/>
      <c r="AF1023" s="276" t="s">
        <v>417</v>
      </c>
      <c r="AG1023" s="231">
        <v>0.42</v>
      </c>
      <c r="AH1023" s="349"/>
      <c r="AI1023" s="349"/>
      <c r="AJ1023" s="349"/>
    </row>
    <row r="1024" spans="1:36" s="275" customFormat="1" ht="16.5" customHeight="1" x14ac:dyDescent="0.25">
      <c r="A1024" s="261">
        <v>43770</v>
      </c>
      <c r="B1024" s="245" t="s">
        <v>42</v>
      </c>
      <c r="C1024" s="245" t="s">
        <v>210</v>
      </c>
      <c r="D1024" s="245" t="s">
        <v>211</v>
      </c>
      <c r="E1024" s="245" t="s">
        <v>212</v>
      </c>
      <c r="F1024" s="245" t="s">
        <v>302</v>
      </c>
      <c r="G1024" s="245" t="s">
        <v>303</v>
      </c>
      <c r="H1024" s="245" t="s">
        <v>48</v>
      </c>
      <c r="I1024" s="245" t="s">
        <v>49</v>
      </c>
      <c r="J1024" s="245" t="s">
        <v>677</v>
      </c>
      <c r="K1024" s="245"/>
      <c r="L1024" s="245" t="s">
        <v>220</v>
      </c>
      <c r="M1024" s="272" t="s">
        <v>535</v>
      </c>
      <c r="N1024" s="245" t="s">
        <v>209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102"/>
        <v>127.3395774647</v>
      </c>
      <c r="W1024" s="329">
        <f t="shared" si="104"/>
        <v>0</v>
      </c>
      <c r="X1024" s="329"/>
      <c r="Y1024" s="329">
        <f t="shared" si="100"/>
        <v>0</v>
      </c>
      <c r="Z1024" s="329">
        <f t="shared" si="103"/>
        <v>0</v>
      </c>
      <c r="AA1024" s="273">
        <v>6.9000000000000006E-2</v>
      </c>
      <c r="AB1024" s="329">
        <f t="shared" si="101"/>
        <v>0</v>
      </c>
      <c r="AC1024" s="329"/>
      <c r="AD1024" s="245"/>
      <c r="AE1024" s="245"/>
      <c r="AF1024" s="276" t="s">
        <v>417</v>
      </c>
      <c r="AG1024" s="231">
        <v>0.42</v>
      </c>
      <c r="AH1024" s="349"/>
      <c r="AI1024" s="349"/>
      <c r="AJ1024" s="349"/>
    </row>
    <row r="1025" spans="1:37" s="275" customFormat="1" x14ac:dyDescent="0.25">
      <c r="A1025" s="261">
        <v>43770</v>
      </c>
      <c r="B1025" s="245" t="s">
        <v>42</v>
      </c>
      <c r="C1025" s="245" t="s">
        <v>210</v>
      </c>
      <c r="D1025" s="245" t="s">
        <v>211</v>
      </c>
      <c r="E1025" s="245" t="s">
        <v>212</v>
      </c>
      <c r="F1025" s="245" t="s">
        <v>240</v>
      </c>
      <c r="G1025" s="245" t="s">
        <v>241</v>
      </c>
      <c r="H1025" s="245" t="s">
        <v>48</v>
      </c>
      <c r="I1025" s="245" t="s">
        <v>49</v>
      </c>
      <c r="J1025" s="245" t="s">
        <v>677</v>
      </c>
      <c r="K1025" s="245"/>
      <c r="L1025" s="245" t="s">
        <v>220</v>
      </c>
      <c r="M1025" s="272" t="s">
        <v>534</v>
      </c>
      <c r="N1025" s="245" t="s">
        <v>209</v>
      </c>
      <c r="O1025" s="245" t="s">
        <v>53</v>
      </c>
      <c r="P1025" s="276">
        <v>0.23</v>
      </c>
      <c r="Q1025" s="277"/>
      <c r="R1025" s="245"/>
      <c r="S1025" s="121">
        <v>172.66352112698951</v>
      </c>
      <c r="T1025" s="167"/>
      <c r="U1025" s="167">
        <v>0</v>
      </c>
      <c r="V1025" s="167">
        <f t="shared" si="102"/>
        <v>172.66352112698951</v>
      </c>
      <c r="W1025" s="329">
        <f t="shared" si="104"/>
        <v>0</v>
      </c>
      <c r="X1025" s="329"/>
      <c r="Y1025" s="329">
        <f t="shared" si="100"/>
        <v>0</v>
      </c>
      <c r="Z1025" s="329">
        <f t="shared" si="103"/>
        <v>0</v>
      </c>
      <c r="AA1025" s="273">
        <v>6.9000000000000006E-2</v>
      </c>
      <c r="AB1025" s="329">
        <f t="shared" si="101"/>
        <v>0</v>
      </c>
      <c r="AC1025" s="329"/>
      <c r="AD1025" s="245"/>
      <c r="AE1025" s="245"/>
      <c r="AF1025" s="276" t="s">
        <v>417</v>
      </c>
      <c r="AG1025" s="231">
        <v>0.42</v>
      </c>
      <c r="AH1025" s="349"/>
      <c r="AI1025" s="349"/>
      <c r="AJ1025" s="349"/>
    </row>
    <row r="1026" spans="1:37" s="275" customFormat="1" ht="16.5" customHeight="1" x14ac:dyDescent="0.25">
      <c r="A1026" s="261">
        <v>43770</v>
      </c>
      <c r="B1026" s="245" t="s">
        <v>42</v>
      </c>
      <c r="C1026" s="245" t="s">
        <v>210</v>
      </c>
      <c r="D1026" s="245" t="s">
        <v>211</v>
      </c>
      <c r="E1026" s="245" t="s">
        <v>212</v>
      </c>
      <c r="F1026" s="245" t="s">
        <v>246</v>
      </c>
      <c r="G1026" s="245" t="s">
        <v>247</v>
      </c>
      <c r="H1026" s="245" t="s">
        <v>48</v>
      </c>
      <c r="I1026" s="245" t="s">
        <v>49</v>
      </c>
      <c r="J1026" s="245" t="s">
        <v>677</v>
      </c>
      <c r="K1026" s="245"/>
      <c r="L1026" s="245" t="s">
        <v>220</v>
      </c>
      <c r="M1026" s="272" t="s">
        <v>532</v>
      </c>
      <c r="N1026" s="245" t="s">
        <v>209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102"/>
        <v>11055.15</v>
      </c>
      <c r="W1026" s="329">
        <f t="shared" si="104"/>
        <v>0</v>
      </c>
      <c r="X1026" s="329"/>
      <c r="Y1026" s="329">
        <f t="shared" si="100"/>
        <v>0</v>
      </c>
      <c r="Z1026" s="329">
        <f t="shared" si="103"/>
        <v>0</v>
      </c>
      <c r="AA1026" s="273">
        <v>6.9000000000000006E-2</v>
      </c>
      <c r="AB1026" s="329">
        <f t="shared" si="101"/>
        <v>0</v>
      </c>
      <c r="AC1026" s="329"/>
      <c r="AD1026" s="245"/>
      <c r="AE1026" s="245"/>
      <c r="AF1026" s="276" t="s">
        <v>417</v>
      </c>
      <c r="AG1026" s="231">
        <v>0.42</v>
      </c>
      <c r="AH1026" s="349"/>
      <c r="AI1026" s="349"/>
      <c r="AJ1026" s="349"/>
    </row>
    <row r="1027" spans="1:37" s="275" customFormat="1" ht="16.5" customHeight="1" x14ac:dyDescent="0.2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677</v>
      </c>
      <c r="K1027" s="245"/>
      <c r="L1027" s="245" t="s">
        <v>62</v>
      </c>
      <c r="M1027" s="272" t="s">
        <v>497</v>
      </c>
      <c r="N1027" s="245" t="s">
        <v>209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102"/>
        <v>17291.400000000001</v>
      </c>
      <c r="W1027" s="329">
        <f t="shared" si="104"/>
        <v>0</v>
      </c>
      <c r="X1027" s="329"/>
      <c r="Y1027" s="329">
        <f t="shared" si="100"/>
        <v>0</v>
      </c>
      <c r="Z1027" s="329">
        <f t="shared" si="103"/>
        <v>0</v>
      </c>
      <c r="AA1027" s="273">
        <v>6.9000000000000006E-2</v>
      </c>
      <c r="AB1027" s="329">
        <f t="shared" si="101"/>
        <v>0</v>
      </c>
      <c r="AC1027" s="329"/>
      <c r="AD1027" s="245"/>
      <c r="AE1027" s="245"/>
      <c r="AF1027" s="276" t="s">
        <v>417</v>
      </c>
      <c r="AG1027" s="231">
        <v>0.36</v>
      </c>
      <c r="AH1027" s="349"/>
      <c r="AI1027" s="349"/>
      <c r="AJ1027" s="349"/>
    </row>
    <row r="1028" spans="1:37" s="275" customFormat="1" ht="16.5" customHeight="1" x14ac:dyDescent="0.2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677</v>
      </c>
      <c r="K1028" s="245"/>
      <c r="L1028" s="245" t="s">
        <v>194</v>
      </c>
      <c r="M1028" s="272" t="s">
        <v>511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102"/>
        <v>34786.67</v>
      </c>
      <c r="W1028" s="121">
        <f>U1028/(1+P1028)</f>
        <v>13993.82</v>
      </c>
      <c r="X1028" s="329"/>
      <c r="Y1028" s="329">
        <f t="shared" si="100"/>
        <v>0</v>
      </c>
      <c r="Z1028" s="329">
        <f t="shared" si="103"/>
        <v>13993.82</v>
      </c>
      <c r="AA1028" s="273">
        <v>3.5999999999999997E-2</v>
      </c>
      <c r="AB1028" s="329">
        <f t="shared" si="101"/>
        <v>503.77751999999992</v>
      </c>
      <c r="AC1028" s="329"/>
      <c r="AD1028" s="245"/>
      <c r="AE1028" s="245"/>
      <c r="AF1028" s="276" t="s">
        <v>417</v>
      </c>
      <c r="AG1028" s="231">
        <v>0</v>
      </c>
      <c r="AH1028" s="349"/>
      <c r="AI1028" s="349"/>
      <c r="AJ1028" s="349"/>
    </row>
    <row r="1029" spans="1:37" s="275" customFormat="1" ht="16.5" customHeight="1" x14ac:dyDescent="0.2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677</v>
      </c>
      <c r="K1029" s="245"/>
      <c r="L1029" s="245" t="s">
        <v>82</v>
      </c>
      <c r="M1029" s="272" t="s">
        <v>498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102"/>
        <v>7101.6099999999988</v>
      </c>
      <c r="W1029" s="329">
        <f t="shared" si="104"/>
        <v>9014.5400000000009</v>
      </c>
      <c r="X1029" s="329"/>
      <c r="Y1029" s="329">
        <f t="shared" si="100"/>
        <v>0</v>
      </c>
      <c r="Z1029" s="329">
        <f t="shared" si="103"/>
        <v>9014.5400000000009</v>
      </c>
      <c r="AA1029" s="273">
        <v>3.5999999999999997E-2</v>
      </c>
      <c r="AB1029" s="329">
        <f t="shared" si="101"/>
        <v>324.52343999999999</v>
      </c>
      <c r="AC1029" s="329"/>
      <c r="AD1029" s="245"/>
      <c r="AE1029" s="245"/>
      <c r="AF1029" s="276" t="s">
        <v>417</v>
      </c>
      <c r="AG1029" s="231">
        <v>0.11</v>
      </c>
      <c r="AH1029" s="349"/>
      <c r="AI1029" s="349"/>
      <c r="AJ1029" s="349"/>
    </row>
    <row r="1030" spans="1:37" s="275" customFormat="1" ht="16.5" customHeight="1" x14ac:dyDescent="0.2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677</v>
      </c>
      <c r="K1030" s="245"/>
      <c r="L1030" s="245" t="s">
        <v>179</v>
      </c>
      <c r="M1030" s="272" t="s">
        <v>522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102"/>
        <v>2956.69</v>
      </c>
      <c r="W1030" s="329">
        <f t="shared" si="104"/>
        <v>0</v>
      </c>
      <c r="X1030" s="329"/>
      <c r="Y1030" s="329">
        <f t="shared" si="100"/>
        <v>0</v>
      </c>
      <c r="Z1030" s="329">
        <f t="shared" si="103"/>
        <v>0</v>
      </c>
      <c r="AA1030" s="273">
        <v>3.5999999999999997E-2</v>
      </c>
      <c r="AB1030" s="329">
        <f t="shared" si="101"/>
        <v>0</v>
      </c>
      <c r="AC1030" s="329"/>
      <c r="AD1030" s="245"/>
      <c r="AE1030" s="245"/>
      <c r="AF1030" s="276" t="s">
        <v>417</v>
      </c>
      <c r="AG1030" s="231">
        <v>0.42</v>
      </c>
      <c r="AH1030" s="349"/>
      <c r="AI1030" s="349"/>
      <c r="AJ1030" s="349"/>
    </row>
    <row r="1031" spans="1:37" s="275" customFormat="1" ht="16.5" customHeight="1" x14ac:dyDescent="0.2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677</v>
      </c>
      <c r="K1031" s="245"/>
      <c r="L1031" s="245" t="s">
        <v>62</v>
      </c>
      <c r="M1031" s="272" t="s">
        <v>497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103"/>
        <v>20.65</v>
      </c>
      <c r="AA1031" s="273">
        <v>3.5999999999999997E-2</v>
      </c>
      <c r="AB1031" s="329">
        <f t="shared" si="101"/>
        <v>0.74339999999999984</v>
      </c>
      <c r="AC1031" s="329"/>
      <c r="AD1031" s="245"/>
      <c r="AE1031" s="245"/>
      <c r="AF1031" s="276" t="s">
        <v>417</v>
      </c>
      <c r="AG1031" s="231">
        <v>0.31</v>
      </c>
      <c r="AH1031" s="349"/>
      <c r="AI1031" s="349"/>
      <c r="AJ1031" s="349"/>
    </row>
    <row r="1032" spans="1:37" s="275" customFormat="1" ht="16.5" customHeight="1" x14ac:dyDescent="0.2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587</v>
      </c>
      <c r="G1032" s="245" t="s">
        <v>588</v>
      </c>
      <c r="H1032" s="245" t="s">
        <v>48</v>
      </c>
      <c r="I1032" s="245" t="s">
        <v>49</v>
      </c>
      <c r="J1032" s="245" t="s">
        <v>677</v>
      </c>
      <c r="K1032" s="245"/>
      <c r="L1032" s="245"/>
      <c r="M1032" s="272" t="s">
        <v>589</v>
      </c>
      <c r="N1032" s="245" t="s">
        <v>144</v>
      </c>
      <c r="O1032" s="245" t="s">
        <v>57</v>
      </c>
      <c r="P1032" s="276">
        <v>0</v>
      </c>
      <c r="Q1032" s="277"/>
      <c r="R1032" s="245" t="s">
        <v>682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t="16.5" customHeight="1" x14ac:dyDescent="0.2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673</v>
      </c>
      <c r="F1033" s="245" t="s">
        <v>674</v>
      </c>
      <c r="G1033" s="245" t="s">
        <v>674</v>
      </c>
      <c r="H1033" s="245" t="s">
        <v>674</v>
      </c>
      <c r="I1033" s="245" t="s">
        <v>601</v>
      </c>
      <c r="J1033" s="245" t="s">
        <v>683</v>
      </c>
      <c r="K1033" s="245"/>
      <c r="L1033" s="245" t="s">
        <v>674</v>
      </c>
      <c r="M1033" s="272" t="s">
        <v>684</v>
      </c>
      <c r="N1033" s="245" t="s">
        <v>600</v>
      </c>
      <c r="O1033" s="245" t="s">
        <v>57</v>
      </c>
      <c r="P1033" s="276">
        <v>0</v>
      </c>
      <c r="Q1033" s="277"/>
      <c r="R1033" s="245" t="s">
        <v>685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417</v>
      </c>
      <c r="AG1033" s="231">
        <v>0</v>
      </c>
      <c r="AH1033" s="349"/>
      <c r="AI1033" s="349"/>
      <c r="AJ1033" s="349"/>
    </row>
    <row r="1034" spans="1:37" s="275" customFormat="1" ht="16.5" customHeight="1" x14ac:dyDescent="0.2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673</v>
      </c>
      <c r="F1034" s="245" t="s">
        <v>675</v>
      </c>
      <c r="G1034" s="245" t="s">
        <v>675</v>
      </c>
      <c r="H1034" s="245" t="s">
        <v>675</v>
      </c>
      <c r="I1034" s="245" t="s">
        <v>601</v>
      </c>
      <c r="J1034" s="245" t="s">
        <v>683</v>
      </c>
      <c r="K1034" s="245"/>
      <c r="L1034" s="245" t="s">
        <v>675</v>
      </c>
      <c r="M1034" s="272" t="s">
        <v>686</v>
      </c>
      <c r="N1034" s="245" t="s">
        <v>600</v>
      </c>
      <c r="O1034" s="245" t="s">
        <v>57</v>
      </c>
      <c r="P1034" s="276">
        <v>0</v>
      </c>
      <c r="Q1034" s="277"/>
      <c r="R1034" s="245" t="s">
        <v>685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417</v>
      </c>
      <c r="AG1034" s="231">
        <v>0</v>
      </c>
      <c r="AH1034" s="349"/>
      <c r="AI1034" s="349"/>
      <c r="AJ1034" s="349"/>
    </row>
    <row r="1035" spans="1:37" s="275" customFormat="1" ht="16.5" customHeight="1" x14ac:dyDescent="0.2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673</v>
      </c>
      <c r="F1035" s="245" t="s">
        <v>676</v>
      </c>
      <c r="G1035" s="245" t="s">
        <v>676</v>
      </c>
      <c r="H1035" s="245" t="s">
        <v>676</v>
      </c>
      <c r="I1035" s="245" t="s">
        <v>601</v>
      </c>
      <c r="J1035" s="245" t="s">
        <v>683</v>
      </c>
      <c r="K1035" s="245"/>
      <c r="L1035" s="245" t="s">
        <v>676</v>
      </c>
      <c r="M1035" s="272" t="s">
        <v>687</v>
      </c>
      <c r="N1035" s="245" t="s">
        <v>144</v>
      </c>
      <c r="O1035" s="245" t="s">
        <v>57</v>
      </c>
      <c r="P1035" s="276">
        <v>0</v>
      </c>
      <c r="Q1035" s="277"/>
      <c r="R1035" s="245" t="s">
        <v>685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417</v>
      </c>
      <c r="AG1035" s="231">
        <v>0</v>
      </c>
      <c r="AH1035" s="349"/>
      <c r="AI1035" s="349"/>
      <c r="AJ1035" s="349"/>
    </row>
    <row r="1036" spans="1:37" s="275" customFormat="1" ht="16.5" customHeight="1" x14ac:dyDescent="0.2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327</v>
      </c>
      <c r="G1036" s="245" t="s">
        <v>617</v>
      </c>
      <c r="H1036" s="245" t="s">
        <v>327</v>
      </c>
      <c r="I1036" s="245" t="s">
        <v>458</v>
      </c>
      <c r="J1036" s="245" t="s">
        <v>42</v>
      </c>
      <c r="K1036" s="245"/>
      <c r="L1036" s="245" t="s">
        <v>603</v>
      </c>
      <c r="M1036" s="272" t="s">
        <v>604</v>
      </c>
      <c r="N1036" s="245" t="s">
        <v>144</v>
      </c>
      <c r="O1036" s="245" t="s">
        <v>57</v>
      </c>
      <c r="P1036" s="276">
        <v>0</v>
      </c>
      <c r="Q1036" s="277" t="s">
        <v>605</v>
      </c>
      <c r="R1036" s="245" t="s">
        <v>632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414</v>
      </c>
      <c r="AG1036" s="231">
        <v>0</v>
      </c>
      <c r="AH1036" s="349"/>
      <c r="AI1036" s="349"/>
      <c r="AJ1036" s="349"/>
    </row>
    <row r="1037" spans="1:37" s="275" customFormat="1" ht="16.5" customHeight="1" x14ac:dyDescent="0.2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606</v>
      </c>
      <c r="G1037" s="245" t="s">
        <v>606</v>
      </c>
      <c r="H1037" s="245" t="s">
        <v>606</v>
      </c>
      <c r="I1037" s="245" t="s">
        <v>458</v>
      </c>
      <c r="J1037" s="245" t="s">
        <v>42</v>
      </c>
      <c r="K1037" s="245"/>
      <c r="L1037" s="245" t="s">
        <v>327</v>
      </c>
      <c r="M1037" s="272" t="s">
        <v>535</v>
      </c>
      <c r="N1037" s="245" t="s">
        <v>144</v>
      </c>
      <c r="O1037" s="245" t="s">
        <v>57</v>
      </c>
      <c r="P1037" s="276">
        <v>0</v>
      </c>
      <c r="Q1037" s="277" t="s">
        <v>607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414</v>
      </c>
      <c r="AG1037" s="231">
        <v>0</v>
      </c>
      <c r="AH1037" s="349"/>
      <c r="AI1037" s="349"/>
      <c r="AJ1037" s="349"/>
    </row>
    <row r="1038" spans="1:37" s="275" customFormat="1" ht="16.5" customHeight="1" x14ac:dyDescent="0.2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343</v>
      </c>
      <c r="J1038" s="245" t="s">
        <v>688</v>
      </c>
      <c r="K1038" s="245"/>
      <c r="L1038" s="245" t="s">
        <v>133</v>
      </c>
      <c r="M1038" s="272" t="s">
        <v>494</v>
      </c>
      <c r="N1038" s="245" t="s">
        <v>52</v>
      </c>
      <c r="O1038" s="245" t="s">
        <v>57</v>
      </c>
      <c r="P1038" s="276">
        <v>0</v>
      </c>
      <c r="Q1038" s="277"/>
      <c r="R1038" s="245" t="s">
        <v>623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417</v>
      </c>
      <c r="AG1038" s="231">
        <v>0.2</v>
      </c>
      <c r="AH1038" s="349"/>
      <c r="AI1038" s="349"/>
      <c r="AJ1038" s="349"/>
    </row>
    <row r="1039" spans="1:37" s="275" customFormat="1" ht="16.5" customHeight="1" x14ac:dyDescent="0.2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333</v>
      </c>
      <c r="J1039" s="245" t="s">
        <v>688</v>
      </c>
      <c r="K1039" s="245"/>
      <c r="L1039" s="245" t="s">
        <v>133</v>
      </c>
      <c r="M1039" s="272" t="s">
        <v>494</v>
      </c>
      <c r="N1039" s="245" t="s">
        <v>52</v>
      </c>
      <c r="O1039" s="245" t="s">
        <v>57</v>
      </c>
      <c r="P1039" s="276">
        <v>0</v>
      </c>
      <c r="Q1039" s="277"/>
      <c r="R1039" s="245" t="s">
        <v>623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417</v>
      </c>
      <c r="AG1039" s="231">
        <v>0.1</v>
      </c>
      <c r="AH1039" s="349"/>
      <c r="AI1039" s="349"/>
      <c r="AJ1039" s="349"/>
    </row>
    <row r="1040" spans="1:37" s="122" customFormat="1" ht="16.5" customHeight="1" x14ac:dyDescent="0.4">
      <c r="A1040" s="352" t="s">
        <v>362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455</v>
      </c>
      <c r="G1040" s="195" t="s">
        <v>745</v>
      </c>
      <c r="H1040" s="289" t="s">
        <v>455</v>
      </c>
      <c r="I1040" s="376" t="s">
        <v>449</v>
      </c>
      <c r="J1040" s="92" t="s">
        <v>450</v>
      </c>
      <c r="K1040" s="194"/>
      <c r="L1040" s="206" t="s">
        <v>746</v>
      </c>
      <c r="M1040" s="206"/>
      <c r="N1040" s="290" t="s">
        <v>345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105">U1040</f>
        <v>12957.442307692099</v>
      </c>
      <c r="AA1040" s="232">
        <v>8.5999999999999993E-2</v>
      </c>
      <c r="AB1040" s="339">
        <f t="shared" ref="AB1040" si="106">Z1040*AA1040</f>
        <v>1114.3400384615204</v>
      </c>
      <c r="AC1040" s="339"/>
      <c r="AD1040" s="210"/>
      <c r="AE1040" s="210"/>
      <c r="AF1040" s="210" t="s">
        <v>417</v>
      </c>
      <c r="AG1040" s="231"/>
      <c r="AH1040" s="344"/>
      <c r="AI1040" s="344"/>
      <c r="AJ1040" s="344"/>
      <c r="AK1040" s="192"/>
    </row>
    <row r="1041" spans="1:33" ht="16.5" customHeight="1" x14ac:dyDescent="0.2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698</v>
      </c>
      <c r="H1041" s="245" t="s">
        <v>48</v>
      </c>
      <c r="I1041" s="245" t="s">
        <v>699</v>
      </c>
      <c r="J1041" s="245" t="s">
        <v>742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7">S1041+T1041-U1041</f>
        <v>14280.96</v>
      </c>
      <c r="W1041" s="330">
        <f t="shared" ref="W1041:W1072" si="108">U1041*(1+AG1041)/(1+AG1041+P1041)</f>
        <v>47515.38</v>
      </c>
      <c r="Y1041" s="330">
        <f t="shared" ref="Y1041:Y1048" si="109">U1041-W1041</f>
        <v>0</v>
      </c>
      <c r="Z1041" s="330">
        <f t="shared" ref="Z1041:Z1072" si="110">U1041</f>
        <v>47515.38</v>
      </c>
      <c r="AA1041" s="273">
        <v>5.6000000000000001E-2</v>
      </c>
      <c r="AF1041" s="276" t="s">
        <v>414</v>
      </c>
      <c r="AG1041" s="231">
        <v>0</v>
      </c>
    </row>
    <row r="1042" spans="1:33" ht="16.5" customHeight="1" x14ac:dyDescent="0.2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699</v>
      </c>
      <c r="J1042" s="245" t="s">
        <v>742</v>
      </c>
      <c r="L1042" s="245" t="s">
        <v>66</v>
      </c>
      <c r="M1042" s="245"/>
      <c r="N1042" s="401" t="s">
        <v>52</v>
      </c>
      <c r="O1042" s="245" t="s">
        <v>53</v>
      </c>
      <c r="P1042" s="19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7"/>
        <v>106089.30999999959</v>
      </c>
      <c r="W1042" s="123">
        <f>U1042*(1+AG1042)/(1+AG1042+P1042)</f>
        <v>2587614.5980000002</v>
      </c>
      <c r="Y1042" s="330">
        <f t="shared" si="109"/>
        <v>72549.942000000272</v>
      </c>
      <c r="Z1042" s="330">
        <f t="shared" si="110"/>
        <v>2660164.5400000005</v>
      </c>
      <c r="AA1042" s="273">
        <v>5.6000000000000001E-2</v>
      </c>
      <c r="AF1042" s="276" t="s">
        <v>417</v>
      </c>
      <c r="AG1042" s="231">
        <v>7.0000000000000007E-2</v>
      </c>
    </row>
    <row r="1043" spans="1:33" ht="16.5" customHeight="1" x14ac:dyDescent="0.2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699</v>
      </c>
      <c r="J1043" s="245" t="s">
        <v>742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7"/>
        <v>9737.5499999999156</v>
      </c>
      <c r="W1043" s="411">
        <f>U1043*(1+AG1043)/(1+P1043+AG1043)</f>
        <v>121010.19090909089</v>
      </c>
      <c r="Y1043" s="330">
        <f t="shared" si="109"/>
        <v>3392.809090909097</v>
      </c>
      <c r="Z1043" s="330">
        <f t="shared" si="110"/>
        <v>124402.99999999999</v>
      </c>
      <c r="AA1043" s="273">
        <v>5.6000000000000001E-2</v>
      </c>
      <c r="AF1043" s="276" t="s">
        <v>417</v>
      </c>
      <c r="AG1043" s="231">
        <v>7.0000000000000007E-2</v>
      </c>
    </row>
    <row r="1044" spans="1:33" ht="16.5" customHeight="1" x14ac:dyDescent="0.2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354</v>
      </c>
      <c r="F1044" s="245" t="s">
        <v>103</v>
      </c>
      <c r="G1044" s="245" t="s">
        <v>103</v>
      </c>
      <c r="H1044" s="245" t="s">
        <v>103</v>
      </c>
      <c r="I1044" s="245" t="s">
        <v>699</v>
      </c>
      <c r="J1044" s="245" t="s">
        <v>742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7"/>
        <v>99246.07</v>
      </c>
      <c r="W1044" s="330">
        <f t="shared" si="108"/>
        <v>303644.59223300969</v>
      </c>
      <c r="Y1044" s="330">
        <f t="shared" si="109"/>
        <v>9109.3377669902984</v>
      </c>
      <c r="Z1044" s="330">
        <f t="shared" si="110"/>
        <v>312753.93</v>
      </c>
      <c r="AA1044" s="273">
        <v>5.6000000000000001E-2</v>
      </c>
      <c r="AF1044" s="276" t="s">
        <v>414</v>
      </c>
      <c r="AG1044" s="231">
        <v>0</v>
      </c>
    </row>
    <row r="1045" spans="1:33" ht="16.5" customHeight="1" x14ac:dyDescent="0.2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699</v>
      </c>
      <c r="J1045" s="245" t="s">
        <v>742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719</v>
      </c>
      <c r="S1045" s="167">
        <v>831241.24</v>
      </c>
      <c r="T1045" s="167">
        <v>822181.82</v>
      </c>
      <c r="U1045" s="167">
        <v>856181.76000000001</v>
      </c>
      <c r="V1045" s="167">
        <f t="shared" si="107"/>
        <v>797241.3</v>
      </c>
      <c r="W1045" s="330">
        <f t="shared" si="108"/>
        <v>849744.30315789476</v>
      </c>
      <c r="X1045" s="330">
        <v>48960</v>
      </c>
      <c r="Y1045" s="330">
        <f t="shared" si="109"/>
        <v>6437.4568421052536</v>
      </c>
      <c r="Z1045" s="330">
        <f t="shared" si="110"/>
        <v>856181.76000000001</v>
      </c>
      <c r="AA1045" s="273">
        <v>5.6000000000000001E-2</v>
      </c>
      <c r="AF1045" s="276" t="s">
        <v>417</v>
      </c>
      <c r="AG1045" s="231">
        <v>0.32</v>
      </c>
    </row>
    <row r="1046" spans="1:33" ht="16.5" customHeight="1" x14ac:dyDescent="0.2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699</v>
      </c>
      <c r="J1046" s="245" t="s">
        <v>742</v>
      </c>
      <c r="L1046" s="245" t="s">
        <v>133</v>
      </c>
      <c r="M1046" s="245"/>
      <c r="N1046" s="401" t="s">
        <v>209</v>
      </c>
      <c r="O1046" s="245" t="s">
        <v>53</v>
      </c>
      <c r="P1046" s="276">
        <v>0.05</v>
      </c>
      <c r="Q1046" s="280"/>
      <c r="R1046" s="280" t="s">
        <v>720</v>
      </c>
      <c r="S1046" s="167">
        <v>0</v>
      </c>
      <c r="T1046" s="167">
        <v>237466.67</v>
      </c>
      <c r="U1046" s="167">
        <v>237466.67</v>
      </c>
      <c r="V1046" s="167">
        <f t="shared" si="107"/>
        <v>0</v>
      </c>
      <c r="W1046" s="330">
        <f t="shared" si="108"/>
        <v>228800.00321167885</v>
      </c>
      <c r="X1046" s="330">
        <v>13728</v>
      </c>
      <c r="Y1046" s="330">
        <f t="shared" si="109"/>
        <v>8666.666788321163</v>
      </c>
      <c r="Z1046" s="330">
        <f t="shared" si="110"/>
        <v>237466.67</v>
      </c>
      <c r="AA1046" s="273">
        <v>7.0000000000000007E-2</v>
      </c>
      <c r="AF1046" s="276" t="s">
        <v>417</v>
      </c>
      <c r="AG1046" s="231">
        <v>0.32</v>
      </c>
    </row>
    <row r="1047" spans="1:33" ht="16.5" customHeight="1" x14ac:dyDescent="0.2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700</v>
      </c>
      <c r="L1047" s="245" t="s">
        <v>66</v>
      </c>
      <c r="M1047" s="245"/>
      <c r="N1047" s="401" t="s">
        <v>52</v>
      </c>
      <c r="O1047" s="245" t="s">
        <v>53</v>
      </c>
      <c r="P1047" s="19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7"/>
        <v>0</v>
      </c>
      <c r="W1047" s="330">
        <f t="shared" si="108"/>
        <v>0</v>
      </c>
      <c r="Y1047" s="330">
        <f t="shared" si="109"/>
        <v>0</v>
      </c>
      <c r="Z1047" s="330">
        <f t="shared" si="110"/>
        <v>0</v>
      </c>
      <c r="AA1047" s="273">
        <v>5.6000000000000001E-2</v>
      </c>
      <c r="AF1047" s="276" t="s">
        <v>417</v>
      </c>
      <c r="AG1047" s="231">
        <v>7.0000000000000007E-2</v>
      </c>
    </row>
    <row r="1048" spans="1:33" ht="16.5" customHeight="1" x14ac:dyDescent="0.2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700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7"/>
        <v>0</v>
      </c>
      <c r="W1048" s="411">
        <f>U1048*(1+AG1048)/(1+P1048+AG1048)</f>
        <v>0</v>
      </c>
      <c r="Y1048" s="330">
        <f t="shared" si="109"/>
        <v>0</v>
      </c>
      <c r="Z1048" s="330">
        <f t="shared" si="110"/>
        <v>0</v>
      </c>
      <c r="AA1048" s="273">
        <v>5.6000000000000001E-2</v>
      </c>
      <c r="AF1048" s="276" t="s">
        <v>417</v>
      </c>
      <c r="AG1048" s="231">
        <v>7.0000000000000007E-2</v>
      </c>
    </row>
    <row r="1049" spans="1:33" ht="16.5" customHeight="1" x14ac:dyDescent="0.2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748</v>
      </c>
      <c r="J1049" s="245" t="s">
        <v>749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7"/>
        <v>4756.9199999999983</v>
      </c>
      <c r="AA1049" s="273">
        <v>5.6000000000000001E-2</v>
      </c>
      <c r="AF1049" s="276" t="s">
        <v>417</v>
      </c>
      <c r="AG1049" s="231">
        <v>0.32</v>
      </c>
    </row>
    <row r="1050" spans="1:33" ht="16.5" customHeight="1" x14ac:dyDescent="0.2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354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700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7"/>
        <v>5696.5500000000029</v>
      </c>
      <c r="W1050" s="330">
        <f t="shared" si="108"/>
        <v>106745.6504854369</v>
      </c>
      <c r="Y1050" s="330">
        <f t="shared" ref="Y1050:Y1081" si="111">U1050-W1050</f>
        <v>3202.3695145631063</v>
      </c>
      <c r="Z1050" s="330">
        <f t="shared" si="110"/>
        <v>109948.02</v>
      </c>
      <c r="AA1050" s="273">
        <v>5.6000000000000001E-2</v>
      </c>
      <c r="AF1050" s="276" t="s">
        <v>414</v>
      </c>
      <c r="AG1050" s="231">
        <v>0</v>
      </c>
    </row>
    <row r="1051" spans="1:33" ht="16.5" customHeight="1" x14ac:dyDescent="0.2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354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700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7"/>
        <v>97624.94</v>
      </c>
      <c r="W1051" s="330">
        <f t="shared" si="108"/>
        <v>0</v>
      </c>
      <c r="Y1051" s="330">
        <f t="shared" si="111"/>
        <v>0</v>
      </c>
      <c r="Z1051" s="330">
        <f t="shared" si="110"/>
        <v>0</v>
      </c>
      <c r="AA1051" s="273">
        <v>5.6000000000000001E-2</v>
      </c>
      <c r="AF1051" s="276" t="s">
        <v>414</v>
      </c>
      <c r="AG1051" s="231">
        <v>0</v>
      </c>
    </row>
    <row r="1052" spans="1:33" ht="16.5" customHeight="1" x14ac:dyDescent="0.2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206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700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7"/>
        <v>13602.300000000007</v>
      </c>
      <c r="W1052" s="330">
        <f t="shared" si="108"/>
        <v>27667.809999999994</v>
      </c>
      <c r="Y1052" s="330">
        <f t="shared" si="111"/>
        <v>0</v>
      </c>
      <c r="Z1052" s="330">
        <f t="shared" si="110"/>
        <v>27667.809999999994</v>
      </c>
      <c r="AA1052" s="273">
        <v>5.6000000000000001E-2</v>
      </c>
      <c r="AF1052" s="276" t="s">
        <v>414</v>
      </c>
      <c r="AG1052" s="231">
        <v>0</v>
      </c>
    </row>
    <row r="1053" spans="1:33" ht="16.5" customHeight="1" x14ac:dyDescent="0.2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700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7"/>
        <v>106099.63</v>
      </c>
      <c r="W1053" s="330">
        <f t="shared" si="108"/>
        <v>0</v>
      </c>
      <c r="Y1053" s="330">
        <f t="shared" si="111"/>
        <v>0</v>
      </c>
      <c r="Z1053" s="330">
        <f t="shared" si="110"/>
        <v>0</v>
      </c>
      <c r="AA1053" s="273">
        <v>5.6000000000000001E-2</v>
      </c>
      <c r="AF1053" s="276" t="s">
        <v>417</v>
      </c>
      <c r="AG1053" s="231">
        <v>0.42</v>
      </c>
    </row>
    <row r="1054" spans="1:33" ht="16.5" customHeight="1" x14ac:dyDescent="0.2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700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7"/>
        <v>7741.65</v>
      </c>
      <c r="W1054" s="330">
        <f t="shared" si="108"/>
        <v>0</v>
      </c>
      <c r="Y1054" s="330">
        <f t="shared" si="111"/>
        <v>0</v>
      </c>
      <c r="Z1054" s="330">
        <f t="shared" si="110"/>
        <v>0</v>
      </c>
      <c r="AA1054" s="273">
        <v>5.6000000000000001E-2</v>
      </c>
      <c r="AF1054" s="276" t="s">
        <v>414</v>
      </c>
      <c r="AG1054" s="231">
        <v>0.42</v>
      </c>
    </row>
    <row r="1055" spans="1:33" ht="16.5" customHeight="1" x14ac:dyDescent="0.2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357</v>
      </c>
      <c r="G1055" s="245" t="s">
        <v>357</v>
      </c>
      <c r="H1055" s="245" t="s">
        <v>357</v>
      </c>
      <c r="I1055" s="245" t="s">
        <v>49</v>
      </c>
      <c r="J1055" s="245" t="s">
        <v>700</v>
      </c>
      <c r="L1055" s="245" t="s">
        <v>357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7"/>
        <v>16779.919999999998</v>
      </c>
      <c r="W1055" s="330">
        <f t="shared" si="108"/>
        <v>9.4499999999999993</v>
      </c>
      <c r="Y1055" s="330">
        <f t="shared" si="111"/>
        <v>0</v>
      </c>
      <c r="Z1055" s="330">
        <f t="shared" si="110"/>
        <v>9.4499999999999993</v>
      </c>
      <c r="AA1055" s="273">
        <v>5.6000000000000001E-2</v>
      </c>
      <c r="AF1055" s="276" t="s">
        <v>414</v>
      </c>
      <c r="AG1055" s="231">
        <v>0.42</v>
      </c>
    </row>
    <row r="1056" spans="1:33" ht="16.5" customHeight="1" x14ac:dyDescent="0.2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700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7"/>
        <v>547555.24</v>
      </c>
      <c r="W1056" s="330">
        <f t="shared" si="108"/>
        <v>0</v>
      </c>
      <c r="Y1056" s="330">
        <f t="shared" si="111"/>
        <v>0</v>
      </c>
      <c r="Z1056" s="330">
        <f t="shared" si="110"/>
        <v>0</v>
      </c>
      <c r="AA1056" s="273">
        <v>5.6000000000000001E-2</v>
      </c>
      <c r="AF1056" s="276" t="s">
        <v>417</v>
      </c>
      <c r="AG1056" s="231">
        <v>0.42</v>
      </c>
    </row>
    <row r="1057" spans="1:33" ht="16.5" customHeight="1" x14ac:dyDescent="0.2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700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69921.77</v>
      </c>
      <c r="T1057" s="167"/>
      <c r="U1057" s="167">
        <v>1026.8899999999999</v>
      </c>
      <c r="V1057" s="167">
        <f t="shared" si="107"/>
        <v>68894.880000000005</v>
      </c>
      <c r="W1057" s="330">
        <f t="shared" si="108"/>
        <v>1026.8899999999999</v>
      </c>
      <c r="Y1057" s="330">
        <f t="shared" si="111"/>
        <v>0</v>
      </c>
      <c r="Z1057" s="330">
        <f t="shared" si="110"/>
        <v>1026.8899999999999</v>
      </c>
      <c r="AA1057" s="273">
        <v>5.6000000000000001E-2</v>
      </c>
      <c r="AF1057" s="276" t="s">
        <v>414</v>
      </c>
      <c r="AG1057" s="231">
        <v>0</v>
      </c>
    </row>
    <row r="1058" spans="1:33" ht="16.5" customHeight="1" x14ac:dyDescent="0.2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613</v>
      </c>
      <c r="G1058" s="245" t="s">
        <v>613</v>
      </c>
      <c r="H1058" s="245" t="s">
        <v>613</v>
      </c>
      <c r="I1058" s="245" t="s">
        <v>49</v>
      </c>
      <c r="J1058" s="245" t="s">
        <v>700</v>
      </c>
      <c r="L1058" s="245" t="s">
        <v>77</v>
      </c>
      <c r="M1058" s="245"/>
      <c r="N1058" s="245" t="s">
        <v>52</v>
      </c>
      <c r="O1058" s="245" t="s">
        <v>53</v>
      </c>
      <c r="P1058" s="196">
        <v>-0.15</v>
      </c>
      <c r="Q1058" s="280"/>
      <c r="R1058" s="280"/>
      <c r="S1058" s="167">
        <v>205.52</v>
      </c>
      <c r="T1058" s="167"/>
      <c r="U1058" s="167">
        <v>0</v>
      </c>
      <c r="V1058" s="167">
        <f t="shared" si="107"/>
        <v>205.52</v>
      </c>
      <c r="W1058" s="121">
        <f>U1058*(1+AG1058)/(1+P1058+AG1058)</f>
        <v>0</v>
      </c>
      <c r="Y1058" s="330">
        <f t="shared" si="111"/>
        <v>0</v>
      </c>
      <c r="Z1058" s="330">
        <f t="shared" si="110"/>
        <v>0</v>
      </c>
      <c r="AA1058" s="273">
        <v>5.6000000000000001E-2</v>
      </c>
      <c r="AF1058" s="276" t="s">
        <v>417</v>
      </c>
      <c r="AG1058" s="226">
        <v>0.26</v>
      </c>
    </row>
    <row r="1059" spans="1:33" ht="16.5" customHeight="1" x14ac:dyDescent="0.2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700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7"/>
        <v>1766.24</v>
      </c>
      <c r="W1059" s="330">
        <f t="shared" si="108"/>
        <v>0</v>
      </c>
      <c r="Y1059" s="330">
        <f t="shared" si="111"/>
        <v>0</v>
      </c>
      <c r="Z1059" s="330">
        <f t="shared" si="110"/>
        <v>0</v>
      </c>
      <c r="AA1059" s="273">
        <v>5.6000000000000001E-2</v>
      </c>
      <c r="AF1059" s="276" t="s">
        <v>414</v>
      </c>
      <c r="AG1059" s="231">
        <v>0.42</v>
      </c>
    </row>
    <row r="1060" spans="1:33" ht="16.5" customHeight="1" x14ac:dyDescent="0.2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700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7"/>
        <v>12291.560000000001</v>
      </c>
      <c r="W1060" s="330">
        <f t="shared" si="108"/>
        <v>2908.0112133891212</v>
      </c>
      <c r="Y1060" s="330">
        <f t="shared" si="111"/>
        <v>140.29878661087832</v>
      </c>
      <c r="Z1060" s="330">
        <f t="shared" si="110"/>
        <v>3048.3099999999995</v>
      </c>
      <c r="AA1060" s="273">
        <v>5.6000000000000001E-2</v>
      </c>
      <c r="AF1060" s="276" t="s">
        <v>414</v>
      </c>
      <c r="AG1060" s="231">
        <v>0.14000000000000001</v>
      </c>
    </row>
    <row r="1061" spans="1:33" ht="16.5" customHeight="1" x14ac:dyDescent="0.25">
      <c r="A1061" s="261">
        <v>43800</v>
      </c>
      <c r="B1061" s="245" t="s">
        <v>42</v>
      </c>
      <c r="C1061" s="245" t="s">
        <v>59</v>
      </c>
      <c r="D1061" s="245" t="s">
        <v>290</v>
      </c>
      <c r="E1061" s="245" t="s">
        <v>156</v>
      </c>
      <c r="F1061" s="245" t="s">
        <v>268</v>
      </c>
      <c r="G1061" s="245" t="s">
        <v>291</v>
      </c>
      <c r="H1061" s="245" t="s">
        <v>48</v>
      </c>
      <c r="I1061" s="245" t="s">
        <v>49</v>
      </c>
      <c r="J1061" s="245" t="s">
        <v>700</v>
      </c>
      <c r="L1061" s="245" t="s">
        <v>220</v>
      </c>
      <c r="M1061" s="245"/>
      <c r="N1061" s="401" t="s">
        <v>209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7"/>
        <v>135533.64000000001</v>
      </c>
      <c r="W1061" s="121">
        <f>U1061*(1+AG1061)/(1+AG1061+P1061)</f>
        <v>853.37562500000001</v>
      </c>
      <c r="Y1061" s="330">
        <f t="shared" si="111"/>
        <v>108.17437499999994</v>
      </c>
      <c r="Z1061" s="330">
        <f t="shared" si="110"/>
        <v>961.55</v>
      </c>
      <c r="AA1061" s="273">
        <v>7.0000000000000007E-2</v>
      </c>
      <c r="AF1061" s="276" t="s">
        <v>417</v>
      </c>
      <c r="AG1061" s="226">
        <v>0.42</v>
      </c>
    </row>
    <row r="1062" spans="1:33" ht="16.5" customHeight="1" x14ac:dyDescent="0.25">
      <c r="A1062" s="261">
        <v>43800</v>
      </c>
      <c r="B1062" s="245" t="s">
        <v>42</v>
      </c>
      <c r="C1062" s="245" t="s">
        <v>210</v>
      </c>
      <c r="D1062" s="245" t="s">
        <v>221</v>
      </c>
      <c r="E1062" s="245" t="s">
        <v>212</v>
      </c>
      <c r="F1062" s="245" t="s">
        <v>282</v>
      </c>
      <c r="G1062" s="245" t="s">
        <v>283</v>
      </c>
      <c r="H1062" s="245" t="s">
        <v>48</v>
      </c>
      <c r="I1062" s="245" t="s">
        <v>49</v>
      </c>
      <c r="J1062" s="245" t="s">
        <v>700</v>
      </c>
      <c r="L1062" s="245" t="s">
        <v>220</v>
      </c>
      <c r="M1062" s="245"/>
      <c r="N1062" s="401" t="s">
        <v>209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7"/>
        <v>8102.9149295775096</v>
      </c>
      <c r="W1062" s="330">
        <f t="shared" si="108"/>
        <v>0</v>
      </c>
      <c r="Y1062" s="330">
        <f t="shared" si="111"/>
        <v>0</v>
      </c>
      <c r="Z1062" s="330">
        <f t="shared" si="110"/>
        <v>0</v>
      </c>
      <c r="AA1062" s="273">
        <v>7.0000000000000007E-2</v>
      </c>
      <c r="AF1062" s="276" t="s">
        <v>417</v>
      </c>
      <c r="AG1062" s="231">
        <v>0.42</v>
      </c>
    </row>
    <row r="1063" spans="1:33" ht="16.5" customHeight="1" x14ac:dyDescent="0.25">
      <c r="A1063" s="261">
        <v>43800</v>
      </c>
      <c r="B1063" s="245" t="s">
        <v>42</v>
      </c>
      <c r="C1063" s="245" t="s">
        <v>210</v>
      </c>
      <c r="D1063" s="245" t="s">
        <v>221</v>
      </c>
      <c r="E1063" s="245" t="s">
        <v>212</v>
      </c>
      <c r="F1063" s="245" t="s">
        <v>284</v>
      </c>
      <c r="G1063" s="245" t="s">
        <v>285</v>
      </c>
      <c r="H1063" s="245" t="s">
        <v>48</v>
      </c>
      <c r="I1063" s="245" t="s">
        <v>49</v>
      </c>
      <c r="J1063" s="245" t="s">
        <v>700</v>
      </c>
      <c r="L1063" s="245" t="s">
        <v>220</v>
      </c>
      <c r="M1063" s="245"/>
      <c r="N1063" s="401" t="s">
        <v>209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7"/>
        <v>655.37999999978604</v>
      </c>
      <c r="W1063" s="330">
        <f t="shared" si="108"/>
        <v>0</v>
      </c>
      <c r="Y1063" s="330">
        <f t="shared" si="111"/>
        <v>0</v>
      </c>
      <c r="Z1063" s="330">
        <f t="shared" si="110"/>
        <v>0</v>
      </c>
      <c r="AA1063" s="273">
        <v>7.0000000000000007E-2</v>
      </c>
      <c r="AF1063" s="276" t="s">
        <v>417</v>
      </c>
      <c r="AG1063" s="231">
        <v>0.42</v>
      </c>
    </row>
    <row r="1064" spans="1:33" ht="16.5" customHeight="1" x14ac:dyDescent="0.25">
      <c r="A1064" s="261">
        <v>43800</v>
      </c>
      <c r="B1064" s="245" t="s">
        <v>42</v>
      </c>
      <c r="C1064" s="245" t="s">
        <v>210</v>
      </c>
      <c r="D1064" s="245" t="s">
        <v>221</v>
      </c>
      <c r="E1064" s="245" t="s">
        <v>212</v>
      </c>
      <c r="F1064" s="245" t="s">
        <v>253</v>
      </c>
      <c r="G1064" s="245" t="s">
        <v>254</v>
      </c>
      <c r="H1064" s="245" t="s">
        <v>48</v>
      </c>
      <c r="I1064" s="245" t="s">
        <v>49</v>
      </c>
      <c r="J1064" s="245" t="s">
        <v>700</v>
      </c>
      <c r="L1064" s="245" t="s">
        <v>220</v>
      </c>
      <c r="M1064" s="245"/>
      <c r="N1064" s="401" t="s">
        <v>209</v>
      </c>
      <c r="O1064" s="245" t="s">
        <v>53</v>
      </c>
      <c r="P1064" s="276">
        <v>0.22</v>
      </c>
      <c r="Q1064" s="280"/>
      <c r="R1064" s="280"/>
      <c r="S1064" s="121">
        <v>354.84000000002561</v>
      </c>
      <c r="T1064" s="167"/>
      <c r="U1064" s="167">
        <v>0</v>
      </c>
      <c r="V1064" s="167">
        <f t="shared" si="107"/>
        <v>354.84000000002561</v>
      </c>
      <c r="W1064" s="330">
        <f t="shared" si="108"/>
        <v>0</v>
      </c>
      <c r="Y1064" s="330">
        <f t="shared" si="111"/>
        <v>0</v>
      </c>
      <c r="Z1064" s="330">
        <f t="shared" si="110"/>
        <v>0</v>
      </c>
      <c r="AA1064" s="273">
        <v>7.0000000000000007E-2</v>
      </c>
      <c r="AF1064" s="276" t="s">
        <v>417</v>
      </c>
      <c r="AG1064" s="231">
        <v>0.42</v>
      </c>
    </row>
    <row r="1065" spans="1:33" ht="16.5" customHeight="1" x14ac:dyDescent="0.25">
      <c r="A1065" s="261">
        <v>43800</v>
      </c>
      <c r="B1065" s="245" t="s">
        <v>42</v>
      </c>
      <c r="C1065" s="245" t="s">
        <v>210</v>
      </c>
      <c r="D1065" s="245" t="s">
        <v>221</v>
      </c>
      <c r="E1065" s="245" t="s">
        <v>212</v>
      </c>
      <c r="F1065" s="245" t="s">
        <v>228</v>
      </c>
      <c r="G1065" s="245" t="s">
        <v>229</v>
      </c>
      <c r="H1065" s="245" t="s">
        <v>48</v>
      </c>
      <c r="I1065" s="245" t="s">
        <v>49</v>
      </c>
      <c r="J1065" s="245" t="s">
        <v>700</v>
      </c>
      <c r="L1065" s="245" t="s">
        <v>220</v>
      </c>
      <c r="M1065" s="245"/>
      <c r="N1065" s="245" t="s">
        <v>209</v>
      </c>
      <c r="O1065" s="245" t="s">
        <v>53</v>
      </c>
      <c r="P1065" s="276">
        <v>0.08</v>
      </c>
      <c r="Q1065" s="280"/>
      <c r="R1065" s="280"/>
      <c r="S1065" s="167">
        <v>0</v>
      </c>
      <c r="T1065" s="167"/>
      <c r="U1065" s="167">
        <v>0</v>
      </c>
      <c r="V1065" s="167">
        <f t="shared" si="107"/>
        <v>0</v>
      </c>
      <c r="W1065" s="330">
        <f t="shared" si="108"/>
        <v>0</v>
      </c>
      <c r="Y1065" s="330">
        <f t="shared" si="111"/>
        <v>0</v>
      </c>
      <c r="Z1065" s="330">
        <f t="shared" si="110"/>
        <v>0</v>
      </c>
      <c r="AA1065" s="273">
        <v>7.0000000000000007E-2</v>
      </c>
      <c r="AF1065" s="276" t="s">
        <v>417</v>
      </c>
      <c r="AG1065" s="231" t="s">
        <v>539</v>
      </c>
    </row>
    <row r="1066" spans="1:33" ht="16.5" customHeight="1" x14ac:dyDescent="0.25">
      <c r="A1066" s="261">
        <v>43800</v>
      </c>
      <c r="B1066" s="245" t="s">
        <v>42</v>
      </c>
      <c r="C1066" s="245" t="s">
        <v>210</v>
      </c>
      <c r="D1066" s="245" t="s">
        <v>221</v>
      </c>
      <c r="E1066" s="245" t="s">
        <v>212</v>
      </c>
      <c r="F1066" s="245" t="s">
        <v>288</v>
      </c>
      <c r="G1066" s="245" t="s">
        <v>289</v>
      </c>
      <c r="H1066" s="245" t="s">
        <v>48</v>
      </c>
      <c r="I1066" s="245" t="s">
        <v>49</v>
      </c>
      <c r="J1066" s="245" t="s">
        <v>700</v>
      </c>
      <c r="L1066" s="245" t="s">
        <v>220</v>
      </c>
      <c r="M1066" s="245"/>
      <c r="N1066" s="401" t="s">
        <v>209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7"/>
        <v>227.30774647876399</v>
      </c>
      <c r="W1066" s="330">
        <f t="shared" si="108"/>
        <v>0</v>
      </c>
      <c r="Y1066" s="330">
        <f t="shared" si="111"/>
        <v>0</v>
      </c>
      <c r="Z1066" s="330">
        <f t="shared" si="110"/>
        <v>0</v>
      </c>
      <c r="AA1066" s="273">
        <v>7.0000000000000007E-2</v>
      </c>
      <c r="AF1066" s="276" t="s">
        <v>417</v>
      </c>
      <c r="AG1066" s="231">
        <v>0.42</v>
      </c>
    </row>
    <row r="1067" spans="1:33" ht="16.5" customHeight="1" x14ac:dyDescent="0.25">
      <c r="A1067" s="261">
        <v>43800</v>
      </c>
      <c r="B1067" s="245" t="s">
        <v>42</v>
      </c>
      <c r="C1067" s="245" t="s">
        <v>210</v>
      </c>
      <c r="D1067" s="245" t="s">
        <v>221</v>
      </c>
      <c r="E1067" s="245" t="s">
        <v>212</v>
      </c>
      <c r="F1067" s="245" t="s">
        <v>268</v>
      </c>
      <c r="G1067" s="245" t="s">
        <v>269</v>
      </c>
      <c r="H1067" s="245" t="s">
        <v>48</v>
      </c>
      <c r="I1067" s="245" t="s">
        <v>49</v>
      </c>
      <c r="J1067" s="245" t="s">
        <v>700</v>
      </c>
      <c r="L1067" s="245" t="s">
        <v>220</v>
      </c>
      <c r="M1067" s="245"/>
      <c r="N1067" s="401" t="s">
        <v>209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7"/>
        <v>152.264929577999</v>
      </c>
      <c r="W1067" s="330">
        <f t="shared" si="108"/>
        <v>0</v>
      </c>
      <c r="Y1067" s="330">
        <f t="shared" si="111"/>
        <v>0</v>
      </c>
      <c r="Z1067" s="330">
        <f t="shared" si="110"/>
        <v>0</v>
      </c>
      <c r="AA1067" s="273">
        <v>7.0000000000000007E-2</v>
      </c>
      <c r="AF1067" s="276" t="s">
        <v>417</v>
      </c>
      <c r="AG1067" s="231" t="s">
        <v>539</v>
      </c>
    </row>
    <row r="1068" spans="1:33" ht="16.5" customHeight="1" x14ac:dyDescent="0.25">
      <c r="A1068" s="261">
        <v>43800</v>
      </c>
      <c r="B1068" s="245" t="s">
        <v>42</v>
      </c>
      <c r="C1068" s="245" t="s">
        <v>210</v>
      </c>
      <c r="D1068" s="245" t="s">
        <v>221</v>
      </c>
      <c r="E1068" s="245" t="s">
        <v>212</v>
      </c>
      <c r="F1068" s="245" t="s">
        <v>322</v>
      </c>
      <c r="G1068" s="245" t="s">
        <v>323</v>
      </c>
      <c r="H1068" s="245" t="s">
        <v>48</v>
      </c>
      <c r="I1068" s="245" t="s">
        <v>49</v>
      </c>
      <c r="J1068" s="245" t="s">
        <v>700</v>
      </c>
      <c r="L1068" s="245" t="s">
        <v>220</v>
      </c>
      <c r="M1068" s="245"/>
      <c r="N1068" s="401" t="s">
        <v>209</v>
      </c>
      <c r="O1068" s="245" t="s">
        <v>53</v>
      </c>
      <c r="P1068" s="276">
        <v>0.13</v>
      </c>
      <c r="Q1068" s="280"/>
      <c r="R1068" s="280"/>
      <c r="S1068" s="128">
        <v>-30329.470000000056</v>
      </c>
      <c r="T1068" s="167"/>
      <c r="U1068" s="167">
        <v>0</v>
      </c>
      <c r="V1068" s="167">
        <f t="shared" si="107"/>
        <v>-30329.470000000056</v>
      </c>
      <c r="W1068" s="330">
        <f t="shared" si="108"/>
        <v>0</v>
      </c>
      <c r="Y1068" s="330">
        <f t="shared" si="111"/>
        <v>0</v>
      </c>
      <c r="Z1068" s="330">
        <f t="shared" si="110"/>
        <v>0</v>
      </c>
      <c r="AA1068" s="273">
        <v>7.0000000000000007E-2</v>
      </c>
      <c r="AF1068" s="276" t="s">
        <v>417</v>
      </c>
      <c r="AG1068" s="231" t="s">
        <v>539</v>
      </c>
    </row>
    <row r="1069" spans="1:33" ht="16.5" customHeight="1" x14ac:dyDescent="0.25">
      <c r="A1069" s="261">
        <v>43800</v>
      </c>
      <c r="B1069" s="245" t="s">
        <v>42</v>
      </c>
      <c r="C1069" s="245" t="s">
        <v>210</v>
      </c>
      <c r="D1069" s="245" t="s">
        <v>221</v>
      </c>
      <c r="E1069" s="245" t="s">
        <v>212</v>
      </c>
      <c r="F1069" s="245" t="s">
        <v>258</v>
      </c>
      <c r="G1069" s="245" t="s">
        <v>259</v>
      </c>
      <c r="H1069" s="245" t="s">
        <v>48</v>
      </c>
      <c r="I1069" s="245" t="s">
        <v>49</v>
      </c>
      <c r="J1069" s="245" t="s">
        <v>700</v>
      </c>
      <c r="L1069" s="245" t="s">
        <v>220</v>
      </c>
      <c r="M1069" s="245"/>
      <c r="N1069" s="401" t="s">
        <v>209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7"/>
        <v>425.555211267598</v>
      </c>
      <c r="W1069" s="330">
        <f t="shared" si="108"/>
        <v>0</v>
      </c>
      <c r="Y1069" s="330">
        <f t="shared" si="111"/>
        <v>0</v>
      </c>
      <c r="Z1069" s="330">
        <f t="shared" si="110"/>
        <v>0</v>
      </c>
      <c r="AA1069" s="273">
        <v>7.0000000000000007E-2</v>
      </c>
      <c r="AF1069" s="276" t="s">
        <v>417</v>
      </c>
      <c r="AG1069" s="231">
        <v>0.42</v>
      </c>
    </row>
    <row r="1070" spans="1:33" ht="16.5" customHeight="1" x14ac:dyDescent="0.25">
      <c r="A1070" s="261">
        <v>43800</v>
      </c>
      <c r="B1070" s="245" t="s">
        <v>42</v>
      </c>
      <c r="C1070" s="245" t="s">
        <v>210</v>
      </c>
      <c r="D1070" s="245" t="s">
        <v>221</v>
      </c>
      <c r="E1070" s="245" t="s">
        <v>212</v>
      </c>
      <c r="F1070" s="245" t="s">
        <v>296</v>
      </c>
      <c r="G1070" s="245" t="s">
        <v>297</v>
      </c>
      <c r="H1070" s="245" t="s">
        <v>48</v>
      </c>
      <c r="I1070" s="245" t="s">
        <v>49</v>
      </c>
      <c r="J1070" s="245" t="s">
        <v>700</v>
      </c>
      <c r="L1070" s="245" t="s">
        <v>220</v>
      </c>
      <c r="M1070" s="245"/>
      <c r="N1070" s="401" t="s">
        <v>209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7"/>
        <v>1402.38690140774</v>
      </c>
      <c r="W1070" s="330">
        <f t="shared" si="108"/>
        <v>0</v>
      </c>
      <c r="Y1070" s="330">
        <f t="shared" si="111"/>
        <v>0</v>
      </c>
      <c r="Z1070" s="330">
        <f t="shared" si="110"/>
        <v>0</v>
      </c>
      <c r="AA1070" s="273">
        <v>7.0000000000000007E-2</v>
      </c>
      <c r="AF1070" s="276" t="s">
        <v>417</v>
      </c>
      <c r="AG1070" s="231">
        <v>0.42</v>
      </c>
    </row>
    <row r="1071" spans="1:33" ht="16.5" customHeight="1" x14ac:dyDescent="0.25">
      <c r="A1071" s="261">
        <v>43800</v>
      </c>
      <c r="B1071" s="245" t="s">
        <v>42</v>
      </c>
      <c r="C1071" s="245" t="s">
        <v>210</v>
      </c>
      <c r="D1071" s="245" t="s">
        <v>221</v>
      </c>
      <c r="E1071" s="245" t="s">
        <v>212</v>
      </c>
      <c r="F1071" s="245" t="s">
        <v>260</v>
      </c>
      <c r="G1071" s="245" t="s">
        <v>261</v>
      </c>
      <c r="H1071" s="245" t="s">
        <v>48</v>
      </c>
      <c r="I1071" s="245" t="s">
        <v>49</v>
      </c>
      <c r="J1071" s="245" t="s">
        <v>700</v>
      </c>
      <c r="L1071" s="245" t="s">
        <v>220</v>
      </c>
      <c r="M1071" s="245"/>
      <c r="N1071" s="401" t="s">
        <v>209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7"/>
        <v>12961.68</v>
      </c>
      <c r="W1071" s="330">
        <f t="shared" si="108"/>
        <v>0</v>
      </c>
      <c r="Y1071" s="330">
        <f t="shared" si="111"/>
        <v>0</v>
      </c>
      <c r="Z1071" s="330">
        <f t="shared" si="110"/>
        <v>0</v>
      </c>
      <c r="AA1071" s="273">
        <v>7.0000000000000007E-2</v>
      </c>
      <c r="AF1071" s="276" t="s">
        <v>417</v>
      </c>
      <c r="AG1071" s="231">
        <v>0.42</v>
      </c>
    </row>
    <row r="1072" spans="1:33" ht="16.5" customHeight="1" x14ac:dyDescent="0.25">
      <c r="A1072" s="261">
        <v>43800</v>
      </c>
      <c r="B1072" s="245" t="s">
        <v>42</v>
      </c>
      <c r="C1072" s="245" t="s">
        <v>210</v>
      </c>
      <c r="D1072" s="245" t="s">
        <v>221</v>
      </c>
      <c r="E1072" s="245" t="s">
        <v>212</v>
      </c>
      <c r="F1072" s="245" t="s">
        <v>300</v>
      </c>
      <c r="G1072" s="245" t="s">
        <v>301</v>
      </c>
      <c r="H1072" s="245" t="s">
        <v>48</v>
      </c>
      <c r="I1072" s="245" t="s">
        <v>49</v>
      </c>
      <c r="J1072" s="245" t="s">
        <v>700</v>
      </c>
      <c r="L1072" s="245" t="s">
        <v>220</v>
      </c>
      <c r="M1072" s="245"/>
      <c r="N1072" s="401" t="s">
        <v>209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7"/>
        <v>143.460985915328</v>
      </c>
      <c r="W1072" s="330">
        <f t="shared" si="108"/>
        <v>0</v>
      </c>
      <c r="Y1072" s="330">
        <f t="shared" si="111"/>
        <v>0</v>
      </c>
      <c r="Z1072" s="330">
        <f t="shared" si="110"/>
        <v>0</v>
      </c>
      <c r="AA1072" s="273">
        <v>7.0000000000000007E-2</v>
      </c>
      <c r="AF1072" s="276" t="s">
        <v>417</v>
      </c>
      <c r="AG1072" s="231">
        <v>0.42</v>
      </c>
    </row>
    <row r="1073" spans="1:33" ht="16.5" customHeight="1" x14ac:dyDescent="0.25">
      <c r="A1073" s="261">
        <v>43800</v>
      </c>
      <c r="B1073" s="245" t="s">
        <v>42</v>
      </c>
      <c r="C1073" s="245" t="s">
        <v>210</v>
      </c>
      <c r="D1073" s="245" t="s">
        <v>221</v>
      </c>
      <c r="E1073" s="245" t="s">
        <v>248</v>
      </c>
      <c r="F1073" s="245" t="s">
        <v>249</v>
      </c>
      <c r="G1073" s="245" t="s">
        <v>250</v>
      </c>
      <c r="H1073" s="245" t="s">
        <v>48</v>
      </c>
      <c r="I1073" s="245" t="s">
        <v>49</v>
      </c>
      <c r="J1073" s="245" t="s">
        <v>700</v>
      </c>
      <c r="L1073" s="245" t="s">
        <v>220</v>
      </c>
      <c r="M1073" s="245"/>
      <c r="N1073" s="401" t="s">
        <v>209</v>
      </c>
      <c r="O1073" s="245" t="s">
        <v>53</v>
      </c>
      <c r="P1073" s="196">
        <v>0.23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12">S1073+T1073-U1073</f>
        <v>2063.5353521120301</v>
      </c>
      <c r="W1073" s="330">
        <f t="shared" ref="W1073:W1096" si="113">U1073*(1+AG1073)/(1+AG1073+P1073)</f>
        <v>0</v>
      </c>
      <c r="Y1073" s="330">
        <f t="shared" si="111"/>
        <v>0</v>
      </c>
      <c r="Z1073" s="330">
        <f t="shared" ref="Z1073:Z1094" si="114">U1073</f>
        <v>0</v>
      </c>
      <c r="AA1073" s="273">
        <v>7.0000000000000007E-2</v>
      </c>
      <c r="AF1073" s="276" t="s">
        <v>417</v>
      </c>
      <c r="AG1073" s="231">
        <v>0.42</v>
      </c>
    </row>
    <row r="1074" spans="1:33" ht="16.5" customHeight="1" x14ac:dyDescent="0.25">
      <c r="A1074" s="261">
        <v>43800</v>
      </c>
      <c r="B1074" s="245" t="s">
        <v>42</v>
      </c>
      <c r="C1074" s="245" t="s">
        <v>210</v>
      </c>
      <c r="D1074" s="245" t="s">
        <v>211</v>
      </c>
      <c r="E1074" s="245" t="s">
        <v>212</v>
      </c>
      <c r="F1074" s="245" t="s">
        <v>218</v>
      </c>
      <c r="G1074" s="245" t="s">
        <v>219</v>
      </c>
      <c r="H1074" s="245" t="s">
        <v>48</v>
      </c>
      <c r="I1074" s="245" t="s">
        <v>49</v>
      </c>
      <c r="J1074" s="245" t="s">
        <v>700</v>
      </c>
      <c r="L1074" s="245" t="s">
        <v>220</v>
      </c>
      <c r="M1074" s="245"/>
      <c r="N1074" s="401" t="s">
        <v>209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12"/>
        <v>114142.344929578</v>
      </c>
      <c r="W1074" s="330">
        <f t="shared" si="113"/>
        <v>0</v>
      </c>
      <c r="Y1074" s="330">
        <f t="shared" si="111"/>
        <v>0</v>
      </c>
      <c r="Z1074" s="330">
        <f t="shared" si="114"/>
        <v>0</v>
      </c>
      <c r="AA1074" s="273">
        <v>7.0000000000000007E-2</v>
      </c>
      <c r="AF1074" s="276" t="s">
        <v>417</v>
      </c>
      <c r="AG1074" s="231">
        <v>0.42</v>
      </c>
    </row>
    <row r="1075" spans="1:33" ht="16.5" customHeight="1" x14ac:dyDescent="0.25">
      <c r="A1075" s="261">
        <v>43800</v>
      </c>
      <c r="B1075" s="245" t="s">
        <v>42</v>
      </c>
      <c r="C1075" s="245" t="s">
        <v>210</v>
      </c>
      <c r="D1075" s="245" t="s">
        <v>211</v>
      </c>
      <c r="E1075" s="245" t="s">
        <v>212</v>
      </c>
      <c r="F1075" s="245" t="s">
        <v>220</v>
      </c>
      <c r="G1075" s="245" t="s">
        <v>255</v>
      </c>
      <c r="H1075" s="245" t="s">
        <v>48</v>
      </c>
      <c r="I1075" s="245" t="s">
        <v>49</v>
      </c>
      <c r="J1075" s="245" t="s">
        <v>700</v>
      </c>
      <c r="L1075" s="245" t="s">
        <v>220</v>
      </c>
      <c r="M1075" s="245"/>
      <c r="N1075" s="401" t="s">
        <v>209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12"/>
        <v>29897.39</v>
      </c>
      <c r="W1075" s="330">
        <f t="shared" si="113"/>
        <v>0</v>
      </c>
      <c r="Y1075" s="330">
        <f t="shared" si="111"/>
        <v>0</v>
      </c>
      <c r="Z1075" s="330">
        <f t="shared" si="114"/>
        <v>0</v>
      </c>
      <c r="AA1075" s="273">
        <v>7.0000000000000007E-2</v>
      </c>
      <c r="AF1075" s="276" t="s">
        <v>417</v>
      </c>
      <c r="AG1075" s="231">
        <v>0.42</v>
      </c>
    </row>
    <row r="1076" spans="1:33" ht="16.5" customHeight="1" x14ac:dyDescent="0.25">
      <c r="A1076" s="261">
        <v>43800</v>
      </c>
      <c r="B1076" s="245" t="s">
        <v>42</v>
      </c>
      <c r="C1076" s="245" t="s">
        <v>210</v>
      </c>
      <c r="D1076" s="245" t="s">
        <v>211</v>
      </c>
      <c r="E1076" s="245" t="s">
        <v>212</v>
      </c>
      <c r="F1076" s="245" t="s">
        <v>236</v>
      </c>
      <c r="G1076" s="245" t="s">
        <v>237</v>
      </c>
      <c r="H1076" s="245" t="s">
        <v>48</v>
      </c>
      <c r="I1076" s="245" t="s">
        <v>49</v>
      </c>
      <c r="J1076" s="245" t="s">
        <v>700</v>
      </c>
      <c r="L1076" s="245" t="s">
        <v>220</v>
      </c>
      <c r="M1076" s="245"/>
      <c r="N1076" s="401" t="s">
        <v>209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12"/>
        <v>20014.111126760599</v>
      </c>
      <c r="W1076" s="330">
        <f t="shared" si="113"/>
        <v>0</v>
      </c>
      <c r="Y1076" s="330">
        <f t="shared" si="111"/>
        <v>0</v>
      </c>
      <c r="Z1076" s="330">
        <f t="shared" si="114"/>
        <v>0</v>
      </c>
      <c r="AA1076" s="273">
        <v>7.0000000000000007E-2</v>
      </c>
      <c r="AF1076" s="276" t="s">
        <v>417</v>
      </c>
      <c r="AG1076" s="231">
        <v>0.42</v>
      </c>
    </row>
    <row r="1077" spans="1:33" ht="16.5" customHeight="1" x14ac:dyDescent="0.25">
      <c r="A1077" s="261">
        <v>43800</v>
      </c>
      <c r="B1077" s="245" t="s">
        <v>42</v>
      </c>
      <c r="C1077" s="245" t="s">
        <v>210</v>
      </c>
      <c r="D1077" s="245" t="s">
        <v>211</v>
      </c>
      <c r="E1077" s="245" t="s">
        <v>212</v>
      </c>
      <c r="F1077" s="245" t="s">
        <v>286</v>
      </c>
      <c r="G1077" s="245" t="s">
        <v>287</v>
      </c>
      <c r="H1077" s="245" t="s">
        <v>48</v>
      </c>
      <c r="I1077" s="245" t="s">
        <v>49</v>
      </c>
      <c r="J1077" s="245" t="s">
        <v>700</v>
      </c>
      <c r="L1077" s="245" t="s">
        <v>220</v>
      </c>
      <c r="M1077" s="245"/>
      <c r="N1077" s="401" t="s">
        <v>209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12"/>
        <v>322.47394365991897</v>
      </c>
      <c r="W1077" s="121">
        <f>U1077*(1+AG1077)/(1+P1077+AG1077)</f>
        <v>0</v>
      </c>
      <c r="Y1077" s="330">
        <f t="shared" si="111"/>
        <v>0</v>
      </c>
      <c r="Z1077" s="330">
        <f t="shared" si="114"/>
        <v>0</v>
      </c>
      <c r="AA1077" s="273">
        <v>7.0000000000000007E-2</v>
      </c>
      <c r="AF1077" s="276" t="s">
        <v>417</v>
      </c>
      <c r="AG1077" s="231">
        <v>0.42</v>
      </c>
    </row>
    <row r="1078" spans="1:33" ht="16.5" customHeight="1" x14ac:dyDescent="0.25">
      <c r="A1078" s="261">
        <v>43800</v>
      </c>
      <c r="B1078" s="245" t="s">
        <v>42</v>
      </c>
      <c r="C1078" s="245" t="s">
        <v>210</v>
      </c>
      <c r="D1078" s="245" t="s">
        <v>211</v>
      </c>
      <c r="E1078" s="245" t="s">
        <v>212</v>
      </c>
      <c r="F1078" s="245" t="s">
        <v>294</v>
      </c>
      <c r="G1078" s="245" t="s">
        <v>295</v>
      </c>
      <c r="H1078" s="245" t="s">
        <v>48</v>
      </c>
      <c r="I1078" s="245" t="s">
        <v>49</v>
      </c>
      <c r="J1078" s="245" t="s">
        <v>700</v>
      </c>
      <c r="L1078" s="245" t="s">
        <v>220</v>
      </c>
      <c r="M1078" s="245"/>
      <c r="N1078" s="401" t="s">
        <v>209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12"/>
        <v>196.54507042269699</v>
      </c>
      <c r="W1078" s="330">
        <f t="shared" si="113"/>
        <v>0</v>
      </c>
      <c r="Y1078" s="330">
        <f t="shared" si="111"/>
        <v>0</v>
      </c>
      <c r="Z1078" s="330">
        <f t="shared" si="114"/>
        <v>0</v>
      </c>
      <c r="AA1078" s="273">
        <v>7.0000000000000007E-2</v>
      </c>
      <c r="AF1078" s="276" t="s">
        <v>417</v>
      </c>
      <c r="AG1078" s="231">
        <v>0.42</v>
      </c>
    </row>
    <row r="1079" spans="1:33" ht="16.5" customHeight="1" x14ac:dyDescent="0.25">
      <c r="A1079" s="261">
        <v>43800</v>
      </c>
      <c r="B1079" s="245" t="s">
        <v>42</v>
      </c>
      <c r="C1079" s="245" t="s">
        <v>210</v>
      </c>
      <c r="D1079" s="245" t="s">
        <v>211</v>
      </c>
      <c r="E1079" s="245" t="s">
        <v>212</v>
      </c>
      <c r="F1079" s="245" t="s">
        <v>298</v>
      </c>
      <c r="G1079" s="245" t="s">
        <v>299</v>
      </c>
      <c r="H1079" s="245" t="s">
        <v>48</v>
      </c>
      <c r="I1079" s="245" t="s">
        <v>49</v>
      </c>
      <c r="J1079" s="245" t="s">
        <v>700</v>
      </c>
      <c r="L1079" s="245" t="s">
        <v>220</v>
      </c>
      <c r="M1079" s="245"/>
      <c r="N1079" s="401" t="s">
        <v>209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12"/>
        <v>1513.0032394366101</v>
      </c>
      <c r="W1079" s="330">
        <f t="shared" si="113"/>
        <v>0</v>
      </c>
      <c r="Y1079" s="330">
        <f t="shared" si="111"/>
        <v>0</v>
      </c>
      <c r="Z1079" s="330">
        <f t="shared" si="114"/>
        <v>0</v>
      </c>
      <c r="AA1079" s="273">
        <v>7.0000000000000007E-2</v>
      </c>
      <c r="AF1079" s="276" t="s">
        <v>417</v>
      </c>
      <c r="AG1079" s="231">
        <v>0.42</v>
      </c>
    </row>
    <row r="1080" spans="1:33" ht="16.5" customHeight="1" x14ac:dyDescent="0.25">
      <c r="A1080" s="261">
        <v>43800</v>
      </c>
      <c r="B1080" s="245" t="s">
        <v>42</v>
      </c>
      <c r="C1080" s="245" t="s">
        <v>210</v>
      </c>
      <c r="D1080" s="245" t="s">
        <v>211</v>
      </c>
      <c r="E1080" s="245" t="s">
        <v>212</v>
      </c>
      <c r="F1080" s="245" t="s">
        <v>230</v>
      </c>
      <c r="G1080" s="245" t="s">
        <v>231</v>
      </c>
      <c r="H1080" s="245" t="s">
        <v>48</v>
      </c>
      <c r="I1080" s="245" t="s">
        <v>49</v>
      </c>
      <c r="J1080" s="245" t="s">
        <v>700</v>
      </c>
      <c r="L1080" s="245" t="s">
        <v>220</v>
      </c>
      <c r="M1080" s="245"/>
      <c r="N1080" s="401" t="s">
        <v>209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12"/>
        <v>6504.6216901406997</v>
      </c>
      <c r="W1080" s="330">
        <f t="shared" si="113"/>
        <v>0</v>
      </c>
      <c r="Y1080" s="330">
        <f t="shared" si="111"/>
        <v>0</v>
      </c>
      <c r="Z1080" s="330">
        <f t="shared" si="114"/>
        <v>0</v>
      </c>
      <c r="AA1080" s="273">
        <v>7.0000000000000007E-2</v>
      </c>
      <c r="AF1080" s="276" t="s">
        <v>417</v>
      </c>
      <c r="AG1080" s="231">
        <v>0</v>
      </c>
    </row>
    <row r="1081" spans="1:33" ht="16.5" customHeight="1" x14ac:dyDescent="0.25">
      <c r="A1081" s="261">
        <v>43800</v>
      </c>
      <c r="B1081" s="245" t="s">
        <v>42</v>
      </c>
      <c r="C1081" s="245" t="s">
        <v>210</v>
      </c>
      <c r="D1081" s="245" t="s">
        <v>211</v>
      </c>
      <c r="E1081" s="245" t="s">
        <v>212</v>
      </c>
      <c r="F1081" s="245" t="s">
        <v>280</v>
      </c>
      <c r="G1081" s="245" t="s">
        <v>281</v>
      </c>
      <c r="H1081" s="245" t="s">
        <v>48</v>
      </c>
      <c r="I1081" s="245" t="s">
        <v>49</v>
      </c>
      <c r="J1081" s="245" t="s">
        <v>700</v>
      </c>
      <c r="L1081" s="245" t="s">
        <v>220</v>
      </c>
      <c r="M1081" s="245"/>
      <c r="N1081" s="401" t="s">
        <v>209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12"/>
        <v>44820.261970721403</v>
      </c>
      <c r="W1081" s="330">
        <f t="shared" si="113"/>
        <v>0</v>
      </c>
      <c r="Y1081" s="330">
        <f t="shared" si="111"/>
        <v>0</v>
      </c>
      <c r="Z1081" s="330">
        <f t="shared" si="114"/>
        <v>0</v>
      </c>
      <c r="AA1081" s="273">
        <v>7.0000000000000007E-2</v>
      </c>
      <c r="AF1081" s="276" t="s">
        <v>417</v>
      </c>
      <c r="AG1081" s="231">
        <v>0.42</v>
      </c>
    </row>
    <row r="1082" spans="1:33" ht="16.5" customHeight="1" x14ac:dyDescent="0.25">
      <c r="A1082" s="261">
        <v>43800</v>
      </c>
      <c r="B1082" s="245" t="s">
        <v>42</v>
      </c>
      <c r="C1082" s="245" t="s">
        <v>210</v>
      </c>
      <c r="D1082" s="245" t="s">
        <v>211</v>
      </c>
      <c r="E1082" s="245" t="s">
        <v>212</v>
      </c>
      <c r="F1082" s="245" t="s">
        <v>318</v>
      </c>
      <c r="G1082" s="245" t="s">
        <v>319</v>
      </c>
      <c r="H1082" s="245" t="s">
        <v>48</v>
      </c>
      <c r="I1082" s="245" t="s">
        <v>49</v>
      </c>
      <c r="J1082" s="245" t="s">
        <v>700</v>
      </c>
      <c r="L1082" s="245" t="s">
        <v>220</v>
      </c>
      <c r="M1082" s="245"/>
      <c r="N1082" s="401" t="s">
        <v>209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12"/>
        <v>132154.611549297</v>
      </c>
      <c r="W1082" s="330">
        <f t="shared" si="113"/>
        <v>0</v>
      </c>
      <c r="Y1082" s="330">
        <f t="shared" ref="Y1082:Y1099" si="115">U1082-W1082</f>
        <v>0</v>
      </c>
      <c r="Z1082" s="330">
        <f t="shared" si="114"/>
        <v>0</v>
      </c>
      <c r="AA1082" s="273">
        <v>7.0000000000000007E-2</v>
      </c>
      <c r="AF1082" s="276" t="s">
        <v>417</v>
      </c>
      <c r="AG1082" s="231">
        <v>0.42</v>
      </c>
    </row>
    <row r="1083" spans="1:33" ht="16.5" customHeight="1" x14ac:dyDescent="0.25">
      <c r="A1083" s="261">
        <v>43800</v>
      </c>
      <c r="B1083" s="245" t="s">
        <v>42</v>
      </c>
      <c r="C1083" s="245" t="s">
        <v>210</v>
      </c>
      <c r="D1083" s="245" t="s">
        <v>211</v>
      </c>
      <c r="E1083" s="245" t="s">
        <v>212</v>
      </c>
      <c r="F1083" s="245" t="s">
        <v>226</v>
      </c>
      <c r="G1083" s="245" t="s">
        <v>227</v>
      </c>
      <c r="H1083" s="245" t="s">
        <v>48</v>
      </c>
      <c r="I1083" s="245" t="s">
        <v>49</v>
      </c>
      <c r="J1083" s="245" t="s">
        <v>700</v>
      </c>
      <c r="L1083" s="245" t="s">
        <v>220</v>
      </c>
      <c r="M1083" s="245"/>
      <c r="N1083" s="401" t="s">
        <v>209</v>
      </c>
      <c r="O1083" s="245" t="s">
        <v>53</v>
      </c>
      <c r="P1083" s="276">
        <v>0.03</v>
      </c>
      <c r="Q1083" s="280"/>
      <c r="R1083" s="280"/>
      <c r="S1083" s="121">
        <v>14157.309295774696</v>
      </c>
      <c r="T1083" s="167"/>
      <c r="U1083" s="167">
        <v>0</v>
      </c>
      <c r="V1083" s="167">
        <f t="shared" si="112"/>
        <v>14157.309295774696</v>
      </c>
      <c r="W1083" s="330">
        <f t="shared" si="113"/>
        <v>0</v>
      </c>
      <c r="Y1083" s="330">
        <f t="shared" si="115"/>
        <v>0</v>
      </c>
      <c r="Z1083" s="330">
        <f t="shared" si="114"/>
        <v>0</v>
      </c>
      <c r="AA1083" s="273">
        <v>7.0000000000000007E-2</v>
      </c>
      <c r="AF1083" s="276" t="s">
        <v>417</v>
      </c>
      <c r="AG1083" s="231">
        <v>0.42</v>
      </c>
    </row>
    <row r="1084" spans="1:33" ht="16.5" customHeight="1" x14ac:dyDescent="0.25">
      <c r="A1084" s="261">
        <v>43800</v>
      </c>
      <c r="B1084" s="245" t="s">
        <v>42</v>
      </c>
      <c r="C1084" s="245" t="s">
        <v>210</v>
      </c>
      <c r="D1084" s="245" t="s">
        <v>211</v>
      </c>
      <c r="E1084" s="245" t="s">
        <v>212</v>
      </c>
      <c r="F1084" s="245" t="s">
        <v>232</v>
      </c>
      <c r="G1084" s="245" t="s">
        <v>233</v>
      </c>
      <c r="H1084" s="245" t="s">
        <v>48</v>
      </c>
      <c r="I1084" s="245" t="s">
        <v>49</v>
      </c>
      <c r="J1084" s="245" t="s">
        <v>700</v>
      </c>
      <c r="L1084" s="245" t="s">
        <v>220</v>
      </c>
      <c r="M1084" s="245"/>
      <c r="N1084" s="401" t="s">
        <v>209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12"/>
        <v>480.55873239384499</v>
      </c>
      <c r="W1084" s="330">
        <f t="shared" si="113"/>
        <v>0</v>
      </c>
      <c r="Y1084" s="330">
        <f t="shared" si="115"/>
        <v>0</v>
      </c>
      <c r="Z1084" s="330">
        <f t="shared" si="114"/>
        <v>0</v>
      </c>
      <c r="AA1084" s="273">
        <v>7.0000000000000007E-2</v>
      </c>
      <c r="AF1084" s="276" t="s">
        <v>417</v>
      </c>
      <c r="AG1084" s="231" t="s">
        <v>539</v>
      </c>
    </row>
    <row r="1085" spans="1:33" ht="16.5" customHeight="1" x14ac:dyDescent="0.25">
      <c r="A1085" s="261">
        <v>43800</v>
      </c>
      <c r="B1085" s="245" t="s">
        <v>42</v>
      </c>
      <c r="C1085" s="245" t="s">
        <v>210</v>
      </c>
      <c r="D1085" s="245" t="s">
        <v>211</v>
      </c>
      <c r="E1085" s="245" t="s">
        <v>212</v>
      </c>
      <c r="F1085" s="245" t="s">
        <v>306</v>
      </c>
      <c r="G1085" s="245" t="s">
        <v>307</v>
      </c>
      <c r="H1085" s="245" t="s">
        <v>48</v>
      </c>
      <c r="I1085" s="245" t="s">
        <v>49</v>
      </c>
      <c r="J1085" s="245" t="s">
        <v>700</v>
      </c>
      <c r="L1085" s="245" t="s">
        <v>220</v>
      </c>
      <c r="M1085" s="245"/>
      <c r="N1085" s="401" t="s">
        <v>209</v>
      </c>
      <c r="O1085" s="245" t="s">
        <v>53</v>
      </c>
      <c r="P1085" s="276">
        <v>0.23</v>
      </c>
      <c r="Q1085" s="280"/>
      <c r="R1085" s="280"/>
      <c r="S1085" s="121">
        <v>88.72</v>
      </c>
      <c r="T1085" s="167"/>
      <c r="U1085" s="167">
        <v>0</v>
      </c>
      <c r="V1085" s="167">
        <f t="shared" si="112"/>
        <v>88.72</v>
      </c>
      <c r="W1085" s="330">
        <f t="shared" si="113"/>
        <v>0</v>
      </c>
      <c r="Y1085" s="330">
        <f t="shared" si="115"/>
        <v>0</v>
      </c>
      <c r="Z1085" s="330">
        <f t="shared" si="114"/>
        <v>0</v>
      </c>
      <c r="AA1085" s="273">
        <v>7.0000000000000007E-2</v>
      </c>
      <c r="AF1085" s="276" t="s">
        <v>417</v>
      </c>
      <c r="AG1085" s="231">
        <v>0.42</v>
      </c>
    </row>
    <row r="1086" spans="1:33" ht="16.5" customHeight="1" x14ac:dyDescent="0.25">
      <c r="A1086" s="261">
        <v>43800</v>
      </c>
      <c r="B1086" s="245" t="s">
        <v>42</v>
      </c>
      <c r="C1086" s="245" t="s">
        <v>210</v>
      </c>
      <c r="D1086" s="245" t="s">
        <v>211</v>
      </c>
      <c r="E1086" s="245" t="s">
        <v>212</v>
      </c>
      <c r="F1086" s="245" t="s">
        <v>213</v>
      </c>
      <c r="G1086" s="245" t="s">
        <v>214</v>
      </c>
      <c r="H1086" s="245" t="s">
        <v>48</v>
      </c>
      <c r="I1086" s="245" t="s">
        <v>49</v>
      </c>
      <c r="J1086" s="245" t="s">
        <v>700</v>
      </c>
      <c r="L1086" s="245" t="s">
        <v>220</v>
      </c>
      <c r="M1086" s="245"/>
      <c r="N1086" s="401" t="s">
        <v>209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12"/>
        <v>147.29985915508601</v>
      </c>
      <c r="W1086" s="330">
        <f t="shared" si="113"/>
        <v>0</v>
      </c>
      <c r="Y1086" s="330">
        <f t="shared" si="115"/>
        <v>0</v>
      </c>
      <c r="Z1086" s="330">
        <f t="shared" si="114"/>
        <v>0</v>
      </c>
      <c r="AA1086" s="273">
        <v>7.0000000000000007E-2</v>
      </c>
      <c r="AF1086" s="276" t="s">
        <v>417</v>
      </c>
      <c r="AG1086" s="231">
        <v>0.42</v>
      </c>
    </row>
    <row r="1087" spans="1:33" ht="16.5" customHeight="1" x14ac:dyDescent="0.25">
      <c r="A1087" s="261">
        <v>43800</v>
      </c>
      <c r="B1087" s="245" t="s">
        <v>42</v>
      </c>
      <c r="C1087" s="245" t="s">
        <v>210</v>
      </c>
      <c r="D1087" s="245" t="s">
        <v>211</v>
      </c>
      <c r="E1087" s="245" t="s">
        <v>212</v>
      </c>
      <c r="F1087" s="245" t="s">
        <v>312</v>
      </c>
      <c r="G1087" s="245" t="s">
        <v>313</v>
      </c>
      <c r="H1087" s="245" t="s">
        <v>48</v>
      </c>
      <c r="I1087" s="245" t="s">
        <v>49</v>
      </c>
      <c r="J1087" s="245" t="s">
        <v>700</v>
      </c>
      <c r="L1087" s="245" t="s">
        <v>220</v>
      </c>
      <c r="M1087" s="245"/>
      <c r="N1087" s="401" t="s">
        <v>209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12"/>
        <v>4215.2245070423196</v>
      </c>
      <c r="W1087" s="330">
        <f t="shared" si="113"/>
        <v>0</v>
      </c>
      <c r="Y1087" s="330">
        <f t="shared" si="115"/>
        <v>0</v>
      </c>
      <c r="Z1087" s="330">
        <f t="shared" si="114"/>
        <v>0</v>
      </c>
      <c r="AA1087" s="273">
        <v>7.0000000000000007E-2</v>
      </c>
      <c r="AF1087" s="276" t="s">
        <v>417</v>
      </c>
      <c r="AG1087" s="231">
        <v>0.42</v>
      </c>
    </row>
    <row r="1088" spans="1:33" ht="16.5" customHeight="1" x14ac:dyDescent="0.25">
      <c r="A1088" s="261">
        <v>43800</v>
      </c>
      <c r="B1088" s="245" t="s">
        <v>42</v>
      </c>
      <c r="C1088" s="245" t="s">
        <v>210</v>
      </c>
      <c r="D1088" s="245" t="s">
        <v>211</v>
      </c>
      <c r="E1088" s="245" t="s">
        <v>212</v>
      </c>
      <c r="F1088" s="245" t="s">
        <v>302</v>
      </c>
      <c r="G1088" s="245" t="s">
        <v>303</v>
      </c>
      <c r="H1088" s="245" t="s">
        <v>48</v>
      </c>
      <c r="I1088" s="245" t="s">
        <v>49</v>
      </c>
      <c r="J1088" s="245" t="s">
        <v>700</v>
      </c>
      <c r="L1088" s="245" t="s">
        <v>220</v>
      </c>
      <c r="M1088" s="245"/>
      <c r="N1088" s="401" t="s">
        <v>209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12"/>
        <v>127.3395774647</v>
      </c>
      <c r="W1088" s="330">
        <f t="shared" si="113"/>
        <v>0</v>
      </c>
      <c r="Y1088" s="330">
        <f t="shared" si="115"/>
        <v>0</v>
      </c>
      <c r="Z1088" s="330">
        <f t="shared" si="114"/>
        <v>0</v>
      </c>
      <c r="AA1088" s="273">
        <v>7.0000000000000007E-2</v>
      </c>
      <c r="AF1088" s="276" t="s">
        <v>417</v>
      </c>
      <c r="AG1088" s="231">
        <v>0.42</v>
      </c>
    </row>
    <row r="1089" spans="1:33" x14ac:dyDescent="0.25">
      <c r="A1089" s="261">
        <v>43800</v>
      </c>
      <c r="B1089" s="245" t="s">
        <v>42</v>
      </c>
      <c r="C1089" s="245" t="s">
        <v>210</v>
      </c>
      <c r="D1089" s="245" t="s">
        <v>211</v>
      </c>
      <c r="E1089" s="245" t="s">
        <v>212</v>
      </c>
      <c r="F1089" s="245" t="s">
        <v>240</v>
      </c>
      <c r="G1089" s="245" t="s">
        <v>241</v>
      </c>
      <c r="H1089" s="245" t="s">
        <v>48</v>
      </c>
      <c r="I1089" s="245" t="s">
        <v>49</v>
      </c>
      <c r="J1089" s="245" t="s">
        <v>700</v>
      </c>
      <c r="L1089" s="245" t="s">
        <v>220</v>
      </c>
      <c r="M1089" s="245"/>
      <c r="N1089" s="401" t="s">
        <v>209</v>
      </c>
      <c r="O1089" s="245" t="s">
        <v>53</v>
      </c>
      <c r="P1089" s="276">
        <v>0.23</v>
      </c>
      <c r="Q1089" s="280"/>
      <c r="R1089" s="280"/>
      <c r="S1089" s="121">
        <v>172.66352112698951</v>
      </c>
      <c r="T1089" s="167"/>
      <c r="U1089" s="167">
        <v>0</v>
      </c>
      <c r="V1089" s="167">
        <f t="shared" si="112"/>
        <v>172.66352112698951</v>
      </c>
      <c r="W1089" s="330">
        <f t="shared" si="113"/>
        <v>0</v>
      </c>
      <c r="Y1089" s="330">
        <f t="shared" si="115"/>
        <v>0</v>
      </c>
      <c r="Z1089" s="330">
        <f t="shared" si="114"/>
        <v>0</v>
      </c>
      <c r="AA1089" s="273">
        <v>7.0000000000000007E-2</v>
      </c>
      <c r="AF1089" s="276" t="s">
        <v>417</v>
      </c>
      <c r="AG1089" s="231">
        <v>0.42</v>
      </c>
    </row>
    <row r="1090" spans="1:33" ht="16.5" customHeight="1" x14ac:dyDescent="0.25">
      <c r="A1090" s="261">
        <v>43800</v>
      </c>
      <c r="B1090" s="245" t="s">
        <v>42</v>
      </c>
      <c r="C1090" s="245" t="s">
        <v>210</v>
      </c>
      <c r="D1090" s="245" t="s">
        <v>211</v>
      </c>
      <c r="E1090" s="245" t="s">
        <v>212</v>
      </c>
      <c r="F1090" s="245" t="s">
        <v>246</v>
      </c>
      <c r="G1090" s="245" t="s">
        <v>247</v>
      </c>
      <c r="H1090" s="245" t="s">
        <v>48</v>
      </c>
      <c r="I1090" s="245" t="s">
        <v>49</v>
      </c>
      <c r="J1090" s="245" t="s">
        <v>700</v>
      </c>
      <c r="L1090" s="245" t="s">
        <v>220</v>
      </c>
      <c r="M1090" s="245"/>
      <c r="N1090" s="401" t="s">
        <v>209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12"/>
        <v>11055.15</v>
      </c>
      <c r="W1090" s="330">
        <f t="shared" si="113"/>
        <v>0</v>
      </c>
      <c r="Y1090" s="330">
        <f t="shared" si="115"/>
        <v>0</v>
      </c>
      <c r="Z1090" s="330">
        <f t="shared" si="114"/>
        <v>0</v>
      </c>
      <c r="AA1090" s="273">
        <v>7.0000000000000007E-2</v>
      </c>
      <c r="AF1090" s="276" t="s">
        <v>417</v>
      </c>
      <c r="AG1090" s="231">
        <v>0.42</v>
      </c>
    </row>
    <row r="1091" spans="1:33" ht="16.5" customHeight="1" x14ac:dyDescent="0.2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700</v>
      </c>
      <c r="L1091" s="245" t="s">
        <v>62</v>
      </c>
      <c r="M1091" s="245"/>
      <c r="N1091" s="401" t="s">
        <v>209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12"/>
        <v>15503.970000000001</v>
      </c>
      <c r="W1091" s="330">
        <f t="shared" si="113"/>
        <v>1724.0459574468084</v>
      </c>
      <c r="Y1091" s="330">
        <f t="shared" si="115"/>
        <v>63.384042553191648</v>
      </c>
      <c r="Z1091" s="330">
        <f t="shared" si="114"/>
        <v>1787.43</v>
      </c>
      <c r="AA1091" s="273">
        <v>7.0000000000000007E-2</v>
      </c>
      <c r="AF1091" s="276" t="s">
        <v>417</v>
      </c>
      <c r="AG1091" s="231">
        <v>0.36</v>
      </c>
    </row>
    <row r="1092" spans="1:33" ht="16.5" customHeight="1" x14ac:dyDescent="0.2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700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12"/>
        <v>19977.359999999997</v>
      </c>
      <c r="W1092" s="121">
        <f>U1092/(1+P1092)</f>
        <v>14809.310000000001</v>
      </c>
      <c r="Y1092" s="330">
        <f t="shared" si="115"/>
        <v>0</v>
      </c>
      <c r="Z1092" s="330">
        <f t="shared" si="114"/>
        <v>14809.310000000001</v>
      </c>
      <c r="AA1092" s="273">
        <v>5.6000000000000001E-2</v>
      </c>
      <c r="AF1092" s="276" t="s">
        <v>417</v>
      </c>
      <c r="AG1092" s="231">
        <v>0</v>
      </c>
    </row>
    <row r="1093" spans="1:33" ht="16.5" customHeight="1" x14ac:dyDescent="0.2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700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12"/>
        <v>7101.61</v>
      </c>
      <c r="W1093" s="330">
        <f t="shared" si="113"/>
        <v>0</v>
      </c>
      <c r="Y1093" s="330">
        <f t="shared" si="115"/>
        <v>0</v>
      </c>
      <c r="Z1093" s="330">
        <f t="shared" si="114"/>
        <v>0</v>
      </c>
      <c r="AA1093" s="273">
        <v>5.6000000000000001E-2</v>
      </c>
      <c r="AF1093" s="276" t="s">
        <v>417</v>
      </c>
      <c r="AG1093" s="231">
        <v>0.11</v>
      </c>
    </row>
    <row r="1094" spans="1:33" ht="16.5" customHeight="1" x14ac:dyDescent="0.2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700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12"/>
        <v>2956.69</v>
      </c>
      <c r="W1094" s="330">
        <f t="shared" si="113"/>
        <v>0</v>
      </c>
      <c r="Y1094" s="330">
        <f t="shared" si="115"/>
        <v>0</v>
      </c>
      <c r="Z1094" s="330">
        <f t="shared" si="114"/>
        <v>0</v>
      </c>
      <c r="AA1094" s="273">
        <v>5.6000000000000001E-2</v>
      </c>
      <c r="AF1094" s="276" t="s">
        <v>417</v>
      </c>
      <c r="AG1094" s="231">
        <v>0.42</v>
      </c>
    </row>
    <row r="1095" spans="1:33" ht="16.5" customHeight="1" x14ac:dyDescent="0.2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513</v>
      </c>
      <c r="H1095" s="245" t="s">
        <v>48</v>
      </c>
      <c r="I1095" s="245" t="s">
        <v>699</v>
      </c>
      <c r="J1095" s="245" t="s">
        <v>742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13"/>
        <v>256760</v>
      </c>
      <c r="Y1095" s="330">
        <f t="shared" si="115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417</v>
      </c>
      <c r="AG1095" s="231">
        <v>0</v>
      </c>
    </row>
    <row r="1096" spans="1:33" ht="16.5" customHeight="1" x14ac:dyDescent="0.2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701</v>
      </c>
      <c r="G1096" s="245" t="s">
        <v>701</v>
      </c>
      <c r="H1096" s="245" t="s">
        <v>701</v>
      </c>
      <c r="I1096" s="245" t="s">
        <v>699</v>
      </c>
      <c r="J1096" s="245" t="s">
        <v>742</v>
      </c>
      <c r="L1096" s="245" t="s">
        <v>701</v>
      </c>
      <c r="M1096" s="245"/>
      <c r="N1096" s="401" t="s">
        <v>600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13"/>
        <v>0</v>
      </c>
      <c r="Y1096" s="330">
        <f t="shared" si="115"/>
        <v>0</v>
      </c>
      <c r="Z1096" s="330">
        <v>0</v>
      </c>
      <c r="AA1096" s="273">
        <v>0</v>
      </c>
      <c r="AB1096" s="330">
        <f>Z1096*AA1096</f>
        <v>0</v>
      </c>
      <c r="AF1096" s="276" t="s">
        <v>417</v>
      </c>
      <c r="AG1096" s="231">
        <v>0</v>
      </c>
    </row>
    <row r="1097" spans="1:33" ht="16.5" customHeight="1" x14ac:dyDescent="0.2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699</v>
      </c>
      <c r="J1097" s="245" t="s">
        <v>742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721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15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417</v>
      </c>
      <c r="AG1097" s="231">
        <v>0</v>
      </c>
    </row>
    <row r="1098" spans="1:33" ht="16.5" customHeight="1" x14ac:dyDescent="0.2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582</v>
      </c>
      <c r="J1098" s="245" t="s">
        <v>583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723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15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414</v>
      </c>
      <c r="AG1098" s="231">
        <v>0</v>
      </c>
    </row>
    <row r="1099" spans="1:33" ht="16.5" customHeight="1" x14ac:dyDescent="0.2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582</v>
      </c>
      <c r="J1099" s="245" t="s">
        <v>583</v>
      </c>
      <c r="L1099" s="245" t="s">
        <v>739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722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15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414</v>
      </c>
      <c r="AG1099" s="231">
        <v>0</v>
      </c>
    </row>
    <row r="1100" spans="1:33" ht="16.5" customHeight="1" x14ac:dyDescent="0.2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703</v>
      </c>
      <c r="G1100" s="245" t="s">
        <v>702</v>
      </c>
      <c r="H1100" s="245" t="s">
        <v>701</v>
      </c>
      <c r="I1100" s="245" t="s">
        <v>699</v>
      </c>
      <c r="J1100" s="245" t="s">
        <v>742</v>
      </c>
      <c r="L1100" s="245"/>
      <c r="M1100" s="245"/>
      <c r="N1100" s="401" t="s">
        <v>715</v>
      </c>
      <c r="O1100" s="245" t="s">
        <v>57</v>
      </c>
      <c r="P1100" s="276">
        <v>0</v>
      </c>
      <c r="Q1100" s="245"/>
      <c r="R1100" s="280" t="s">
        <v>724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t="16.5" customHeight="1" x14ac:dyDescent="0.2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673</v>
      </c>
      <c r="F1101" s="245" t="s">
        <v>674</v>
      </c>
      <c r="G1101" s="245" t="s">
        <v>674</v>
      </c>
      <c r="H1101" s="245" t="s">
        <v>674</v>
      </c>
      <c r="I1101" s="245" t="s">
        <v>601</v>
      </c>
      <c r="J1101" s="245" t="s">
        <v>704</v>
      </c>
      <c r="L1101" s="245" t="s">
        <v>674</v>
      </c>
      <c r="M1101" s="245"/>
      <c r="N1101" s="401" t="s">
        <v>600</v>
      </c>
      <c r="O1101" s="245" t="s">
        <v>57</v>
      </c>
      <c r="P1101" s="276">
        <v>0</v>
      </c>
      <c r="Q1101" s="245"/>
      <c r="R1101" s="280" t="s">
        <v>725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6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417</v>
      </c>
      <c r="AG1101" s="231">
        <v>0</v>
      </c>
    </row>
    <row r="1102" spans="1:33" ht="16.5" customHeight="1" x14ac:dyDescent="0.2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705</v>
      </c>
      <c r="H1102" s="245" t="s">
        <v>133</v>
      </c>
      <c r="I1102" s="245" t="s">
        <v>343</v>
      </c>
      <c r="J1102" s="245" t="s">
        <v>707</v>
      </c>
      <c r="L1102" s="245" t="s">
        <v>133</v>
      </c>
      <c r="M1102" s="245"/>
      <c r="N1102" s="401" t="s">
        <v>52</v>
      </c>
      <c r="O1102" s="245" t="s">
        <v>716</v>
      </c>
      <c r="P1102" s="276">
        <v>0</v>
      </c>
      <c r="Q1102" s="245"/>
      <c r="R1102" s="280" t="s">
        <v>726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6"/>
        <v>0</v>
      </c>
      <c r="Z1102" s="330">
        <f t="shared" ref="Z1102:Z1108" si="117">W1102</f>
        <v>403200</v>
      </c>
      <c r="AA1102" s="273">
        <v>0</v>
      </c>
      <c r="AB1102" s="330">
        <f>AA1102*Z1102</f>
        <v>0</v>
      </c>
      <c r="AD1102" s="287" t="s">
        <v>633</v>
      </c>
      <c r="AF1102" s="276" t="s">
        <v>417</v>
      </c>
      <c r="AG1102" s="231">
        <v>0</v>
      </c>
    </row>
    <row r="1103" spans="1:33" ht="16.5" customHeight="1" x14ac:dyDescent="0.2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706</v>
      </c>
      <c r="H1103" s="245" t="s">
        <v>133</v>
      </c>
      <c r="I1103" s="245" t="s">
        <v>333</v>
      </c>
      <c r="J1103" s="245" t="s">
        <v>610</v>
      </c>
      <c r="L1103" s="245" t="s">
        <v>133</v>
      </c>
      <c r="M1103" s="245"/>
      <c r="N1103" s="401" t="s">
        <v>52</v>
      </c>
      <c r="O1103" s="245" t="s">
        <v>716</v>
      </c>
      <c r="P1103" s="276">
        <v>0</v>
      </c>
      <c r="Q1103" s="245"/>
      <c r="R1103" s="280" t="s">
        <v>727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6"/>
        <v>0</v>
      </c>
      <c r="Z1103" s="330">
        <f t="shared" si="117"/>
        <v>222858.43965517241</v>
      </c>
      <c r="AA1103" s="273">
        <v>0</v>
      </c>
      <c r="AB1103" s="330">
        <f>AA1103*Z1103</f>
        <v>0</v>
      </c>
      <c r="AD1103" s="287" t="s">
        <v>633</v>
      </c>
      <c r="AF1103" s="276" t="s">
        <v>417</v>
      </c>
      <c r="AG1103" s="231">
        <v>0</v>
      </c>
    </row>
    <row r="1104" spans="1:33" ht="16.5" customHeight="1" x14ac:dyDescent="0.2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634</v>
      </c>
      <c r="G1104" s="245" t="s">
        <v>708</v>
      </c>
      <c r="H1104" s="245" t="s">
        <v>772</v>
      </c>
      <c r="I1104" s="245" t="s">
        <v>709</v>
      </c>
      <c r="J1104" s="245" t="s">
        <v>602</v>
      </c>
      <c r="L1104" s="245" t="s">
        <v>603</v>
      </c>
      <c r="M1104" s="245"/>
      <c r="N1104" s="401" t="s">
        <v>144</v>
      </c>
      <c r="O1104" s="245" t="s">
        <v>716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6"/>
        <v>0</v>
      </c>
      <c r="Z1104" s="330">
        <f t="shared" si="117"/>
        <v>2867050</v>
      </c>
      <c r="AA1104" s="273">
        <v>0</v>
      </c>
      <c r="AD1104" s="287" t="s">
        <v>633</v>
      </c>
      <c r="AF1104" s="276" t="s">
        <v>414</v>
      </c>
      <c r="AG1104" s="231">
        <v>0</v>
      </c>
    </row>
    <row r="1105" spans="1:37" ht="16.5" customHeight="1" x14ac:dyDescent="0.2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601</v>
      </c>
      <c r="G1105" s="245" t="s">
        <v>710</v>
      </c>
      <c r="H1105" s="245" t="s">
        <v>601</v>
      </c>
      <c r="I1105" s="245" t="s">
        <v>711</v>
      </c>
      <c r="J1105" s="245" t="s">
        <v>602</v>
      </c>
      <c r="L1105" s="245" t="s">
        <v>603</v>
      </c>
      <c r="M1105" s="245"/>
      <c r="N1105" s="401" t="s">
        <v>144</v>
      </c>
      <c r="O1105" s="245" t="s">
        <v>717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6"/>
        <v>0</v>
      </c>
      <c r="Z1105" s="330">
        <f t="shared" si="117"/>
        <v>2814685.5563400001</v>
      </c>
      <c r="AA1105" s="273">
        <v>0</v>
      </c>
      <c r="AD1105" s="287" t="s">
        <v>633</v>
      </c>
      <c r="AF1105" s="276" t="s">
        <v>417</v>
      </c>
      <c r="AG1105" s="231">
        <v>0</v>
      </c>
    </row>
    <row r="1106" spans="1:37" ht="16.5" customHeight="1" x14ac:dyDescent="0.2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606</v>
      </c>
      <c r="G1106" s="245" t="s">
        <v>712</v>
      </c>
      <c r="H1106" s="245" t="s">
        <v>606</v>
      </c>
      <c r="I1106" s="245" t="s">
        <v>711</v>
      </c>
      <c r="J1106" s="245" t="s">
        <v>602</v>
      </c>
      <c r="L1106" s="245" t="s">
        <v>327</v>
      </c>
      <c r="M1106" s="245"/>
      <c r="N1106" s="401" t="s">
        <v>144</v>
      </c>
      <c r="O1106" s="245" t="s">
        <v>716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6"/>
        <v>0</v>
      </c>
      <c r="Z1106" s="330">
        <f t="shared" si="117"/>
        <v>2565147.9900000002</v>
      </c>
      <c r="AA1106" s="273">
        <v>0</v>
      </c>
      <c r="AD1106" s="287" t="s">
        <v>633</v>
      </c>
      <c r="AF1106" s="276" t="s">
        <v>414</v>
      </c>
      <c r="AG1106" s="231">
        <v>0</v>
      </c>
    </row>
    <row r="1107" spans="1:37" ht="16.5" customHeight="1" x14ac:dyDescent="0.2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635</v>
      </c>
      <c r="G1107" s="245" t="s">
        <v>713</v>
      </c>
      <c r="H1107" s="245" t="s">
        <v>635</v>
      </c>
      <c r="I1107" s="245" t="s">
        <v>711</v>
      </c>
      <c r="J1107" s="245" t="s">
        <v>602</v>
      </c>
      <c r="L1107" s="245" t="s">
        <v>603</v>
      </c>
      <c r="M1107" s="245"/>
      <c r="N1107" s="401" t="s">
        <v>144</v>
      </c>
      <c r="O1107" s="245" t="s">
        <v>718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6"/>
        <v>0</v>
      </c>
      <c r="Z1107" s="330">
        <f t="shared" si="117"/>
        <v>642950</v>
      </c>
      <c r="AA1107" s="273">
        <v>0</v>
      </c>
      <c r="AD1107" s="287" t="s">
        <v>633</v>
      </c>
      <c r="AF1107" s="276" t="s">
        <v>414</v>
      </c>
      <c r="AG1107" s="231">
        <v>0</v>
      </c>
    </row>
    <row r="1108" spans="1:37" ht="16.5" customHeight="1" x14ac:dyDescent="0.2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327</v>
      </c>
      <c r="G1108" s="245" t="s">
        <v>714</v>
      </c>
      <c r="H1108" s="245" t="s">
        <v>327</v>
      </c>
      <c r="I1108" s="245" t="s">
        <v>709</v>
      </c>
      <c r="J1108" s="245" t="s">
        <v>602</v>
      </c>
      <c r="L1108" s="245" t="s">
        <v>603</v>
      </c>
      <c r="M1108" s="245"/>
      <c r="N1108" s="401" t="s">
        <v>144</v>
      </c>
      <c r="O1108" s="245" t="s">
        <v>716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6"/>
        <v>0</v>
      </c>
      <c r="Z1108" s="330">
        <f t="shared" si="117"/>
        <v>3668431.54</v>
      </c>
      <c r="AA1108" s="273">
        <v>0</v>
      </c>
      <c r="AD1108" s="287" t="s">
        <v>633</v>
      </c>
      <c r="AF1108" s="276" t="s">
        <v>414</v>
      </c>
      <c r="AG1108" s="231">
        <v>0</v>
      </c>
    </row>
    <row r="1109" spans="1:37" ht="16.5" customHeight="1" x14ac:dyDescent="0.2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721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6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417</v>
      </c>
      <c r="AG1109" s="231">
        <v>0</v>
      </c>
    </row>
    <row r="1110" spans="1:37" ht="16.5" customHeight="1" x14ac:dyDescent="0.25">
      <c r="A1110" s="352" t="s">
        <v>362</v>
      </c>
      <c r="B1110" s="194" t="s">
        <v>42</v>
      </c>
      <c r="C1110" s="195" t="s">
        <v>210</v>
      </c>
      <c r="D1110" s="195" t="s">
        <v>221</v>
      </c>
      <c r="E1110" s="194" t="s">
        <v>212</v>
      </c>
      <c r="F1110" s="194" t="s">
        <v>284</v>
      </c>
      <c r="G1110" s="194" t="s">
        <v>285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220</v>
      </c>
      <c r="M1110" s="194"/>
      <c r="N1110" s="290" t="s">
        <v>209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:V1113" si="118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9">U1110</f>
        <v>91518.356901408202</v>
      </c>
      <c r="AA1110" s="232">
        <v>5.2999999999999999E-2</v>
      </c>
      <c r="AB1110" s="339">
        <f t="shared" ref="AB1110" si="120">Z1110*AA1110</f>
        <v>4850.4729157746342</v>
      </c>
      <c r="AG1110" s="231">
        <v>0.42</v>
      </c>
    </row>
    <row r="1111" spans="1:37" x14ac:dyDescent="0.25">
      <c r="A1111" s="352" t="s">
        <v>362</v>
      </c>
      <c r="B1111" s="194" t="s">
        <v>757</v>
      </c>
      <c r="C1111" s="194" t="s">
        <v>43</v>
      </c>
      <c r="D1111" s="194" t="s">
        <v>44</v>
      </c>
      <c r="F1111" s="194" t="s">
        <v>76</v>
      </c>
      <c r="G1111" s="194" t="s">
        <v>758</v>
      </c>
      <c r="H1111" s="374" t="s">
        <v>48</v>
      </c>
      <c r="I1111" s="194" t="s">
        <v>49</v>
      </c>
      <c r="L1111" s="194" t="s">
        <v>77</v>
      </c>
      <c r="M1111" s="194"/>
      <c r="N1111" s="290" t="s">
        <v>52</v>
      </c>
      <c r="O1111" s="301" t="s">
        <v>53</v>
      </c>
      <c r="P1111" s="196">
        <v>-0.02</v>
      </c>
      <c r="S1111" s="121">
        <v>0</v>
      </c>
      <c r="T1111" s="121">
        <v>102423.93</v>
      </c>
      <c r="U1111" s="121">
        <v>102423.93</v>
      </c>
      <c r="V1111" s="121">
        <f t="shared" si="118"/>
        <v>0</v>
      </c>
      <c r="W1111" s="121">
        <f>U1111*(1+AG1111)/(1+P1111+AG1111)</f>
        <v>104075.92887096773</v>
      </c>
      <c r="AG1111" s="226">
        <v>0.26</v>
      </c>
    </row>
    <row r="1112" spans="1:37" x14ac:dyDescent="0.25">
      <c r="A1112" s="356">
        <v>43617</v>
      </c>
      <c r="B1112" s="245" t="s">
        <v>58</v>
      </c>
      <c r="C1112" s="245" t="s">
        <v>43</v>
      </c>
      <c r="D1112" s="245" t="s">
        <v>44</v>
      </c>
      <c r="F1112" s="245" t="s">
        <v>613</v>
      </c>
      <c r="G1112" s="245" t="s">
        <v>613</v>
      </c>
      <c r="H1112" s="374" t="s">
        <v>613</v>
      </c>
      <c r="I1112" s="245" t="s">
        <v>49</v>
      </c>
      <c r="L1112" s="245" t="s">
        <v>77</v>
      </c>
      <c r="N1112" s="245" t="s">
        <v>52</v>
      </c>
      <c r="O1112" s="245" t="s">
        <v>53</v>
      </c>
      <c r="P1112" s="196">
        <v>-0.15</v>
      </c>
      <c r="S1112" s="167">
        <v>205.52</v>
      </c>
      <c r="T1112" s="167"/>
      <c r="U1112" s="167">
        <v>0</v>
      </c>
      <c r="V1112" s="167">
        <f t="shared" si="118"/>
        <v>205.52</v>
      </c>
      <c r="W1112" s="121">
        <f>U1112*(1+AG1112)/(1+P1112+AG1112)</f>
        <v>0</v>
      </c>
      <c r="AG1112" s="226">
        <v>0.26</v>
      </c>
    </row>
    <row r="1113" spans="1:37" x14ac:dyDescent="0.25">
      <c r="A1113" s="352">
        <v>43556</v>
      </c>
      <c r="B1113" s="245" t="s">
        <v>58</v>
      </c>
      <c r="C1113" s="245" t="s">
        <v>43</v>
      </c>
      <c r="D1113" s="245" t="s">
        <v>44</v>
      </c>
      <c r="F1113" s="245" t="s">
        <v>613</v>
      </c>
      <c r="G1113" s="245" t="s">
        <v>613</v>
      </c>
      <c r="H1113" s="374" t="s">
        <v>613</v>
      </c>
      <c r="I1113" s="245" t="s">
        <v>49</v>
      </c>
      <c r="L1113" s="245" t="s">
        <v>77</v>
      </c>
      <c r="N1113" s="245" t="s">
        <v>52</v>
      </c>
      <c r="O1113" s="245" t="s">
        <v>53</v>
      </c>
      <c r="P1113" s="196">
        <v>-0.15</v>
      </c>
      <c r="S1113" s="167">
        <v>205.52</v>
      </c>
      <c r="V1113" s="167">
        <f t="shared" si="118"/>
        <v>205.52</v>
      </c>
      <c r="W1113" s="121">
        <f>U1113*(1+AG1113)/(1+P1113+AG1113)</f>
        <v>0</v>
      </c>
      <c r="AG1113" s="226">
        <v>0.26</v>
      </c>
    </row>
    <row r="1114" spans="1:37" x14ac:dyDescent="0.25">
      <c r="A1114" s="352" t="s">
        <v>362</v>
      </c>
      <c r="B1114" s="194" t="s">
        <v>757</v>
      </c>
      <c r="C1114" s="201" t="s">
        <v>174</v>
      </c>
      <c r="F1114" s="194" t="s">
        <v>762</v>
      </c>
      <c r="G1114" s="194" t="s">
        <v>762</v>
      </c>
      <c r="H1114" s="374" t="s">
        <v>762</v>
      </c>
      <c r="I1114" s="194" t="s">
        <v>49</v>
      </c>
      <c r="L1114" s="194" t="s">
        <v>763</v>
      </c>
      <c r="N1114" s="290" t="s">
        <v>764</v>
      </c>
      <c r="O1114" s="301" t="s">
        <v>57</v>
      </c>
      <c r="P1114" s="196">
        <v>0</v>
      </c>
      <c r="S1114" s="121">
        <v>6227.55</v>
      </c>
      <c r="V1114" s="121">
        <v>6227.55</v>
      </c>
    </row>
    <row r="1115" spans="1:37" x14ac:dyDescent="0.25">
      <c r="A1115" s="261">
        <v>43800</v>
      </c>
      <c r="B1115" s="194" t="s">
        <v>757</v>
      </c>
      <c r="C1115" s="201" t="s">
        <v>174</v>
      </c>
      <c r="F1115" s="194" t="s">
        <v>762</v>
      </c>
      <c r="G1115" s="194" t="s">
        <v>762</v>
      </c>
      <c r="H1115" s="374" t="s">
        <v>762</v>
      </c>
      <c r="I1115" s="194" t="s">
        <v>49</v>
      </c>
      <c r="L1115" s="194" t="s">
        <v>763</v>
      </c>
      <c r="N1115" s="290" t="s">
        <v>764</v>
      </c>
      <c r="O1115" s="301" t="s">
        <v>57</v>
      </c>
      <c r="P1115" s="196">
        <v>0</v>
      </c>
      <c r="S1115" s="121">
        <v>6227.55</v>
      </c>
      <c r="V1115" s="121">
        <v>6227.55</v>
      </c>
    </row>
    <row r="1116" spans="1:37" x14ac:dyDescent="0.25">
      <c r="A1116" s="352" t="s">
        <v>362</v>
      </c>
      <c r="B1116" s="194" t="s">
        <v>42</v>
      </c>
      <c r="C1116" s="195" t="s">
        <v>43</v>
      </c>
      <c r="F1116" s="210" t="s">
        <v>348</v>
      </c>
      <c r="G1116" s="210" t="s">
        <v>349</v>
      </c>
      <c r="H1116" s="374" t="s">
        <v>48</v>
      </c>
      <c r="I1116" s="238" t="s">
        <v>49</v>
      </c>
      <c r="L1116" s="238" t="s">
        <v>51</v>
      </c>
      <c r="N1116" s="238" t="s">
        <v>52</v>
      </c>
      <c r="O1116" s="301" t="s">
        <v>53</v>
      </c>
      <c r="P1116" s="196">
        <v>0.08</v>
      </c>
      <c r="S1116" s="167"/>
      <c r="U1116" s="268">
        <v>211649.35</v>
      </c>
      <c r="W1116" s="413">
        <f t="shared" ref="W1116:W1117" si="121">U1116*(1+AG1116)/(1+P1116+AG1116)</f>
        <v>199290.26386861311</v>
      </c>
      <c r="AG1116" s="231">
        <v>0.28999999999999998</v>
      </c>
    </row>
    <row r="1117" spans="1:37" x14ac:dyDescent="0.25">
      <c r="A1117" s="352" t="s">
        <v>362</v>
      </c>
      <c r="B1117" s="194" t="s">
        <v>42</v>
      </c>
      <c r="C1117" s="195" t="s">
        <v>43</v>
      </c>
      <c r="F1117" s="210" t="s">
        <v>350</v>
      </c>
      <c r="G1117" s="210" t="s">
        <v>351</v>
      </c>
      <c r="H1117" s="374" t="s">
        <v>48</v>
      </c>
      <c r="I1117" s="238" t="s">
        <v>49</v>
      </c>
      <c r="L1117" s="238" t="s">
        <v>51</v>
      </c>
      <c r="N1117" s="238" t="s">
        <v>52</v>
      </c>
      <c r="O1117" s="301" t="s">
        <v>53</v>
      </c>
      <c r="P1117" s="196">
        <v>0.08</v>
      </c>
      <c r="S1117" s="167"/>
      <c r="U1117" s="268">
        <v>3279381.81</v>
      </c>
      <c r="W1117" s="413">
        <f t="shared" si="121"/>
        <v>3087885.061970803</v>
      </c>
      <c r="AG1117" s="231">
        <v>0.28999999999999998</v>
      </c>
    </row>
    <row r="1118" spans="1:37" x14ac:dyDescent="0.25">
      <c r="A1118" s="352">
        <v>43556</v>
      </c>
      <c r="B1118" s="245" t="s">
        <v>42</v>
      </c>
      <c r="C1118" s="245" t="s">
        <v>43</v>
      </c>
      <c r="F1118" s="245" t="s">
        <v>194</v>
      </c>
      <c r="G1118" s="245" t="s">
        <v>195</v>
      </c>
      <c r="H1118" s="374" t="s">
        <v>48</v>
      </c>
      <c r="I1118" s="245" t="s">
        <v>49</v>
      </c>
      <c r="L1118" s="245" t="s">
        <v>194</v>
      </c>
      <c r="M1118" s="245"/>
      <c r="N1118" s="401" t="s">
        <v>144</v>
      </c>
      <c r="O1118" s="301" t="s">
        <v>53</v>
      </c>
      <c r="P1118" s="196">
        <v>0.06</v>
      </c>
      <c r="R1118" s="280"/>
      <c r="S1118" s="167"/>
      <c r="T1118" s="167"/>
      <c r="U1118" s="167">
        <v>8254.8799999999992</v>
      </c>
      <c r="V1118" s="167">
        <f t="shared" ref="V1118" si="122">S1118+T1118-U1118</f>
        <v>-8254.8799999999992</v>
      </c>
      <c r="W1118" s="121">
        <f>U1118/(1+P1118)</f>
        <v>7787.6226415094325</v>
      </c>
    </row>
    <row r="1119" spans="1:37" s="227" customFormat="1" x14ac:dyDescent="0.25">
      <c r="A1119" s="184">
        <v>43466</v>
      </c>
      <c r="B1119" s="169" t="s">
        <v>6</v>
      </c>
      <c r="C1119" s="169" t="s">
        <v>174</v>
      </c>
      <c r="D1119" s="287" t="s">
        <v>175</v>
      </c>
      <c r="E1119" s="287" t="s">
        <v>770</v>
      </c>
      <c r="F1119" s="169" t="s">
        <v>769</v>
      </c>
      <c r="G1119" s="169" t="s">
        <v>769</v>
      </c>
      <c r="H1119" s="370" t="s">
        <v>769</v>
      </c>
      <c r="I1119" s="379" t="s">
        <v>768</v>
      </c>
      <c r="J1119" s="383" t="s">
        <v>771</v>
      </c>
      <c r="K1119" s="287"/>
      <c r="L1119" s="169"/>
      <c r="M1119" s="287"/>
      <c r="N1119" s="169" t="s">
        <v>144</v>
      </c>
      <c r="O1119" s="169" t="s">
        <v>57</v>
      </c>
      <c r="P1119" s="141">
        <v>0</v>
      </c>
      <c r="Q1119" s="64"/>
      <c r="R1119" s="169"/>
      <c r="S1119" s="130">
        <v>0</v>
      </c>
      <c r="T1119" s="130"/>
      <c r="U1119" s="130">
        <v>2953.0480769230799</v>
      </c>
      <c r="V1119" s="130">
        <v>0</v>
      </c>
      <c r="W1119" s="130">
        <v>2953.0480769230799</v>
      </c>
      <c r="X1119" s="330"/>
      <c r="Y1119" s="330"/>
      <c r="Z1119" s="130">
        <v>2953.0480769230799</v>
      </c>
      <c r="AA1119" s="337"/>
      <c r="AB1119" s="330"/>
      <c r="AC1119" s="330"/>
      <c r="AD1119" s="287"/>
      <c r="AE1119" s="287"/>
      <c r="AF1119" s="287"/>
      <c r="AG1119" s="273">
        <v>0</v>
      </c>
      <c r="AH1119" s="287"/>
      <c r="AI1119" s="287"/>
      <c r="AJ1119" s="287"/>
      <c r="AK1119" s="64"/>
    </row>
  </sheetData>
  <sortState xmlns:xlrd2="http://schemas.microsoft.com/office/spreadsheetml/2017/richdata2"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593 R595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678 Q652:Q671 R680:R744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92D050"/>
  </sheetPr>
  <dimension ref="A1:T136"/>
  <sheetViews>
    <sheetView showGridLines="0" workbookViewId="0">
      <pane ySplit="1" topLeftCell="A2" activePane="bottomLeft" state="frozen"/>
      <selection pane="bottomLeft" activeCell="A136" sqref="A136"/>
    </sheetView>
  </sheetViews>
  <sheetFormatPr defaultColWidth="9" defaultRowHeight="14.5" x14ac:dyDescent="0.25"/>
  <cols>
    <col min="1" max="1" width="13.6328125" style="160" customWidth="1"/>
    <col min="2" max="2" width="6" style="160" bestFit="1" customWidth="1"/>
    <col min="3" max="3" width="26.6328125" style="160" customWidth="1"/>
    <col min="4" max="4" width="24.26953125" style="160" customWidth="1"/>
    <col min="5" max="5" width="13.453125" style="160" customWidth="1"/>
    <col min="6" max="6" width="8.36328125" style="161" customWidth="1"/>
    <col min="7" max="7" width="14.453125" style="162" customWidth="1"/>
    <col min="8" max="8" width="16.6328125" style="162" customWidth="1"/>
    <col min="9" max="9" width="8.36328125" style="163" customWidth="1"/>
    <col min="10" max="10" width="14" style="162" customWidth="1"/>
    <col min="11" max="11" width="13.90625" style="162" customWidth="1"/>
    <col min="12" max="12" width="15" style="162" customWidth="1"/>
    <col min="13" max="13" width="8.36328125" style="164" customWidth="1"/>
    <col min="14" max="15" width="18.08984375" style="162" customWidth="1"/>
    <col min="16" max="17" width="15.453125" style="162" customWidth="1"/>
    <col min="18" max="18" width="9" style="162" customWidth="1"/>
    <col min="19" max="19" width="11.6328125" style="165" customWidth="1"/>
    <col min="20" max="16384" width="9" style="89"/>
  </cols>
  <sheetData>
    <row r="1" spans="1:20" ht="27" customHeight="1" x14ac:dyDescent="0.25">
      <c r="A1" s="83" t="s">
        <v>641</v>
      </c>
      <c r="B1" s="83" t="s">
        <v>691</v>
      </c>
      <c r="C1" s="83" t="s">
        <v>642</v>
      </c>
      <c r="D1" s="83" t="s">
        <v>643</v>
      </c>
      <c r="E1" s="83" t="s">
        <v>644</v>
      </c>
      <c r="F1" s="84" t="s">
        <v>645</v>
      </c>
      <c r="G1" s="85" t="s">
        <v>33</v>
      </c>
      <c r="H1" s="85" t="s">
        <v>646</v>
      </c>
      <c r="I1" s="86" t="s">
        <v>647</v>
      </c>
      <c r="J1" s="85" t="s">
        <v>648</v>
      </c>
      <c r="K1" s="85" t="s">
        <v>649</v>
      </c>
      <c r="L1" s="85" t="s">
        <v>650</v>
      </c>
      <c r="M1" s="87" t="s">
        <v>651</v>
      </c>
      <c r="N1" s="85" t="s">
        <v>30</v>
      </c>
      <c r="O1" s="85" t="s">
        <v>694</v>
      </c>
      <c r="P1" s="85" t="s">
        <v>652</v>
      </c>
      <c r="Q1" s="85" t="s">
        <v>693</v>
      </c>
      <c r="R1" s="85" t="s">
        <v>653</v>
      </c>
      <c r="S1" s="88" t="s">
        <v>654</v>
      </c>
      <c r="T1" s="88" t="s">
        <v>655</v>
      </c>
    </row>
    <row r="2" spans="1:20" hidden="1" x14ac:dyDescent="0.25">
      <c r="A2" s="90" t="s">
        <v>50</v>
      </c>
      <c r="B2" s="90"/>
      <c r="C2" s="90" t="s">
        <v>49</v>
      </c>
      <c r="D2" s="90" t="s">
        <v>656</v>
      </c>
      <c r="E2" s="91" t="s">
        <v>362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15334871.734007206</v>
      </c>
      <c r="O2" s="93"/>
      <c r="P2" s="93">
        <f t="shared" ref="P2:P10" si="1">(N2-G2+J2)/1.06</f>
        <v>-3574436.8383568525</v>
      </c>
      <c r="Q2" s="93">
        <f>P2-(O2/1.06)</f>
        <v>-3574436.8383568525</v>
      </c>
      <c r="R2" s="93">
        <f>Q2/N2</f>
        <v>-0.23309205974185249</v>
      </c>
      <c r="S2" s="96"/>
      <c r="T2" s="97" t="s">
        <v>58</v>
      </c>
    </row>
    <row r="3" spans="1:20" hidden="1" x14ac:dyDescent="0.25">
      <c r="A3" s="90" t="s">
        <v>50</v>
      </c>
      <c r="B3" s="90"/>
      <c r="C3" s="90" t="s">
        <v>49</v>
      </c>
      <c r="D3" s="90" t="s">
        <v>656</v>
      </c>
      <c r="E3" s="91" t="s">
        <v>362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24198865.709336597</v>
      </c>
      <c r="O3" s="93"/>
      <c r="P3" s="93">
        <f t="shared" si="1"/>
        <v>-314214.66218054068</v>
      </c>
      <c r="Q3" s="93">
        <f t="shared" ref="Q3:Q66" si="2">P3-(O3/1.06)</f>
        <v>-314214.66218054068</v>
      </c>
      <c r="R3" s="93">
        <f t="shared" ref="R3:R38" si="3">Q3/N3</f>
        <v>-1.2984685561493401E-2</v>
      </c>
      <c r="S3" s="96"/>
      <c r="T3" s="97" t="s">
        <v>58</v>
      </c>
    </row>
    <row r="4" spans="1:20" hidden="1" x14ac:dyDescent="0.25">
      <c r="A4" s="90" t="s">
        <v>50</v>
      </c>
      <c r="B4" s="90"/>
      <c r="C4" s="90" t="s">
        <v>49</v>
      </c>
      <c r="D4" s="90" t="s">
        <v>656</v>
      </c>
      <c r="E4" s="91" t="s">
        <v>362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hidden="1" x14ac:dyDescent="0.25">
      <c r="A5" s="90" t="s">
        <v>50</v>
      </c>
      <c r="B5" s="90"/>
      <c r="C5" s="90" t="s">
        <v>49</v>
      </c>
      <c r="D5" s="90" t="s">
        <v>656</v>
      </c>
      <c r="E5" s="91" t="s">
        <v>362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hidden="1" x14ac:dyDescent="0.25">
      <c r="A6" s="90" t="s">
        <v>50</v>
      </c>
      <c r="B6" s="90"/>
      <c r="C6" s="90" t="s">
        <v>49</v>
      </c>
      <c r="D6" s="90" t="s">
        <v>656</v>
      </c>
      <c r="E6" s="91" t="s">
        <v>362</v>
      </c>
      <c r="F6" s="92" t="s">
        <v>209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27645528.654344473</v>
      </c>
      <c r="O6" s="93"/>
      <c r="P6" s="93">
        <f t="shared" si="1"/>
        <v>-2900872.6996572232</v>
      </c>
      <c r="Q6" s="93">
        <f t="shared" si="2"/>
        <v>-2900872.6996572232</v>
      </c>
      <c r="R6" s="93">
        <f t="shared" si="3"/>
        <v>-0.1049309903213355</v>
      </c>
      <c r="S6" s="96"/>
      <c r="T6" s="97" t="s">
        <v>58</v>
      </c>
    </row>
    <row r="7" spans="1:20" hidden="1" x14ac:dyDescent="0.25">
      <c r="A7" s="90" t="s">
        <v>63</v>
      </c>
      <c r="B7" s="90"/>
      <c r="C7" s="90" t="s">
        <v>49</v>
      </c>
      <c r="D7" s="90" t="s">
        <v>656</v>
      </c>
      <c r="E7" s="91" t="s">
        <v>362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13240976.801858429</v>
      </c>
      <c r="O7" s="93"/>
      <c r="P7" s="93">
        <f t="shared" si="1"/>
        <v>-122535.9652097495</v>
      </c>
      <c r="Q7" s="93">
        <f t="shared" si="2"/>
        <v>-122535.9652097495</v>
      </c>
      <c r="R7" s="93">
        <f t="shared" si="3"/>
        <v>-9.25429951607128E-3</v>
      </c>
      <c r="S7" s="96"/>
      <c r="T7" s="97" t="s">
        <v>58</v>
      </c>
    </row>
    <row r="8" spans="1:20" hidden="1" x14ac:dyDescent="0.25">
      <c r="A8" s="90" t="s">
        <v>63</v>
      </c>
      <c r="B8" s="90"/>
      <c r="C8" s="90" t="s">
        <v>49</v>
      </c>
      <c r="D8" s="90" t="s">
        <v>656</v>
      </c>
      <c r="E8" s="91" t="s">
        <v>362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6225463.2518278696</v>
      </c>
      <c r="O8" s="93"/>
      <c r="P8" s="93">
        <f t="shared" si="1"/>
        <v>-137981.74572383476</v>
      </c>
      <c r="Q8" s="93">
        <f t="shared" si="2"/>
        <v>-137981.74572383476</v>
      </c>
      <c r="R8" s="93">
        <f t="shared" si="3"/>
        <v>-2.2164092878280452E-2</v>
      </c>
      <c r="S8" s="96"/>
      <c r="T8" s="97" t="s">
        <v>58</v>
      </c>
    </row>
    <row r="9" spans="1:20" hidden="1" x14ac:dyDescent="0.25">
      <c r="A9" s="90" t="s">
        <v>63</v>
      </c>
      <c r="B9" s="90"/>
      <c r="C9" s="90" t="s">
        <v>49</v>
      </c>
      <c r="D9" s="90" t="s">
        <v>656</v>
      </c>
      <c r="E9" s="91" t="s">
        <v>362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hidden="1" x14ac:dyDescent="0.25">
      <c r="A10" s="90" t="s">
        <v>63</v>
      </c>
      <c r="B10" s="90"/>
      <c r="C10" s="90" t="s">
        <v>49</v>
      </c>
      <c r="D10" s="90" t="s">
        <v>656</v>
      </c>
      <c r="E10" s="91" t="s">
        <v>362</v>
      </c>
      <c r="F10" s="92" t="s">
        <v>209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25">
      <c r="A11" s="102" t="s">
        <v>450</v>
      </c>
      <c r="B11" s="102"/>
      <c r="C11" s="102" t="s">
        <v>747</v>
      </c>
      <c r="D11" s="102" t="s">
        <v>48</v>
      </c>
      <c r="E11" s="113" t="s">
        <v>362</v>
      </c>
      <c r="F11" s="404" t="s">
        <v>9</v>
      </c>
      <c r="G11" s="397">
        <f>581893.014291101+12957.45-68105.61</f>
        <v>526744.85429110099</v>
      </c>
      <c r="H11" s="397">
        <f>594850.464291101-68105.61</f>
        <v>526744.85429110099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513787.39983241167</v>
      </c>
      <c r="O11" s="397"/>
      <c r="P11" s="397">
        <f>(N11-G11+J11-K11)/1.06</f>
        <v>-12224.01364027294</v>
      </c>
      <c r="Q11" s="397">
        <f t="shared" si="2"/>
        <v>-12224.01364027294</v>
      </c>
      <c r="R11" s="397">
        <f t="shared" si="3"/>
        <v>-2.3791968515109941E-2</v>
      </c>
      <c r="S11" s="406"/>
      <c r="T11" s="407" t="s">
        <v>58</v>
      </c>
    </row>
    <row r="12" spans="1:20" hidden="1" x14ac:dyDescent="0.25">
      <c r="A12" s="90" t="s">
        <v>459</v>
      </c>
      <c r="B12" s="90"/>
      <c r="C12" s="90" t="s">
        <v>458</v>
      </c>
      <c r="D12" s="90" t="s">
        <v>48</v>
      </c>
      <c r="E12" s="91" t="s">
        <v>362</v>
      </c>
      <c r="F12" s="63" t="s">
        <v>345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25">
      <c r="A13" s="90" t="s">
        <v>467</v>
      </c>
      <c r="B13" s="90"/>
      <c r="C13" s="90" t="s">
        <v>466</v>
      </c>
      <c r="D13" s="90" t="s">
        <v>48</v>
      </c>
      <c r="E13" s="91" t="s">
        <v>362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25">
      <c r="A14" s="90" t="s">
        <v>473</v>
      </c>
      <c r="B14" s="90"/>
      <c r="C14" s="90" t="s">
        <v>472</v>
      </c>
      <c r="D14" s="90" t="s">
        <v>48</v>
      </c>
      <c r="E14" s="91" t="s">
        <v>362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25">
      <c r="A15" s="90" t="s">
        <v>476</v>
      </c>
      <c r="B15" s="90"/>
      <c r="C15" s="90" t="s">
        <v>475</v>
      </c>
      <c r="D15" s="90" t="s">
        <v>657</v>
      </c>
      <c r="E15" s="91" t="s">
        <v>362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25">
      <c r="A16" s="90" t="s">
        <v>478</v>
      </c>
      <c r="B16" s="90"/>
      <c r="C16" s="90" t="s">
        <v>477</v>
      </c>
      <c r="D16" s="90" t="s">
        <v>657</v>
      </c>
      <c r="E16" s="91" t="s">
        <v>362</v>
      </c>
      <c r="F16" s="68" t="s">
        <v>9</v>
      </c>
      <c r="G16" s="93">
        <f>61547.62-2.81</f>
        <v>61544.810000000005</v>
      </c>
      <c r="H16" s="93">
        <f>61547.62-2.81</f>
        <v>61544.810000000005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61544.810000000005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25">
      <c r="A17" s="90" t="s">
        <v>480</v>
      </c>
      <c r="B17" s="90"/>
      <c r="C17" s="90" t="s">
        <v>479</v>
      </c>
      <c r="D17" s="90" t="s">
        <v>657</v>
      </c>
      <c r="E17" s="91" t="s">
        <v>362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25">
      <c r="A18" s="90" t="s">
        <v>447</v>
      </c>
      <c r="B18" s="90"/>
      <c r="C18" s="90" t="s">
        <v>446</v>
      </c>
      <c r="D18" s="90" t="s">
        <v>48</v>
      </c>
      <c r="E18" s="91" t="s">
        <v>362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25">
      <c r="A19" s="102" t="s">
        <v>450</v>
      </c>
      <c r="B19" s="102"/>
      <c r="C19" s="102" t="s">
        <v>449</v>
      </c>
      <c r="D19" s="102" t="s">
        <v>48</v>
      </c>
      <c r="E19" s="113" t="s">
        <v>362</v>
      </c>
      <c r="F19" s="404" t="s">
        <v>345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25">
      <c r="A20" s="90" t="s">
        <v>459</v>
      </c>
      <c r="B20" s="90"/>
      <c r="C20" s="90" t="s">
        <v>458</v>
      </c>
      <c r="D20" s="90" t="s">
        <v>48</v>
      </c>
      <c r="E20" s="91" t="s">
        <v>362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25">
      <c r="A21" s="91" t="s">
        <v>332</v>
      </c>
      <c r="B21" s="91"/>
      <c r="C21" s="99" t="s">
        <v>331</v>
      </c>
      <c r="D21" s="90" t="s">
        <v>48</v>
      </c>
      <c r="E21" s="91" t="s">
        <v>362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25">
      <c r="A22" s="90" t="s">
        <v>334</v>
      </c>
      <c r="B22" s="90"/>
      <c r="C22" s="90" t="s">
        <v>333</v>
      </c>
      <c r="D22" s="90" t="s">
        <v>657</v>
      </c>
      <c r="E22" s="91" t="s">
        <v>362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hidden="1" x14ac:dyDescent="0.25">
      <c r="A23" s="90" t="s">
        <v>482</v>
      </c>
      <c r="B23" s="90"/>
      <c r="C23" s="99" t="s">
        <v>481</v>
      </c>
      <c r="D23" s="90" t="s">
        <v>657</v>
      </c>
      <c r="E23" s="91" t="s">
        <v>362</v>
      </c>
      <c r="F23" s="68" t="s">
        <v>9</v>
      </c>
      <c r="G23" s="93">
        <v>48565.68</v>
      </c>
      <c r="H23" s="93">
        <v>48565.68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48565.68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25">
      <c r="A24" s="90" t="s">
        <v>487</v>
      </c>
      <c r="B24" s="90"/>
      <c r="C24" s="99" t="s">
        <v>486</v>
      </c>
      <c r="D24" s="90" t="s">
        <v>48</v>
      </c>
      <c r="E24" s="91" t="s">
        <v>362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25">
      <c r="A25" s="90" t="s">
        <v>50</v>
      </c>
      <c r="B25" s="90"/>
      <c r="C25" s="90" t="s">
        <v>49</v>
      </c>
      <c r="D25" s="90" t="s">
        <v>656</v>
      </c>
      <c r="E25" s="91" t="s">
        <v>658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4105066.2069834522</v>
      </c>
      <c r="O25" s="93"/>
      <c r="P25" s="93">
        <f t="shared" ref="P25:P71" si="7">(N25-G25+J25)/1.06</f>
        <v>108697.78161302509</v>
      </c>
      <c r="Q25" s="93">
        <f t="shared" si="2"/>
        <v>108697.78161302509</v>
      </c>
      <c r="R25" s="93">
        <f t="shared" si="3"/>
        <v>2.6478935084679196E-2</v>
      </c>
      <c r="S25" s="96"/>
      <c r="T25" s="97" t="s">
        <v>58</v>
      </c>
    </row>
    <row r="26" spans="1:20" hidden="1" x14ac:dyDescent="0.25">
      <c r="A26" s="90" t="s">
        <v>50</v>
      </c>
      <c r="B26" s="90"/>
      <c r="C26" s="90" t="s">
        <v>49</v>
      </c>
      <c r="D26" s="90" t="s">
        <v>656</v>
      </c>
      <c r="E26" s="91" t="s">
        <v>658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2571886.0651160507</v>
      </c>
      <c r="O26" s="93"/>
      <c r="P26" s="93">
        <f t="shared" si="7"/>
        <v>73311.890761950868</v>
      </c>
      <c r="Q26" s="93">
        <f t="shared" si="2"/>
        <v>73311.890761950868</v>
      </c>
      <c r="R26" s="93">
        <f t="shared" si="3"/>
        <v>2.8505108276887386E-2</v>
      </c>
      <c r="S26" s="96"/>
      <c r="T26" s="97" t="s">
        <v>58</v>
      </c>
    </row>
    <row r="27" spans="1:20" hidden="1" x14ac:dyDescent="0.25">
      <c r="A27" s="90" t="s">
        <v>50</v>
      </c>
      <c r="B27" s="90"/>
      <c r="C27" s="90" t="s">
        <v>49</v>
      </c>
      <c r="D27" s="90" t="s">
        <v>656</v>
      </c>
      <c r="E27" s="91" t="s">
        <v>658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hidden="1" x14ac:dyDescent="0.25">
      <c r="A28" s="90" t="s">
        <v>50</v>
      </c>
      <c r="B28" s="90"/>
      <c r="C28" s="90" t="s">
        <v>49</v>
      </c>
      <c r="D28" s="90" t="s">
        <v>656</v>
      </c>
      <c r="E28" s="91" t="s">
        <v>658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hidden="1" x14ac:dyDescent="0.25">
      <c r="A29" s="90" t="s">
        <v>50</v>
      </c>
      <c r="B29" s="90"/>
      <c r="C29" s="90" t="s">
        <v>49</v>
      </c>
      <c r="D29" s="90" t="s">
        <v>656</v>
      </c>
      <c r="E29" s="91" t="s">
        <v>658</v>
      </c>
      <c r="F29" s="92" t="s">
        <v>209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1143027.1256079071</v>
      </c>
      <c r="O29" s="93"/>
      <c r="P29" s="93">
        <f t="shared" si="7"/>
        <v>18005.272737727952</v>
      </c>
      <c r="Q29" s="93">
        <f t="shared" si="2"/>
        <v>18005.272737727952</v>
      </c>
      <c r="R29" s="93">
        <f t="shared" si="3"/>
        <v>1.5752270732990729E-2</v>
      </c>
      <c r="S29" s="96"/>
      <c r="T29" s="101" t="s">
        <v>58</v>
      </c>
    </row>
    <row r="30" spans="1:20" hidden="1" x14ac:dyDescent="0.25">
      <c r="A30" s="102" t="s">
        <v>326</v>
      </c>
      <c r="B30" s="102"/>
      <c r="C30" s="90" t="s">
        <v>325</v>
      </c>
      <c r="D30" s="90" t="s">
        <v>48</v>
      </c>
      <c r="E30" s="91" t="s">
        <v>658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25">
      <c r="A31" s="104" t="s">
        <v>63</v>
      </c>
      <c r="B31" s="104"/>
      <c r="C31" s="104" t="s">
        <v>49</v>
      </c>
      <c r="D31" s="104" t="s">
        <v>656</v>
      </c>
      <c r="E31" s="105" t="s">
        <v>658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2370232.5205928236</v>
      </c>
      <c r="O31" s="81">
        <v>5698.7</v>
      </c>
      <c r="P31" s="108">
        <f t="shared" si="7"/>
        <v>303871.82032048301</v>
      </c>
      <c r="Q31" s="93">
        <f t="shared" si="2"/>
        <v>298495.68824501132</v>
      </c>
      <c r="R31" s="93">
        <f t="shared" si="3"/>
        <v>0.12593519228668501</v>
      </c>
      <c r="S31" s="110"/>
      <c r="T31" s="111" t="s">
        <v>58</v>
      </c>
    </row>
    <row r="32" spans="1:20" hidden="1" x14ac:dyDescent="0.25">
      <c r="A32" s="90" t="s">
        <v>63</v>
      </c>
      <c r="B32" s="90"/>
      <c r="C32" s="90" t="s">
        <v>49</v>
      </c>
      <c r="D32" s="90" t="s">
        <v>656</v>
      </c>
      <c r="E32" s="91" t="s">
        <v>658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hidden="1" x14ac:dyDescent="0.25">
      <c r="A33" s="90" t="s">
        <v>63</v>
      </c>
      <c r="B33" s="90"/>
      <c r="C33" s="90" t="s">
        <v>49</v>
      </c>
      <c r="D33" s="90" t="s">
        <v>656</v>
      </c>
      <c r="E33" s="91" t="s">
        <v>658</v>
      </c>
      <c r="F33" s="92" t="s">
        <v>197</v>
      </c>
      <c r="G33" s="93">
        <f>606800+4881660</f>
        <v>5488460</v>
      </c>
      <c r="H33" s="93">
        <f>606800+4881660</f>
        <v>5488460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223329.84364116273</v>
      </c>
      <c r="Q33" s="93">
        <f t="shared" si="2"/>
        <v>223329.84364116273</v>
      </c>
      <c r="R33" s="93">
        <f t="shared" si="3"/>
        <v>3.928867129838598E-2</v>
      </c>
      <c r="S33" s="96"/>
      <c r="T33" s="101" t="s">
        <v>58</v>
      </c>
    </row>
    <row r="34" spans="1:20" hidden="1" x14ac:dyDescent="0.25">
      <c r="A34" s="90" t="s">
        <v>63</v>
      </c>
      <c r="B34" s="90"/>
      <c r="C34" s="90" t="s">
        <v>49</v>
      </c>
      <c r="D34" s="90" t="s">
        <v>656</v>
      </c>
      <c r="E34" s="91" t="s">
        <v>658</v>
      </c>
      <c r="F34" s="92" t="s">
        <v>209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25">
      <c r="A35" s="113" t="s">
        <v>332</v>
      </c>
      <c r="B35" s="113"/>
      <c r="C35" s="114" t="s">
        <v>331</v>
      </c>
      <c r="D35" s="90" t="s">
        <v>48</v>
      </c>
      <c r="E35" s="91" t="s">
        <v>658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25">
      <c r="A36" s="90" t="s">
        <v>334</v>
      </c>
      <c r="B36" s="90"/>
      <c r="C36" s="90" t="s">
        <v>333</v>
      </c>
      <c r="D36" s="90" t="s">
        <v>657</v>
      </c>
      <c r="E36" s="91" t="s">
        <v>658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25">
      <c r="A37" s="90" t="s">
        <v>50</v>
      </c>
      <c r="B37" s="90"/>
      <c r="C37" s="90" t="s">
        <v>49</v>
      </c>
      <c r="D37" s="90" t="s">
        <v>656</v>
      </c>
      <c r="E37" s="91" t="s">
        <v>659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1758843.8039073765</v>
      </c>
      <c r="O37" s="81">
        <v>11397.4</v>
      </c>
      <c r="P37" s="93">
        <f t="shared" si="7"/>
        <v>-909976.18618359731</v>
      </c>
      <c r="Q37" s="93">
        <f t="shared" si="2"/>
        <v>-920728.45033454068</v>
      </c>
      <c r="R37" s="93">
        <f t="shared" si="3"/>
        <v>-0.52348505779142385</v>
      </c>
      <c r="S37" s="96"/>
      <c r="T37" s="101" t="s">
        <v>58</v>
      </c>
    </row>
    <row r="38" spans="1:20" hidden="1" x14ac:dyDescent="0.25">
      <c r="A38" s="90" t="s">
        <v>50</v>
      </c>
      <c r="B38" s="90"/>
      <c r="C38" s="90" t="s">
        <v>49</v>
      </c>
      <c r="D38" s="90" t="s">
        <v>656</v>
      </c>
      <c r="E38" s="91" t="s">
        <v>659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1071072.8185942343</v>
      </c>
      <c r="O38" s="93"/>
      <c r="P38" s="93">
        <f t="shared" si="7"/>
        <v>12977.765877435259</v>
      </c>
      <c r="Q38" s="93">
        <f t="shared" si="2"/>
        <v>12977.765877435259</v>
      </c>
      <c r="R38" s="93">
        <f t="shared" si="3"/>
        <v>1.2116604634284685E-2</v>
      </c>
      <c r="S38" s="96"/>
      <c r="T38" s="101" t="s">
        <v>58</v>
      </c>
    </row>
    <row r="39" spans="1:20" hidden="1" x14ac:dyDescent="0.25">
      <c r="A39" s="90" t="s">
        <v>50</v>
      </c>
      <c r="B39" s="90"/>
      <c r="C39" s="90" t="s">
        <v>49</v>
      </c>
      <c r="D39" s="90" t="s">
        <v>656</v>
      </c>
      <c r="E39" s="91" t="s">
        <v>659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hidden="1" x14ac:dyDescent="0.25">
      <c r="A40" s="90" t="s">
        <v>50</v>
      </c>
      <c r="B40" s="90"/>
      <c r="C40" s="90" t="s">
        <v>49</v>
      </c>
      <c r="D40" s="90" t="s">
        <v>656</v>
      </c>
      <c r="E40" s="91" t="s">
        <v>659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25">
      <c r="A41" s="90" t="s">
        <v>50</v>
      </c>
      <c r="B41" s="90"/>
      <c r="C41" s="90" t="s">
        <v>49</v>
      </c>
      <c r="D41" s="90" t="s">
        <v>656</v>
      </c>
      <c r="E41" s="91" t="s">
        <v>659</v>
      </c>
      <c r="F41" s="92" t="s">
        <v>209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129276.26441935483</v>
      </c>
      <c r="O41" s="93"/>
      <c r="P41" s="93">
        <f t="shared" si="7"/>
        <v>-4425.9417596730818</v>
      </c>
      <c r="Q41" s="93">
        <f t="shared" si="2"/>
        <v>-4425.9417596730818</v>
      </c>
      <c r="R41" s="93">
        <f t="shared" si="8"/>
        <v>-3.423630609649983E-2</v>
      </c>
      <c r="S41" s="96"/>
      <c r="T41" s="101" t="s">
        <v>58</v>
      </c>
    </row>
    <row r="42" spans="1:20" s="112" customFormat="1" hidden="1" x14ac:dyDescent="0.25">
      <c r="A42" s="104" t="s">
        <v>63</v>
      </c>
      <c r="B42" s="104"/>
      <c r="C42" s="104" t="s">
        <v>49</v>
      </c>
      <c r="D42" s="104" t="s">
        <v>656</v>
      </c>
      <c r="E42" s="105" t="s">
        <v>659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25">
      <c r="A43" s="90" t="s">
        <v>63</v>
      </c>
      <c r="B43" s="90"/>
      <c r="C43" s="90" t="s">
        <v>49</v>
      </c>
      <c r="D43" s="90" t="s">
        <v>656</v>
      </c>
      <c r="E43" s="91" t="s">
        <v>659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hidden="1" x14ac:dyDescent="0.25">
      <c r="A44" s="90" t="s">
        <v>63</v>
      </c>
      <c r="B44" s="90"/>
      <c r="C44" s="90" t="s">
        <v>49</v>
      </c>
      <c r="D44" s="90" t="s">
        <v>656</v>
      </c>
      <c r="E44" s="91" t="s">
        <v>659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25">
      <c r="A45" s="90" t="s">
        <v>63</v>
      </c>
      <c r="B45" s="90"/>
      <c r="C45" s="90" t="s">
        <v>49</v>
      </c>
      <c r="D45" s="90" t="s">
        <v>656</v>
      </c>
      <c r="E45" s="91" t="s">
        <v>659</v>
      </c>
      <c r="F45" s="92" t="s">
        <v>209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77234.322116788317</v>
      </c>
      <c r="O45" s="93"/>
      <c r="P45" s="93">
        <f t="shared" si="7"/>
        <v>-23838.332414540015</v>
      </c>
      <c r="Q45" s="93">
        <f t="shared" si="2"/>
        <v>-23838.332414540015</v>
      </c>
      <c r="R45" s="93">
        <f t="shared" si="8"/>
        <v>-0.30864946776503538</v>
      </c>
      <c r="S45" s="96"/>
      <c r="T45" s="101" t="s">
        <v>58</v>
      </c>
    </row>
    <row r="46" spans="1:20" hidden="1" x14ac:dyDescent="0.25">
      <c r="A46" s="90" t="s">
        <v>340</v>
      </c>
      <c r="B46" s="90"/>
      <c r="C46" s="114" t="s">
        <v>750</v>
      </c>
      <c r="D46" s="114" t="s">
        <v>739</v>
      </c>
      <c r="E46" s="91" t="s">
        <v>659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hidden="1" x14ac:dyDescent="0.25">
      <c r="A47" s="116" t="s">
        <v>342</v>
      </c>
      <c r="B47" s="116"/>
      <c r="C47" s="116" t="s">
        <v>341</v>
      </c>
      <c r="D47" s="90" t="s">
        <v>48</v>
      </c>
      <c r="E47" s="114" t="s">
        <v>659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25">
      <c r="A48" s="116" t="s">
        <v>344</v>
      </c>
      <c r="B48" s="116"/>
      <c r="C48" s="116" t="s">
        <v>343</v>
      </c>
      <c r="D48" s="90" t="s">
        <v>657</v>
      </c>
      <c r="E48" s="114" t="s">
        <v>659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25">
      <c r="A49" s="116" t="s">
        <v>334</v>
      </c>
      <c r="B49" s="116"/>
      <c r="C49" s="116" t="s">
        <v>333</v>
      </c>
      <c r="D49" s="90" t="s">
        <v>657</v>
      </c>
      <c r="E49" s="114" t="s">
        <v>659</v>
      </c>
      <c r="F49" s="62" t="s">
        <v>345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hidden="1" x14ac:dyDescent="0.25">
      <c r="A50" s="91" t="s">
        <v>332</v>
      </c>
      <c r="B50" s="91"/>
      <c r="C50" s="114" t="s">
        <v>331</v>
      </c>
      <c r="D50" s="90" t="s">
        <v>48</v>
      </c>
      <c r="E50" s="114" t="s">
        <v>659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25">
      <c r="A51" s="116" t="s">
        <v>334</v>
      </c>
      <c r="B51" s="116"/>
      <c r="C51" s="116" t="s">
        <v>333</v>
      </c>
      <c r="D51" s="90" t="s">
        <v>657</v>
      </c>
      <c r="E51" s="114" t="s">
        <v>659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4">
      <c r="A52" s="119" t="s">
        <v>63</v>
      </c>
      <c r="B52" s="119"/>
      <c r="C52" s="116" t="s">
        <v>49</v>
      </c>
      <c r="D52" s="90" t="s">
        <v>656</v>
      </c>
      <c r="E52" s="114" t="s">
        <v>660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4">
      <c r="A53" s="119" t="s">
        <v>63</v>
      </c>
      <c r="B53" s="119"/>
      <c r="C53" s="119" t="s">
        <v>49</v>
      </c>
      <c r="D53" s="90" t="s">
        <v>656</v>
      </c>
      <c r="E53" s="114" t="s">
        <v>660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1626912.6661695356</v>
      </c>
      <c r="O53" s="72"/>
      <c r="P53" s="93">
        <f t="shared" si="7"/>
        <v>224093.80381551394</v>
      </c>
      <c r="Q53" s="93">
        <f t="shared" si="2"/>
        <v>224093.80381551394</v>
      </c>
      <c r="R53" s="93">
        <f t="shared" si="8"/>
        <v>0.13774175373723582</v>
      </c>
      <c r="S53" s="93"/>
      <c r="T53" s="101" t="s">
        <v>58</v>
      </c>
    </row>
    <row r="54" spans="1:20" s="122" customFormat="1" hidden="1" x14ac:dyDescent="0.4">
      <c r="A54" s="119" t="s">
        <v>63</v>
      </c>
      <c r="B54" s="119"/>
      <c r="C54" s="119" t="s">
        <v>49</v>
      </c>
      <c r="D54" s="90" t="s">
        <v>656</v>
      </c>
      <c r="E54" s="114" t="s">
        <v>660</v>
      </c>
      <c r="F54" s="120" t="s">
        <v>209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851058.15298131166</v>
      </c>
      <c r="O54" s="93"/>
      <c r="P54" s="93">
        <f t="shared" si="7"/>
        <v>20152.336041956441</v>
      </c>
      <c r="Q54" s="93">
        <f t="shared" si="2"/>
        <v>20152.336041956441</v>
      </c>
      <c r="R54" s="93">
        <f t="shared" si="8"/>
        <v>2.3679152795095738E-2</v>
      </c>
      <c r="S54" s="93" t="s">
        <v>661</v>
      </c>
      <c r="T54" s="101" t="s">
        <v>58</v>
      </c>
    </row>
    <row r="55" spans="1:20" s="122" customFormat="1" hidden="1" x14ac:dyDescent="0.4">
      <c r="A55" s="119" t="s">
        <v>63</v>
      </c>
      <c r="B55" s="119"/>
      <c r="C55" s="119" t="s">
        <v>49</v>
      </c>
      <c r="D55" s="90" t="s">
        <v>656</v>
      </c>
      <c r="E55" s="114" t="s">
        <v>660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4">
      <c r="A56" s="119" t="s">
        <v>50</v>
      </c>
      <c r="B56" s="119"/>
      <c r="C56" s="116" t="s">
        <v>49</v>
      </c>
      <c r="D56" s="90" t="s">
        <v>656</v>
      </c>
      <c r="E56" s="114" t="s">
        <v>660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1295184.2600902456</v>
      </c>
      <c r="O56" s="93"/>
      <c r="P56" s="93">
        <f t="shared" si="7"/>
        <v>11505.608034885037</v>
      </c>
      <c r="Q56" s="93">
        <f t="shared" si="2"/>
        <v>11505.608034885037</v>
      </c>
      <c r="R56" s="93">
        <f t="shared" si="8"/>
        <v>8.8833754311400843E-3</v>
      </c>
      <c r="S56" s="93"/>
      <c r="T56" s="101" t="s">
        <v>58</v>
      </c>
    </row>
    <row r="57" spans="1:20" s="122" customFormat="1" hidden="1" x14ac:dyDescent="0.4">
      <c r="A57" s="119" t="s">
        <v>50</v>
      </c>
      <c r="B57" s="119"/>
      <c r="C57" s="119" t="s">
        <v>49</v>
      </c>
      <c r="D57" s="90" t="s">
        <v>656</v>
      </c>
      <c r="E57" s="114" t="s">
        <v>660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3550031.1066119159</v>
      </c>
      <c r="O57" s="93"/>
      <c r="P57" s="93">
        <f t="shared" si="7"/>
        <v>94705.75182841967</v>
      </c>
      <c r="Q57" s="93">
        <f t="shared" si="2"/>
        <v>94705.75182841967</v>
      </c>
      <c r="R57" s="93">
        <f t="shared" si="8"/>
        <v>2.6677442812270198E-2</v>
      </c>
      <c r="S57" s="93"/>
      <c r="T57" s="101" t="s">
        <v>58</v>
      </c>
    </row>
    <row r="58" spans="1:20" s="122" customFormat="1" hidden="1" x14ac:dyDescent="0.4">
      <c r="A58" s="119" t="s">
        <v>50</v>
      </c>
      <c r="B58" s="119"/>
      <c r="C58" s="119" t="s">
        <v>49</v>
      </c>
      <c r="D58" s="90" t="s">
        <v>656</v>
      </c>
      <c r="E58" s="114" t="s">
        <v>660</v>
      </c>
      <c r="F58" s="120" t="s">
        <v>209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hidden="1" x14ac:dyDescent="0.4">
      <c r="A59" s="119" t="s">
        <v>50</v>
      </c>
      <c r="B59" s="119"/>
      <c r="C59" s="119" t="s">
        <v>49</v>
      </c>
      <c r="D59" s="90" t="s">
        <v>656</v>
      </c>
      <c r="E59" s="114" t="s">
        <v>660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4">
      <c r="A60" s="119" t="s">
        <v>50</v>
      </c>
      <c r="B60" s="119"/>
      <c r="C60" s="119" t="s">
        <v>49</v>
      </c>
      <c r="D60" s="90" t="s">
        <v>656</v>
      </c>
      <c r="E60" s="114" t="s">
        <v>660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4">
      <c r="A61" s="119" t="s">
        <v>662</v>
      </c>
      <c r="B61" s="119"/>
      <c r="C61" s="119" t="s">
        <v>361</v>
      </c>
      <c r="D61" s="119" t="s">
        <v>361</v>
      </c>
      <c r="E61" s="114" t="s">
        <v>660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4">
      <c r="A62" s="116" t="s">
        <v>334</v>
      </c>
      <c r="B62" s="116"/>
      <c r="C62" s="126" t="s">
        <v>333</v>
      </c>
      <c r="D62" s="90" t="s">
        <v>657</v>
      </c>
      <c r="E62" s="114" t="s">
        <v>660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4">
      <c r="A63" s="116" t="s">
        <v>344</v>
      </c>
      <c r="B63" s="116"/>
      <c r="C63" s="126" t="s">
        <v>343</v>
      </c>
      <c r="D63" s="90" t="s">
        <v>657</v>
      </c>
      <c r="E63" s="114" t="s">
        <v>660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4">
      <c r="A64" s="132" t="s">
        <v>63</v>
      </c>
      <c r="B64" s="132"/>
      <c r="C64" s="133" t="s">
        <v>49</v>
      </c>
      <c r="D64" s="90" t="s">
        <v>656</v>
      </c>
      <c r="E64" s="132" t="s">
        <v>663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4">
      <c r="A65" s="132" t="s">
        <v>63</v>
      </c>
      <c r="B65" s="132"/>
      <c r="C65" s="132" t="s">
        <v>49</v>
      </c>
      <c r="D65" s="90" t="s">
        <v>656</v>
      </c>
      <c r="E65" s="132" t="s">
        <v>663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4">
      <c r="A66" s="132" t="s">
        <v>63</v>
      </c>
      <c r="B66" s="132"/>
      <c r="C66" s="132" t="s">
        <v>49</v>
      </c>
      <c r="D66" s="90" t="s">
        <v>656</v>
      </c>
      <c r="E66" s="132" t="s">
        <v>663</v>
      </c>
      <c r="F66" s="137" t="s">
        <v>209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4">
      <c r="A67" s="132" t="s">
        <v>50</v>
      </c>
      <c r="B67" s="132"/>
      <c r="C67" s="133" t="s">
        <v>49</v>
      </c>
      <c r="D67" s="90" t="s">
        <v>656</v>
      </c>
      <c r="E67" s="132" t="s">
        <v>663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1600526.2999816569</v>
      </c>
      <c r="O67" s="93"/>
      <c r="P67" s="93">
        <f t="shared" si="7"/>
        <v>246722.17486440015</v>
      </c>
      <c r="Q67" s="93">
        <f t="shared" ref="Q67:Q131" si="14">P67-(O67/1.06)</f>
        <v>246722.17486440015</v>
      </c>
      <c r="R67" s="93">
        <f t="shared" si="8"/>
        <v>0.15415065336147724</v>
      </c>
      <c r="S67" s="129"/>
      <c r="T67" s="101" t="s">
        <v>58</v>
      </c>
    </row>
    <row r="68" spans="1:20" s="136" customFormat="1" hidden="1" x14ac:dyDescent="0.4">
      <c r="A68" s="132" t="s">
        <v>50</v>
      </c>
      <c r="B68" s="132"/>
      <c r="C68" s="132" t="s">
        <v>49</v>
      </c>
      <c r="D68" s="90" t="s">
        <v>656</v>
      </c>
      <c r="E68" s="132" t="s">
        <v>663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1439401.3118894484</v>
      </c>
      <c r="O68" s="77"/>
      <c r="P68" s="93">
        <f t="shared" si="7"/>
        <v>14066.868991413206</v>
      </c>
      <c r="Q68" s="93">
        <f t="shared" si="14"/>
        <v>14066.868991413206</v>
      </c>
      <c r="R68" s="93">
        <f t="shared" si="8"/>
        <v>9.7727220860651786E-3</v>
      </c>
      <c r="S68" s="129"/>
      <c r="T68" s="101" t="s">
        <v>58</v>
      </c>
    </row>
    <row r="69" spans="1:20" s="136" customFormat="1" hidden="1" x14ac:dyDescent="0.4">
      <c r="A69" s="132" t="s">
        <v>50</v>
      </c>
      <c r="B69" s="132"/>
      <c r="C69" s="132" t="s">
        <v>49</v>
      </c>
      <c r="D69" s="90" t="s">
        <v>656</v>
      </c>
      <c r="E69" s="132" t="s">
        <v>663</v>
      </c>
      <c r="F69" s="137" t="s">
        <v>209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4">
      <c r="A70" s="132" t="s">
        <v>50</v>
      </c>
      <c r="B70" s="132"/>
      <c r="C70" s="132" t="s">
        <v>49</v>
      </c>
      <c r="D70" s="90" t="s">
        <v>656</v>
      </c>
      <c r="E70" s="132" t="s">
        <v>663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hidden="1" customHeight="1" x14ac:dyDescent="0.4">
      <c r="A71" s="132" t="s">
        <v>573</v>
      </c>
      <c r="B71" s="132"/>
      <c r="C71" s="132" t="s">
        <v>49</v>
      </c>
      <c r="D71" s="90" t="s">
        <v>656</v>
      </c>
      <c r="E71" s="132" t="s">
        <v>663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4">
      <c r="A72" s="132" t="s">
        <v>583</v>
      </c>
      <c r="B72" s="132"/>
      <c r="C72" s="126" t="s">
        <v>582</v>
      </c>
      <c r="D72" s="126" t="s">
        <v>582</v>
      </c>
      <c r="E72" s="132" t="s">
        <v>663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hidden="1" x14ac:dyDescent="0.4">
      <c r="A73" s="132" t="s">
        <v>63</v>
      </c>
      <c r="B73" s="132"/>
      <c r="C73" s="132" t="s">
        <v>49</v>
      </c>
      <c r="D73" s="90" t="s">
        <v>656</v>
      </c>
      <c r="E73" s="132" t="s">
        <v>663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4">
      <c r="A74" s="132" t="s">
        <v>580</v>
      </c>
      <c r="B74" s="132"/>
      <c r="C74" s="126" t="s">
        <v>343</v>
      </c>
      <c r="D74" s="90" t="s">
        <v>657</v>
      </c>
      <c r="E74" s="132" t="s">
        <v>663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4">
      <c r="A75" s="132" t="s">
        <v>581</v>
      </c>
      <c r="B75" s="132"/>
      <c r="C75" s="126" t="s">
        <v>333</v>
      </c>
      <c r="D75" s="90" t="s">
        <v>657</v>
      </c>
      <c r="E75" s="132" t="s">
        <v>663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4">
      <c r="A76" s="142" t="s">
        <v>63</v>
      </c>
      <c r="B76" s="142"/>
      <c r="C76" s="143" t="s">
        <v>49</v>
      </c>
      <c r="D76" s="143" t="s">
        <v>656</v>
      </c>
      <c r="E76" s="142" t="s">
        <v>664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4">
      <c r="A77" s="142" t="s">
        <v>63</v>
      </c>
      <c r="B77" s="142"/>
      <c r="C77" s="142" t="s">
        <v>49</v>
      </c>
      <c r="D77" s="143" t="s">
        <v>656</v>
      </c>
      <c r="E77" s="142" t="s">
        <v>664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4">
      <c r="A78" s="142" t="s">
        <v>63</v>
      </c>
      <c r="B78" s="142"/>
      <c r="C78" s="142" t="s">
        <v>49</v>
      </c>
      <c r="D78" s="143" t="s">
        <v>656</v>
      </c>
      <c r="E78" s="142" t="s">
        <v>664</v>
      </c>
      <c r="F78" s="145" t="s">
        <v>209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4">
      <c r="A79" s="142" t="s">
        <v>50</v>
      </c>
      <c r="B79" s="142"/>
      <c r="C79" s="143" t="s">
        <v>49</v>
      </c>
      <c r="D79" s="143" t="s">
        <v>656</v>
      </c>
      <c r="E79" s="142" t="s">
        <v>664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4">
      <c r="A80" s="142" t="s">
        <v>50</v>
      </c>
      <c r="B80" s="142"/>
      <c r="C80" s="142" t="s">
        <v>49</v>
      </c>
      <c r="D80" s="143" t="s">
        <v>656</v>
      </c>
      <c r="E80" s="142" t="s">
        <v>664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4">
      <c r="A81" s="142" t="s">
        <v>50</v>
      </c>
      <c r="B81" s="142"/>
      <c r="C81" s="142" t="s">
        <v>49</v>
      </c>
      <c r="D81" s="143" t="s">
        <v>656</v>
      </c>
      <c r="E81" s="142" t="s">
        <v>664</v>
      </c>
      <c r="F81" s="145" t="s">
        <v>209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4">
      <c r="A82" s="142" t="s">
        <v>602</v>
      </c>
      <c r="B82" s="142"/>
      <c r="C82" s="142" t="s">
        <v>458</v>
      </c>
      <c r="D82" s="142" t="s">
        <v>48</v>
      </c>
      <c r="E82" s="142" t="s">
        <v>664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633</v>
      </c>
      <c r="T82" s="146" t="s">
        <v>6</v>
      </c>
    </row>
    <row r="83" spans="1:20" s="112" customFormat="1" hidden="1" x14ac:dyDescent="0.4">
      <c r="A83" s="147" t="s">
        <v>608</v>
      </c>
      <c r="B83" s="147"/>
      <c r="C83" s="147" t="s">
        <v>343</v>
      </c>
      <c r="D83" s="147" t="s">
        <v>657</v>
      </c>
      <c r="E83" s="147" t="s">
        <v>664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633</v>
      </c>
      <c r="T83" s="154" t="s">
        <v>58</v>
      </c>
    </row>
    <row r="84" spans="1:20" s="112" customFormat="1" hidden="1" x14ac:dyDescent="0.4">
      <c r="A84" s="147" t="s">
        <v>610</v>
      </c>
      <c r="B84" s="147"/>
      <c r="C84" s="147" t="s">
        <v>333</v>
      </c>
      <c r="D84" s="147" t="s">
        <v>657</v>
      </c>
      <c r="E84" s="147" t="s">
        <v>664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633</v>
      </c>
      <c r="T84" s="154" t="s">
        <v>58</v>
      </c>
    </row>
    <row r="85" spans="1:20" hidden="1" x14ac:dyDescent="0.4">
      <c r="A85" s="142" t="s">
        <v>63</v>
      </c>
      <c r="B85" s="142"/>
      <c r="C85" s="142" t="s">
        <v>656</v>
      </c>
      <c r="D85" s="143" t="s">
        <v>656</v>
      </c>
      <c r="E85" s="142" t="s">
        <v>664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hidden="1" x14ac:dyDescent="0.4">
      <c r="A86" s="142" t="s">
        <v>595</v>
      </c>
      <c r="B86" s="142"/>
      <c r="C86" s="142" t="s">
        <v>656</v>
      </c>
      <c r="D86" s="143" t="s">
        <v>656</v>
      </c>
      <c r="E86" s="142" t="s">
        <v>664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4">
      <c r="A87" s="142" t="s">
        <v>595</v>
      </c>
      <c r="B87" s="142"/>
      <c r="C87" s="142" t="s">
        <v>656</v>
      </c>
      <c r="D87" s="143" t="s">
        <v>656</v>
      </c>
      <c r="E87" s="142" t="s">
        <v>664</v>
      </c>
      <c r="F87" s="145" t="s">
        <v>600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4">
      <c r="A88" s="142" t="s">
        <v>583</v>
      </c>
      <c r="B88" s="142"/>
      <c r="C88" s="142" t="s">
        <v>582</v>
      </c>
      <c r="D88" s="143" t="s">
        <v>582</v>
      </c>
      <c r="E88" s="142" t="s">
        <v>664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4">
      <c r="A89" s="142" t="s">
        <v>611</v>
      </c>
      <c r="B89" s="142"/>
      <c r="C89" s="142" t="s">
        <v>49</v>
      </c>
      <c r="D89" s="143" t="s">
        <v>656</v>
      </c>
      <c r="E89" s="142" t="s">
        <v>665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4">
      <c r="A90" s="142" t="s">
        <v>611</v>
      </c>
      <c r="B90" s="142"/>
      <c r="C90" s="142" t="s">
        <v>49</v>
      </c>
      <c r="D90" s="143" t="s">
        <v>656</v>
      </c>
      <c r="E90" s="142" t="s">
        <v>665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hidden="1" x14ac:dyDescent="0.4">
      <c r="A91" s="142" t="s">
        <v>611</v>
      </c>
      <c r="B91" s="142"/>
      <c r="C91" s="142" t="s">
        <v>49</v>
      </c>
      <c r="D91" s="143" t="s">
        <v>656</v>
      </c>
      <c r="E91" s="142" t="s">
        <v>665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4">
      <c r="A92" s="142" t="s">
        <v>595</v>
      </c>
      <c r="B92" s="142"/>
      <c r="C92" s="142" t="s">
        <v>49</v>
      </c>
      <c r="D92" s="143" t="s">
        <v>656</v>
      </c>
      <c r="E92" s="142" t="s">
        <v>665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hidden="1" x14ac:dyDescent="0.4">
      <c r="A93" s="142" t="s">
        <v>595</v>
      </c>
      <c r="B93" s="142"/>
      <c r="C93" s="142" t="s">
        <v>49</v>
      </c>
      <c r="D93" s="143" t="s">
        <v>656</v>
      </c>
      <c r="E93" s="142" t="s">
        <v>665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4">
      <c r="A94" s="142" t="s">
        <v>595</v>
      </c>
      <c r="B94" s="142"/>
      <c r="C94" s="142" t="s">
        <v>49</v>
      </c>
      <c r="D94" s="143" t="s">
        <v>656</v>
      </c>
      <c r="E94" s="142" t="s">
        <v>665</v>
      </c>
      <c r="F94" s="145" t="s">
        <v>209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4">
      <c r="A95" s="142" t="s">
        <v>616</v>
      </c>
      <c r="B95" s="142"/>
      <c r="C95" s="142" t="s">
        <v>582</v>
      </c>
      <c r="D95" s="143" t="s">
        <v>582</v>
      </c>
      <c r="E95" s="142" t="s">
        <v>665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4">
      <c r="A96" s="142" t="s">
        <v>334</v>
      </c>
      <c r="B96" s="142"/>
      <c r="C96" s="142" t="s">
        <v>333</v>
      </c>
      <c r="D96" s="143" t="s">
        <v>657</v>
      </c>
      <c r="E96" s="142" t="s">
        <v>665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633</v>
      </c>
      <c r="T96" s="146" t="s">
        <v>58</v>
      </c>
    </row>
    <row r="97" spans="1:20" s="166" customFormat="1" x14ac:dyDescent="0.4">
      <c r="A97" s="158" t="s">
        <v>620</v>
      </c>
      <c r="B97" s="158"/>
      <c r="C97" s="142" t="s">
        <v>619</v>
      </c>
      <c r="D97" s="143" t="s">
        <v>48</v>
      </c>
      <c r="E97" s="142" t="s">
        <v>665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633</v>
      </c>
      <c r="T97" s="146" t="s">
        <v>6</v>
      </c>
    </row>
    <row r="98" spans="1:20" s="166" customFormat="1" hidden="1" x14ac:dyDescent="0.4">
      <c r="A98" s="142" t="s">
        <v>459</v>
      </c>
      <c r="B98" s="142"/>
      <c r="C98" s="142" t="s">
        <v>458</v>
      </c>
      <c r="D98" s="143" t="s">
        <v>48</v>
      </c>
      <c r="E98" s="142" t="s">
        <v>665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633</v>
      </c>
      <c r="T98" s="146" t="s">
        <v>6</v>
      </c>
    </row>
    <row r="99" spans="1:20" s="166" customFormat="1" hidden="1" x14ac:dyDescent="0.4">
      <c r="A99" s="142" t="s">
        <v>595</v>
      </c>
      <c r="B99" s="142"/>
      <c r="C99" s="142" t="s">
        <v>49</v>
      </c>
      <c r="D99" s="143" t="s">
        <v>656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4">
      <c r="A100" s="142" t="s">
        <v>595</v>
      </c>
      <c r="B100" s="142"/>
      <c r="C100" s="142" t="s">
        <v>49</v>
      </c>
      <c r="D100" s="143" t="s">
        <v>656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4">
      <c r="A101" s="142" t="s">
        <v>595</v>
      </c>
      <c r="B101" s="142"/>
      <c r="C101" s="142" t="s">
        <v>49</v>
      </c>
      <c r="D101" s="143" t="s">
        <v>656</v>
      </c>
      <c r="E101" s="159">
        <v>43739</v>
      </c>
      <c r="F101" s="61" t="s">
        <v>209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hidden="1" x14ac:dyDescent="0.4">
      <c r="A102" s="142" t="s">
        <v>595</v>
      </c>
      <c r="B102" s="142"/>
      <c r="C102" s="142" t="s">
        <v>626</v>
      </c>
      <c r="D102" s="143" t="s">
        <v>626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hidden="1" x14ac:dyDescent="0.4">
      <c r="A103" s="142" t="s">
        <v>595</v>
      </c>
      <c r="B103" s="142"/>
      <c r="C103" s="142" t="s">
        <v>49</v>
      </c>
      <c r="D103" s="143" t="s">
        <v>656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4">
      <c r="A104" s="142" t="s">
        <v>666</v>
      </c>
      <c r="B104" s="142"/>
      <c r="C104" s="142" t="s">
        <v>582</v>
      </c>
      <c r="D104" s="142" t="s">
        <v>582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6" si="24">Q104/N104</f>
        <v>#DIV/0!</v>
      </c>
      <c r="S104" s="157"/>
      <c r="T104" s="101" t="s">
        <v>58</v>
      </c>
    </row>
    <row r="105" spans="1:20" s="166" customFormat="1" hidden="1" x14ac:dyDescent="0.4">
      <c r="A105" s="142" t="s">
        <v>667</v>
      </c>
      <c r="B105" s="142"/>
      <c r="C105" s="142" t="s">
        <v>630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4">
      <c r="A106" s="142" t="s">
        <v>602</v>
      </c>
      <c r="B106" s="142"/>
      <c r="C106" s="142" t="s">
        <v>458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4">
      <c r="A107" s="142"/>
      <c r="B107" s="142"/>
      <c r="C107" s="142" t="s">
        <v>637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4">
      <c r="A108" s="142" t="s">
        <v>608</v>
      </c>
      <c r="B108" s="142"/>
      <c r="C108" s="142" t="s">
        <v>343</v>
      </c>
      <c r="D108" s="143" t="s">
        <v>657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4">
      <c r="A109" s="142" t="s">
        <v>610</v>
      </c>
      <c r="B109" s="142"/>
      <c r="C109" s="142" t="s">
        <v>333</v>
      </c>
      <c r="D109" s="143" t="s">
        <v>657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4">
      <c r="A110" s="142"/>
      <c r="B110" s="142"/>
      <c r="C110" s="142" t="s">
        <v>639</v>
      </c>
      <c r="D110" s="143" t="s">
        <v>657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4">
      <c r="A111" s="142"/>
      <c r="B111" s="142"/>
      <c r="C111" s="142" t="s">
        <v>627</v>
      </c>
      <c r="D111" s="143" t="s">
        <v>668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hidden="1" x14ac:dyDescent="0.4">
      <c r="A112" s="142" t="s">
        <v>595</v>
      </c>
      <c r="B112" s="142" t="s">
        <v>679</v>
      </c>
      <c r="C112" s="142" t="s">
        <v>626</v>
      </c>
      <c r="D112" s="143" t="s">
        <v>626</v>
      </c>
      <c r="E112" s="159" t="s">
        <v>690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6" si="27">J112-K112</f>
        <v>-38073.040130152483</v>
      </c>
      <c r="M112" s="95" t="s">
        <v>692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hidden="1" x14ac:dyDescent="0.4">
      <c r="A113" s="142" t="s">
        <v>595</v>
      </c>
      <c r="B113" s="142" t="s">
        <v>677</v>
      </c>
      <c r="C113" s="142" t="s">
        <v>656</v>
      </c>
      <c r="D113" s="143" t="s">
        <v>656</v>
      </c>
      <c r="E113" s="159" t="s">
        <v>690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692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4">
      <c r="A114" s="142" t="s">
        <v>666</v>
      </c>
      <c r="B114" s="142" t="s">
        <v>680</v>
      </c>
      <c r="C114" s="142" t="s">
        <v>582</v>
      </c>
      <c r="D114" s="143" t="s">
        <v>582</v>
      </c>
      <c r="E114" s="159" t="s">
        <v>690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6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4">
      <c r="A115" s="142" t="s">
        <v>689</v>
      </c>
      <c r="B115" s="142" t="s">
        <v>683</v>
      </c>
      <c r="C115" s="142" t="s">
        <v>601</v>
      </c>
      <c r="D115" s="143" t="s">
        <v>601</v>
      </c>
      <c r="E115" s="159" t="s">
        <v>690</v>
      </c>
      <c r="F115" s="61" t="s">
        <v>600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4">
      <c r="A116" s="142" t="s">
        <v>689</v>
      </c>
      <c r="B116" s="142" t="s">
        <v>683</v>
      </c>
      <c r="C116" s="142" t="s">
        <v>601</v>
      </c>
      <c r="D116" s="143" t="s">
        <v>601</v>
      </c>
      <c r="E116" s="159" t="s">
        <v>690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4">
      <c r="A117" s="142" t="s">
        <v>595</v>
      </c>
      <c r="B117" s="142" t="s">
        <v>677</v>
      </c>
      <c r="C117" s="142" t="s">
        <v>49</v>
      </c>
      <c r="D117" s="143" t="s">
        <v>656</v>
      </c>
      <c r="E117" s="159" t="s">
        <v>690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692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4">
      <c r="A118" s="142" t="s">
        <v>595</v>
      </c>
      <c r="B118" s="142" t="s">
        <v>677</v>
      </c>
      <c r="C118" s="142" t="s">
        <v>49</v>
      </c>
      <c r="D118" s="143" t="s">
        <v>656</v>
      </c>
      <c r="E118" s="159" t="s">
        <v>690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692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4">
      <c r="A119" s="142" t="s">
        <v>595</v>
      </c>
      <c r="B119" s="142" t="s">
        <v>677</v>
      </c>
      <c r="C119" s="142" t="s">
        <v>49</v>
      </c>
      <c r="D119" s="143" t="s">
        <v>656</v>
      </c>
      <c r="E119" s="159" t="s">
        <v>690</v>
      </c>
      <c r="F119" s="61" t="s">
        <v>209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692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4">
      <c r="A120" s="142" t="s">
        <v>602</v>
      </c>
      <c r="B120" s="142" t="s">
        <v>42</v>
      </c>
      <c r="C120" s="142" t="s">
        <v>458</v>
      </c>
      <c r="D120" s="143" t="s">
        <v>48</v>
      </c>
      <c r="E120" s="159" t="s">
        <v>690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695</v>
      </c>
    </row>
    <row r="121" spans="1:20" s="166" customFormat="1" hidden="1" x14ac:dyDescent="0.4">
      <c r="A121" s="142" t="s">
        <v>608</v>
      </c>
      <c r="B121" s="142" t="s">
        <v>688</v>
      </c>
      <c r="C121" s="142" t="s">
        <v>343</v>
      </c>
      <c r="D121" s="143" t="s">
        <v>657</v>
      </c>
      <c r="E121" s="159" t="s">
        <v>690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4">
      <c r="A122" s="142" t="s">
        <v>610</v>
      </c>
      <c r="B122" s="142" t="s">
        <v>688</v>
      </c>
      <c r="C122" s="142" t="s">
        <v>333</v>
      </c>
      <c r="D122" s="143" t="s">
        <v>657</v>
      </c>
      <c r="E122" s="159" t="s">
        <v>690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4">
      <c r="A123" s="158" t="s">
        <v>700</v>
      </c>
      <c r="B123" s="158"/>
      <c r="C123" s="158" t="s">
        <v>49</v>
      </c>
      <c r="D123" s="391" t="s">
        <v>728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4">
      <c r="A124" s="142" t="s">
        <v>700</v>
      </c>
      <c r="B124" s="142"/>
      <c r="C124" s="142" t="s">
        <v>49</v>
      </c>
      <c r="D124" s="143" t="s">
        <v>728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4">
      <c r="A125" s="142" t="s">
        <v>700</v>
      </c>
      <c r="B125" s="142"/>
      <c r="C125" s="142" t="s">
        <v>49</v>
      </c>
      <c r="D125" s="143" t="s">
        <v>728</v>
      </c>
      <c r="E125" s="159">
        <v>43800</v>
      </c>
      <c r="F125" s="61" t="s">
        <v>209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2577.4215824468083</v>
      </c>
      <c r="O125" s="108"/>
      <c r="P125" s="93">
        <f t="shared" si="28"/>
        <v>35.930646727185298</v>
      </c>
      <c r="Q125" s="93">
        <f t="shared" si="14"/>
        <v>35.930646727185298</v>
      </c>
      <c r="R125" s="93">
        <f t="shared" si="24"/>
        <v>1.3940539247396024E-2</v>
      </c>
      <c r="S125" s="157"/>
      <c r="T125" s="146" t="s">
        <v>58</v>
      </c>
    </row>
    <row r="126" spans="1:20" hidden="1" x14ac:dyDescent="0.4">
      <c r="A126" s="142" t="s">
        <v>743</v>
      </c>
      <c r="B126" s="142"/>
      <c r="C126" s="142" t="s">
        <v>699</v>
      </c>
      <c r="D126" s="143" t="s">
        <v>728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4">
      <c r="A127" s="142" t="s">
        <v>744</v>
      </c>
      <c r="B127" s="142"/>
      <c r="C127" s="142" t="s">
        <v>699</v>
      </c>
      <c r="D127" s="143" t="s">
        <v>728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4">
      <c r="A128" s="142" t="s">
        <v>743</v>
      </c>
      <c r="B128" s="142"/>
      <c r="C128" s="142" t="s">
        <v>699</v>
      </c>
      <c r="D128" s="143" t="s">
        <v>728</v>
      </c>
      <c r="E128" s="159">
        <v>43800</v>
      </c>
      <c r="F128" s="61" t="s">
        <v>209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hidden="1" x14ac:dyDescent="0.4">
      <c r="A129" s="142" t="s">
        <v>742</v>
      </c>
      <c r="B129" s="142"/>
      <c r="C129" s="142" t="s">
        <v>699</v>
      </c>
      <c r="D129" s="143" t="s">
        <v>728</v>
      </c>
      <c r="E129" s="159">
        <v>43800</v>
      </c>
      <c r="F129" s="61" t="s">
        <v>735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738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4">
      <c r="A130" s="142" t="s">
        <v>743</v>
      </c>
      <c r="B130" s="142"/>
      <c r="C130" s="142" t="s">
        <v>699</v>
      </c>
      <c r="D130" s="143" t="s">
        <v>728</v>
      </c>
      <c r="E130" s="159">
        <v>43800</v>
      </c>
      <c r="F130" s="61" t="s">
        <v>740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741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4">
      <c r="A131" s="142" t="s">
        <v>583</v>
      </c>
      <c r="B131" s="142"/>
      <c r="C131" s="143" t="s">
        <v>739</v>
      </c>
      <c r="D131" s="143" t="s">
        <v>739</v>
      </c>
      <c r="E131" s="159">
        <v>43800</v>
      </c>
      <c r="F131" s="61" t="s">
        <v>736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4">
      <c r="A132" s="142" t="s">
        <v>704</v>
      </c>
      <c r="B132" s="142"/>
      <c r="C132" s="142" t="s">
        <v>601</v>
      </c>
      <c r="D132" s="143" t="s">
        <v>601</v>
      </c>
      <c r="E132" s="159">
        <v>43800</v>
      </c>
      <c r="F132" s="61" t="s">
        <v>715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6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4">
      <c r="A133" s="142" t="s">
        <v>729</v>
      </c>
      <c r="B133" s="142"/>
      <c r="C133" s="142" t="s">
        <v>343</v>
      </c>
      <c r="D133" s="143" t="s">
        <v>731</v>
      </c>
      <c r="E133" s="159">
        <v>43800</v>
      </c>
      <c r="F133" s="61" t="s">
        <v>736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633</v>
      </c>
      <c r="T133" s="146" t="s">
        <v>58</v>
      </c>
    </row>
    <row r="134" spans="1:20" hidden="1" x14ac:dyDescent="0.4">
      <c r="A134" s="142" t="s">
        <v>732</v>
      </c>
      <c r="B134" s="142"/>
      <c r="C134" s="142" t="s">
        <v>333</v>
      </c>
      <c r="D134" s="143" t="s">
        <v>730</v>
      </c>
      <c r="E134" s="159">
        <v>43800</v>
      </c>
      <c r="F134" s="61" t="s">
        <v>736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633</v>
      </c>
      <c r="T134" s="146" t="s">
        <v>58</v>
      </c>
    </row>
    <row r="135" spans="1:20" hidden="1" x14ac:dyDescent="0.4">
      <c r="A135" s="142" t="s">
        <v>733</v>
      </c>
      <c r="B135" s="142"/>
      <c r="C135" s="142" t="s">
        <v>458</v>
      </c>
      <c r="D135" s="143" t="s">
        <v>734</v>
      </c>
      <c r="E135" s="159">
        <v>43800</v>
      </c>
      <c r="F135" s="61" t="s">
        <v>737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633</v>
      </c>
      <c r="T135" s="146" t="s">
        <v>6</v>
      </c>
    </row>
    <row r="136" spans="1:20" s="166" customFormat="1" x14ac:dyDescent="0.4">
      <c r="A136" s="158" t="s">
        <v>771</v>
      </c>
      <c r="B136" s="158"/>
      <c r="C136" s="142" t="s">
        <v>768</v>
      </c>
      <c r="D136" s="143" t="s">
        <v>48</v>
      </c>
      <c r="E136" s="159">
        <v>43466</v>
      </c>
      <c r="F136" s="61" t="s">
        <v>144</v>
      </c>
      <c r="G136" s="129">
        <v>2953.0480769230799</v>
      </c>
      <c r="H136" s="129">
        <v>2953.0480769230799</v>
      </c>
      <c r="I136" s="138">
        <v>0</v>
      </c>
      <c r="J136" s="129">
        <f t="shared" si="29"/>
        <v>0</v>
      </c>
      <c r="K136" s="130"/>
      <c r="L136" s="129">
        <f t="shared" si="27"/>
        <v>0</v>
      </c>
      <c r="M136" s="95"/>
      <c r="N136" s="108">
        <f>SUMIFS(金源客户表!W:W,金源客户表!J:J,A136,金源客户表!A:A,E136,金源客户表!N:N,F136,金源客户表!N:N,F136)+SUMIFS(金源客户表!X:X,金源客户表!J:J,A136,金源客户表!A:A,E136,金源客户表!N:N,F136,金源客户表!N:N,F136)</f>
        <v>2953.0480769230799</v>
      </c>
      <c r="O136" s="108"/>
      <c r="P136" s="93">
        <f>(N136-G136+J136)/1.06</f>
        <v>0</v>
      </c>
      <c r="Q136" s="93">
        <f t="shared" si="38"/>
        <v>0</v>
      </c>
      <c r="R136" s="93">
        <f t="shared" si="24"/>
        <v>0</v>
      </c>
      <c r="S136" s="157" t="s">
        <v>633</v>
      </c>
      <c r="T136" s="146" t="s">
        <v>6</v>
      </c>
    </row>
  </sheetData>
  <autoFilter ref="A1:T135" xr:uid="{00000000-0009-0000-0000-000002000000}">
    <filterColumn colId="2">
      <filters>
        <filter val="北京多彩互动广告有限公司-OPPO-旅教工-金源科技"/>
      </filters>
    </filterColumn>
  </autoFilter>
  <phoneticPr fontId="13" type="noConversion"/>
  <dataValidations disablePrompts="1" count="1">
    <dataValidation type="list" allowBlank="1" showInputMessage="1" showErrorMessage="1" sqref="M61" xr:uid="{00000000-0002-0000-0200-000000000000}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" x14ac:dyDescent="0.25"/>
  <cols>
    <col min="1" max="1" width="9.08984375" style="27" customWidth="1"/>
    <col min="2" max="2" width="30.36328125" style="28" customWidth="1"/>
    <col min="3" max="3" width="15.453125" style="29" customWidth="1"/>
    <col min="4" max="4" width="15.453125" style="30" customWidth="1"/>
    <col min="5" max="5" width="13.6328125" style="31"/>
  </cols>
  <sheetData>
    <row r="1" spans="1:5" x14ac:dyDescent="0.2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669</v>
      </c>
    </row>
    <row r="2" spans="1:5" x14ac:dyDescent="0.2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x14ac:dyDescent="0.2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x14ac:dyDescent="0.2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x14ac:dyDescent="0.2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x14ac:dyDescent="0.2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x14ac:dyDescent="0.2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x14ac:dyDescent="0.2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x14ac:dyDescent="0.2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x14ac:dyDescent="0.2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x14ac:dyDescent="0.2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x14ac:dyDescent="0.2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x14ac:dyDescent="0.2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x14ac:dyDescent="0.2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x14ac:dyDescent="0.2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x14ac:dyDescent="0.2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x14ac:dyDescent="0.2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x14ac:dyDescent="0.2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x14ac:dyDescent="0.2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x14ac:dyDescent="0.2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x14ac:dyDescent="0.2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x14ac:dyDescent="0.2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x14ac:dyDescent="0.2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x14ac:dyDescent="0.2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x14ac:dyDescent="0.2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x14ac:dyDescent="0.2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x14ac:dyDescent="0.2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x14ac:dyDescent="0.2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x14ac:dyDescent="0.2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x14ac:dyDescent="0.2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x14ac:dyDescent="0.2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x14ac:dyDescent="0.2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x14ac:dyDescent="0.2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x14ac:dyDescent="0.2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x14ac:dyDescent="0.2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x14ac:dyDescent="0.2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x14ac:dyDescent="0.2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x14ac:dyDescent="0.2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x14ac:dyDescent="0.2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x14ac:dyDescent="0.2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x14ac:dyDescent="0.2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x14ac:dyDescent="0.2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x14ac:dyDescent="0.2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x14ac:dyDescent="0.2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x14ac:dyDescent="0.2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x14ac:dyDescent="0.2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x14ac:dyDescent="0.2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x14ac:dyDescent="0.2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x14ac:dyDescent="0.2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x14ac:dyDescent="0.2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x14ac:dyDescent="0.2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x14ac:dyDescent="0.2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x14ac:dyDescent="0.2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x14ac:dyDescent="0.2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x14ac:dyDescent="0.2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x14ac:dyDescent="0.2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x14ac:dyDescent="0.2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x14ac:dyDescent="0.2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x14ac:dyDescent="0.2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x14ac:dyDescent="0.2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x14ac:dyDescent="0.2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x14ac:dyDescent="0.2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x14ac:dyDescent="0.2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x14ac:dyDescent="0.2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x14ac:dyDescent="0.2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x14ac:dyDescent="0.2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x14ac:dyDescent="0.2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x14ac:dyDescent="0.2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x14ac:dyDescent="0.2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x14ac:dyDescent="0.2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x14ac:dyDescent="0.25">
      <c r="A71" s="34">
        <v>43556</v>
      </c>
      <c r="B71" s="41" t="s">
        <v>207</v>
      </c>
      <c r="C71" s="44">
        <v>35526.400000000001</v>
      </c>
      <c r="D71" s="44"/>
      <c r="E71" s="18">
        <f t="shared" si="1"/>
        <v>35526.400000000001</v>
      </c>
    </row>
    <row r="72" spans="1:5" s="26" customFormat="1" x14ac:dyDescent="0.2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x14ac:dyDescent="0.2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x14ac:dyDescent="0.2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x14ac:dyDescent="0.2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x14ac:dyDescent="0.2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x14ac:dyDescent="0.2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x14ac:dyDescent="0.2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x14ac:dyDescent="0.2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x14ac:dyDescent="0.2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x14ac:dyDescent="0.2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x14ac:dyDescent="0.2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x14ac:dyDescent="0.2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x14ac:dyDescent="0.2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x14ac:dyDescent="0.2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x14ac:dyDescent="0.2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x14ac:dyDescent="0.2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x14ac:dyDescent="0.2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x14ac:dyDescent="0.2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x14ac:dyDescent="0.2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x14ac:dyDescent="0.2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x14ac:dyDescent="0.2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x14ac:dyDescent="0.2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x14ac:dyDescent="0.2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x14ac:dyDescent="0.2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x14ac:dyDescent="0.2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x14ac:dyDescent="0.2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x14ac:dyDescent="0.2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x14ac:dyDescent="0.2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x14ac:dyDescent="0.2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x14ac:dyDescent="0.2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x14ac:dyDescent="0.2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x14ac:dyDescent="0.2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x14ac:dyDescent="0.2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x14ac:dyDescent="0.2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x14ac:dyDescent="0.2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x14ac:dyDescent="0.2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x14ac:dyDescent="0.2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x14ac:dyDescent="0.2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x14ac:dyDescent="0.2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x14ac:dyDescent="0.2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x14ac:dyDescent="0.2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x14ac:dyDescent="0.2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x14ac:dyDescent="0.2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x14ac:dyDescent="0.2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x14ac:dyDescent="0.2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x14ac:dyDescent="0.2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x14ac:dyDescent="0.2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x14ac:dyDescent="0.2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x14ac:dyDescent="0.2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x14ac:dyDescent="0.2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x14ac:dyDescent="0.2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x14ac:dyDescent="0.2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x14ac:dyDescent="0.2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x14ac:dyDescent="0.2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x14ac:dyDescent="0.2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x14ac:dyDescent="0.2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x14ac:dyDescent="0.2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x14ac:dyDescent="0.2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x14ac:dyDescent="0.2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x14ac:dyDescent="0.2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x14ac:dyDescent="0.2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x14ac:dyDescent="0.25">
      <c r="A133" s="34">
        <v>43556</v>
      </c>
      <c r="B133" s="38" t="s">
        <v>320</v>
      </c>
      <c r="C133" s="36">
        <v>0</v>
      </c>
      <c r="D133" s="36"/>
      <c r="E133" s="18">
        <f t="shared" si="2"/>
        <v>0</v>
      </c>
    </row>
    <row r="134" spans="1:5" s="26" customFormat="1" x14ac:dyDescent="0.2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x14ac:dyDescent="0.2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x14ac:dyDescent="0.2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x14ac:dyDescent="0.2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x14ac:dyDescent="0.25">
      <c r="A138" s="34">
        <v>43556</v>
      </c>
      <c r="B138" s="38" t="s">
        <v>324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x14ac:dyDescent="0.25">
      <c r="A139" s="34">
        <v>43556</v>
      </c>
      <c r="B139" s="38" t="s">
        <v>330</v>
      </c>
      <c r="C139" s="36">
        <v>50000</v>
      </c>
      <c r="D139" s="36"/>
      <c r="E139" s="18">
        <f t="shared" si="2"/>
        <v>50000</v>
      </c>
    </row>
    <row r="140" spans="1:5" s="26" customFormat="1" x14ac:dyDescent="0.25">
      <c r="A140" s="34">
        <v>43556</v>
      </c>
      <c r="B140" s="38" t="s">
        <v>330</v>
      </c>
      <c r="C140" s="36">
        <v>40521.8761904762</v>
      </c>
      <c r="D140" s="36"/>
      <c r="E140" s="18">
        <f t="shared" si="2"/>
        <v>40521.8761904762</v>
      </c>
    </row>
    <row r="141" spans="1:5" s="26" customFormat="1" x14ac:dyDescent="0.2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x14ac:dyDescent="0.2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x14ac:dyDescent="0.2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x14ac:dyDescent="0.2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x14ac:dyDescent="0.2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x14ac:dyDescent="0.2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x14ac:dyDescent="0.2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x14ac:dyDescent="0.2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x14ac:dyDescent="0.2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x14ac:dyDescent="0.2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x14ac:dyDescent="0.2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x14ac:dyDescent="0.2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x14ac:dyDescent="0.2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x14ac:dyDescent="0.2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x14ac:dyDescent="0.2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x14ac:dyDescent="0.2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x14ac:dyDescent="0.2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x14ac:dyDescent="0.2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x14ac:dyDescent="0.2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x14ac:dyDescent="0.2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x14ac:dyDescent="0.2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x14ac:dyDescent="0.2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x14ac:dyDescent="0.2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x14ac:dyDescent="0.2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x14ac:dyDescent="0.2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x14ac:dyDescent="0.2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x14ac:dyDescent="0.2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x14ac:dyDescent="0.2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x14ac:dyDescent="0.2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x14ac:dyDescent="0.2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x14ac:dyDescent="0.2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x14ac:dyDescent="0.2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x14ac:dyDescent="0.2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x14ac:dyDescent="0.2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x14ac:dyDescent="0.2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x14ac:dyDescent="0.2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x14ac:dyDescent="0.2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x14ac:dyDescent="0.2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x14ac:dyDescent="0.2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x14ac:dyDescent="0.2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x14ac:dyDescent="0.2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x14ac:dyDescent="0.2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x14ac:dyDescent="0.2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x14ac:dyDescent="0.2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x14ac:dyDescent="0.2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x14ac:dyDescent="0.2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x14ac:dyDescent="0.2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x14ac:dyDescent="0.2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x14ac:dyDescent="0.2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x14ac:dyDescent="0.2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x14ac:dyDescent="0.2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x14ac:dyDescent="0.2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x14ac:dyDescent="0.2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x14ac:dyDescent="0.2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x14ac:dyDescent="0.2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x14ac:dyDescent="0.2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x14ac:dyDescent="0.2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x14ac:dyDescent="0.2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x14ac:dyDescent="0.2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x14ac:dyDescent="0.2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x14ac:dyDescent="0.2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x14ac:dyDescent="0.2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x14ac:dyDescent="0.2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x14ac:dyDescent="0.2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x14ac:dyDescent="0.2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x14ac:dyDescent="0.2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x14ac:dyDescent="0.2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x14ac:dyDescent="0.2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x14ac:dyDescent="0.2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x14ac:dyDescent="0.2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x14ac:dyDescent="0.2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x14ac:dyDescent="0.2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x14ac:dyDescent="0.2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x14ac:dyDescent="0.2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x14ac:dyDescent="0.2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x14ac:dyDescent="0.2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x14ac:dyDescent="0.2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x14ac:dyDescent="0.2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x14ac:dyDescent="0.2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x14ac:dyDescent="0.2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x14ac:dyDescent="0.2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x14ac:dyDescent="0.2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x14ac:dyDescent="0.2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x14ac:dyDescent="0.2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x14ac:dyDescent="0.2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x14ac:dyDescent="0.2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x14ac:dyDescent="0.2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x14ac:dyDescent="0.2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x14ac:dyDescent="0.2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x14ac:dyDescent="0.2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x14ac:dyDescent="0.2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x14ac:dyDescent="0.2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x14ac:dyDescent="0.2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x14ac:dyDescent="0.2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x14ac:dyDescent="0.2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x14ac:dyDescent="0.2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x14ac:dyDescent="0.2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x14ac:dyDescent="0.2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x14ac:dyDescent="0.2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x14ac:dyDescent="0.2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x14ac:dyDescent="0.2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x14ac:dyDescent="0.2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x14ac:dyDescent="0.2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x14ac:dyDescent="0.2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x14ac:dyDescent="0.2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x14ac:dyDescent="0.2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x14ac:dyDescent="0.2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x14ac:dyDescent="0.2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x14ac:dyDescent="0.25">
      <c r="A249" s="34">
        <v>43586</v>
      </c>
      <c r="B249" s="38" t="s">
        <v>320</v>
      </c>
      <c r="C249" s="36">
        <v>0</v>
      </c>
      <c r="D249" s="36"/>
      <c r="E249" s="18">
        <f t="shared" si="3"/>
        <v>0</v>
      </c>
    </row>
    <row r="250" spans="1:5" s="26" customFormat="1" x14ac:dyDescent="0.2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x14ac:dyDescent="0.2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x14ac:dyDescent="0.2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x14ac:dyDescent="0.2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x14ac:dyDescent="0.2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x14ac:dyDescent="0.2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x14ac:dyDescent="0.25">
      <c r="A256" s="34">
        <v>43586</v>
      </c>
      <c r="B256" s="38" t="s">
        <v>330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x14ac:dyDescent="0.2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x14ac:dyDescent="0.2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x14ac:dyDescent="0.25">
      <c r="A259" s="34">
        <v>43586</v>
      </c>
      <c r="B259" s="38" t="s">
        <v>330</v>
      </c>
      <c r="C259" s="36">
        <v>19660.5133333333</v>
      </c>
      <c r="D259" s="36"/>
      <c r="E259" s="18">
        <f t="shared" si="4"/>
        <v>19660.5133333333</v>
      </c>
    </row>
    <row r="260" spans="1:5" s="26" customFormat="1" x14ac:dyDescent="0.2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x14ac:dyDescent="0.2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x14ac:dyDescent="0.2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x14ac:dyDescent="0.2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x14ac:dyDescent="0.2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x14ac:dyDescent="0.2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x14ac:dyDescent="0.2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x14ac:dyDescent="0.2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x14ac:dyDescent="0.2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x14ac:dyDescent="0.2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x14ac:dyDescent="0.2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x14ac:dyDescent="0.2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x14ac:dyDescent="0.2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x14ac:dyDescent="0.2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x14ac:dyDescent="0.2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x14ac:dyDescent="0.2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x14ac:dyDescent="0.2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x14ac:dyDescent="0.2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x14ac:dyDescent="0.2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x14ac:dyDescent="0.2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x14ac:dyDescent="0.2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x14ac:dyDescent="0.2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x14ac:dyDescent="0.2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x14ac:dyDescent="0.25">
      <c r="A283" s="45">
        <v>43617</v>
      </c>
      <c r="B283" s="48" t="s">
        <v>357</v>
      </c>
      <c r="C283" s="36">
        <v>150.25</v>
      </c>
      <c r="D283" s="46"/>
      <c r="E283" s="18">
        <f t="shared" si="4"/>
        <v>150.25</v>
      </c>
    </row>
    <row r="284" spans="1:5" s="26" customFormat="1" x14ac:dyDescent="0.2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x14ac:dyDescent="0.2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x14ac:dyDescent="0.2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x14ac:dyDescent="0.2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x14ac:dyDescent="0.2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x14ac:dyDescent="0.2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x14ac:dyDescent="0.2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x14ac:dyDescent="0.2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x14ac:dyDescent="0.2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x14ac:dyDescent="0.2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x14ac:dyDescent="0.2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x14ac:dyDescent="0.2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x14ac:dyDescent="0.2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x14ac:dyDescent="0.2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x14ac:dyDescent="0.2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x14ac:dyDescent="0.2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x14ac:dyDescent="0.2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x14ac:dyDescent="0.2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x14ac:dyDescent="0.2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x14ac:dyDescent="0.2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x14ac:dyDescent="0.2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x14ac:dyDescent="0.2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x14ac:dyDescent="0.2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x14ac:dyDescent="0.2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x14ac:dyDescent="0.2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x14ac:dyDescent="0.2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x14ac:dyDescent="0.2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x14ac:dyDescent="0.2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x14ac:dyDescent="0.2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x14ac:dyDescent="0.2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x14ac:dyDescent="0.2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x14ac:dyDescent="0.2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x14ac:dyDescent="0.2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x14ac:dyDescent="0.2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x14ac:dyDescent="0.2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x14ac:dyDescent="0.2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x14ac:dyDescent="0.2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x14ac:dyDescent="0.2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x14ac:dyDescent="0.2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x14ac:dyDescent="0.2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x14ac:dyDescent="0.2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x14ac:dyDescent="0.2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x14ac:dyDescent="0.2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x14ac:dyDescent="0.2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x14ac:dyDescent="0.2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x14ac:dyDescent="0.2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x14ac:dyDescent="0.2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x14ac:dyDescent="0.2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x14ac:dyDescent="0.2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x14ac:dyDescent="0.2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x14ac:dyDescent="0.2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x14ac:dyDescent="0.2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x14ac:dyDescent="0.2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x14ac:dyDescent="0.2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x14ac:dyDescent="0.2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x14ac:dyDescent="0.2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x14ac:dyDescent="0.2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x14ac:dyDescent="0.2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x14ac:dyDescent="0.2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x14ac:dyDescent="0.2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x14ac:dyDescent="0.2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x14ac:dyDescent="0.2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x14ac:dyDescent="0.2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x14ac:dyDescent="0.2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x14ac:dyDescent="0.2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x14ac:dyDescent="0.2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x14ac:dyDescent="0.2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x14ac:dyDescent="0.2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x14ac:dyDescent="0.2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x14ac:dyDescent="0.2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x14ac:dyDescent="0.2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x14ac:dyDescent="0.2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x14ac:dyDescent="0.2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x14ac:dyDescent="0.2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x14ac:dyDescent="0.2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x14ac:dyDescent="0.25">
      <c r="A359" s="45">
        <v>43617</v>
      </c>
      <c r="B359" s="38" t="s">
        <v>320</v>
      </c>
      <c r="C359" s="36">
        <v>0</v>
      </c>
      <c r="D359" s="46"/>
      <c r="E359" s="18">
        <f t="shared" si="5"/>
        <v>0</v>
      </c>
    </row>
    <row r="360" spans="1:5" s="26" customFormat="1" x14ac:dyDescent="0.2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x14ac:dyDescent="0.2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x14ac:dyDescent="0.2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x14ac:dyDescent="0.2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x14ac:dyDescent="0.2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x14ac:dyDescent="0.2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x14ac:dyDescent="0.25">
      <c r="A366" s="34" t="s">
        <v>362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x14ac:dyDescent="0.25">
      <c r="A367" s="34" t="s">
        <v>362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x14ac:dyDescent="0.25">
      <c r="A368" s="34" t="s">
        <v>362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x14ac:dyDescent="0.25">
      <c r="A369" s="34" t="s">
        <v>362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x14ac:dyDescent="0.25">
      <c r="A370" s="34" t="s">
        <v>362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x14ac:dyDescent="0.25">
      <c r="A371" s="34" t="s">
        <v>362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x14ac:dyDescent="0.25">
      <c r="A372" s="34" t="s">
        <v>362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x14ac:dyDescent="0.25">
      <c r="A373" s="34" t="s">
        <v>362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x14ac:dyDescent="0.25">
      <c r="A374" s="34" t="s">
        <v>362</v>
      </c>
      <c r="B374" s="38" t="s">
        <v>364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x14ac:dyDescent="0.25">
      <c r="A375" s="34" t="s">
        <v>362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x14ac:dyDescent="0.25">
      <c r="A376" s="34" t="s">
        <v>362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x14ac:dyDescent="0.25">
      <c r="A377" s="34" t="s">
        <v>362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x14ac:dyDescent="0.25">
      <c r="A378" s="34" t="s">
        <v>362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x14ac:dyDescent="0.25">
      <c r="A379" s="34" t="s">
        <v>362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x14ac:dyDescent="0.25">
      <c r="A380" s="34" t="s">
        <v>362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x14ac:dyDescent="0.25">
      <c r="A381" s="34" t="s">
        <v>362</v>
      </c>
      <c r="B381" s="38" t="s">
        <v>372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x14ac:dyDescent="0.25">
      <c r="A382" s="34" t="s">
        <v>362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x14ac:dyDescent="0.25">
      <c r="A383" s="34" t="s">
        <v>362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x14ac:dyDescent="0.25">
      <c r="A384" s="34" t="s">
        <v>362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x14ac:dyDescent="0.25">
      <c r="A385" s="34" t="s">
        <v>362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x14ac:dyDescent="0.25">
      <c r="A386" s="34" t="s">
        <v>362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x14ac:dyDescent="0.25">
      <c r="A387" s="34" t="s">
        <v>362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x14ac:dyDescent="0.25">
      <c r="A388" s="34" t="s">
        <v>362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x14ac:dyDescent="0.25">
      <c r="A389" s="34" t="s">
        <v>362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x14ac:dyDescent="0.25">
      <c r="A390" s="34" t="s">
        <v>362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x14ac:dyDescent="0.25">
      <c r="A391" s="34" t="s">
        <v>362</v>
      </c>
      <c r="B391" s="38" t="s">
        <v>378</v>
      </c>
      <c r="C391" s="36">
        <v>2548.61</v>
      </c>
      <c r="D391" s="36"/>
      <c r="E391" s="18">
        <f t="shared" si="6"/>
        <v>2548.61</v>
      </c>
    </row>
    <row r="392" spans="1:5" s="26" customFormat="1" x14ac:dyDescent="0.25">
      <c r="A392" s="34" t="s">
        <v>362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x14ac:dyDescent="0.25">
      <c r="A393" s="34" t="s">
        <v>362</v>
      </c>
      <c r="B393" s="38" t="s">
        <v>380</v>
      </c>
      <c r="C393" s="36">
        <v>0</v>
      </c>
      <c r="D393" s="36"/>
      <c r="E393" s="18">
        <f t="shared" si="6"/>
        <v>0</v>
      </c>
    </row>
    <row r="394" spans="1:5" s="26" customFormat="1" x14ac:dyDescent="0.25">
      <c r="A394" s="34" t="s">
        <v>362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x14ac:dyDescent="0.25">
      <c r="A395" s="34" t="s">
        <v>362</v>
      </c>
      <c r="B395" s="38" t="s">
        <v>383</v>
      </c>
      <c r="C395" s="36">
        <v>145951.139310345</v>
      </c>
      <c r="D395" s="36"/>
      <c r="E395" s="18">
        <f t="shared" si="6"/>
        <v>145951.139310345</v>
      </c>
    </row>
    <row r="396" spans="1:5" s="26" customFormat="1" x14ac:dyDescent="0.25">
      <c r="A396" s="34" t="s">
        <v>362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x14ac:dyDescent="0.25">
      <c r="A397" s="34" t="s">
        <v>362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x14ac:dyDescent="0.25">
      <c r="A398" s="34" t="s">
        <v>362</v>
      </c>
      <c r="B398" s="38" t="s">
        <v>386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x14ac:dyDescent="0.25">
      <c r="A399" s="34" t="s">
        <v>362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x14ac:dyDescent="0.25">
      <c r="A400" s="34" t="s">
        <v>362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x14ac:dyDescent="0.25">
      <c r="A401" s="34" t="s">
        <v>362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x14ac:dyDescent="0.25">
      <c r="A402" s="34" t="s">
        <v>362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x14ac:dyDescent="0.25">
      <c r="A403" s="34" t="s">
        <v>362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x14ac:dyDescent="0.25">
      <c r="A404" s="34" t="s">
        <v>362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x14ac:dyDescent="0.25">
      <c r="A405" s="34" t="s">
        <v>362</v>
      </c>
      <c r="B405" s="38" t="s">
        <v>390</v>
      </c>
      <c r="C405" s="36">
        <v>0</v>
      </c>
      <c r="D405" s="36"/>
      <c r="E405" s="18">
        <f t="shared" si="6"/>
        <v>0</v>
      </c>
    </row>
    <row r="406" spans="1:5" s="26" customFormat="1" x14ac:dyDescent="0.25">
      <c r="A406" s="34" t="s">
        <v>362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x14ac:dyDescent="0.25">
      <c r="A407" s="34" t="s">
        <v>362</v>
      </c>
      <c r="B407" s="38" t="s">
        <v>392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x14ac:dyDescent="0.25">
      <c r="A408" s="34" t="s">
        <v>362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x14ac:dyDescent="0.25">
      <c r="A409" s="34" t="s">
        <v>362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x14ac:dyDescent="0.25">
      <c r="A410" s="34" t="s">
        <v>362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x14ac:dyDescent="0.25">
      <c r="A411" s="34" t="s">
        <v>362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x14ac:dyDescent="0.25">
      <c r="A412" s="34" t="s">
        <v>362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x14ac:dyDescent="0.25">
      <c r="A413" s="34" t="s">
        <v>362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x14ac:dyDescent="0.25">
      <c r="A414" s="34" t="s">
        <v>362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x14ac:dyDescent="0.25">
      <c r="A415" s="34" t="s">
        <v>362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x14ac:dyDescent="0.25">
      <c r="A416" s="34" t="s">
        <v>362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x14ac:dyDescent="0.25">
      <c r="A417" s="34" t="s">
        <v>362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x14ac:dyDescent="0.25">
      <c r="A418" s="34" t="s">
        <v>362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x14ac:dyDescent="0.25">
      <c r="A419" s="34" t="s">
        <v>362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x14ac:dyDescent="0.25">
      <c r="A420" s="34" t="s">
        <v>362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x14ac:dyDescent="0.25">
      <c r="A421" s="34" t="s">
        <v>362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x14ac:dyDescent="0.25">
      <c r="A422" s="34" t="s">
        <v>362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x14ac:dyDescent="0.25">
      <c r="A423" s="34" t="s">
        <v>362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x14ac:dyDescent="0.25">
      <c r="A424" s="34" t="s">
        <v>362</v>
      </c>
      <c r="B424" s="38" t="s">
        <v>397</v>
      </c>
      <c r="C424" s="36">
        <v>19841.36</v>
      </c>
      <c r="D424" s="36"/>
      <c r="E424" s="18">
        <f t="shared" si="6"/>
        <v>19841.36</v>
      </c>
    </row>
    <row r="425" spans="1:5" s="26" customFormat="1" x14ac:dyDescent="0.25">
      <c r="A425" s="34" t="s">
        <v>362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x14ac:dyDescent="0.25">
      <c r="A426" s="34" t="s">
        <v>362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x14ac:dyDescent="0.25">
      <c r="A427" s="34" t="s">
        <v>362</v>
      </c>
      <c r="B427" s="38" t="s">
        <v>320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x14ac:dyDescent="0.25">
      <c r="A428" s="34" t="s">
        <v>362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x14ac:dyDescent="0.25">
      <c r="A429" s="34" t="s">
        <v>362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x14ac:dyDescent="0.25">
      <c r="A430" s="34" t="s">
        <v>362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x14ac:dyDescent="0.25">
      <c r="A431" s="34" t="s">
        <v>362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x14ac:dyDescent="0.25">
      <c r="A432" s="34" t="s">
        <v>362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x14ac:dyDescent="0.25">
      <c r="A433" s="34" t="s">
        <v>362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x14ac:dyDescent="0.25">
      <c r="A434" s="34" t="s">
        <v>362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x14ac:dyDescent="0.25">
      <c r="A435" s="34" t="s">
        <v>362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x14ac:dyDescent="0.25">
      <c r="A436" s="34" t="s">
        <v>362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x14ac:dyDescent="0.25">
      <c r="A437" s="34" t="s">
        <v>362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x14ac:dyDescent="0.25">
      <c r="A438" s="34" t="s">
        <v>362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x14ac:dyDescent="0.25">
      <c r="A439" s="34" t="s">
        <v>362</v>
      </c>
      <c r="B439" s="38" t="s">
        <v>402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x14ac:dyDescent="0.25">
      <c r="A440" s="34" t="s">
        <v>362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x14ac:dyDescent="0.25">
      <c r="A441" s="34" t="s">
        <v>362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x14ac:dyDescent="0.25">
      <c r="A442" s="34" t="s">
        <v>362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x14ac:dyDescent="0.25">
      <c r="A443" s="34" t="s">
        <v>362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x14ac:dyDescent="0.25">
      <c r="A444" s="34" t="s">
        <v>362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x14ac:dyDescent="0.25">
      <c r="A445" s="34" t="s">
        <v>362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x14ac:dyDescent="0.25">
      <c r="A446" s="34" t="s">
        <v>362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x14ac:dyDescent="0.25">
      <c r="A447" s="34" t="s">
        <v>362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x14ac:dyDescent="0.25">
      <c r="A448" s="34" t="s">
        <v>362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x14ac:dyDescent="0.25">
      <c r="A449" s="34" t="s">
        <v>362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x14ac:dyDescent="0.25">
      <c r="A450" s="34" t="s">
        <v>362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x14ac:dyDescent="0.25">
      <c r="A451" s="34" t="s">
        <v>362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x14ac:dyDescent="0.25">
      <c r="A452" s="34" t="s">
        <v>362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x14ac:dyDescent="0.25">
      <c r="A453" s="34" t="s">
        <v>362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x14ac:dyDescent="0.25">
      <c r="A454" s="34" t="s">
        <v>362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x14ac:dyDescent="0.25">
      <c r="A455" s="34" t="s">
        <v>362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x14ac:dyDescent="0.25">
      <c r="A456" s="34" t="s">
        <v>362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x14ac:dyDescent="0.25">
      <c r="A457" s="34" t="s">
        <v>362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x14ac:dyDescent="0.25">
      <c r="A458" s="34" t="s">
        <v>362</v>
      </c>
      <c r="B458" s="38" t="s">
        <v>392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x14ac:dyDescent="0.25">
      <c r="A459" s="34" t="s">
        <v>362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x14ac:dyDescent="0.25">
      <c r="A460" s="34" t="s">
        <v>362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x14ac:dyDescent="0.25">
      <c r="A461" s="34" t="s">
        <v>362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x14ac:dyDescent="0.25">
      <c r="A462" s="34" t="s">
        <v>362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x14ac:dyDescent="0.25">
      <c r="A463" s="34" t="s">
        <v>362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x14ac:dyDescent="0.25">
      <c r="A464" s="34" t="s">
        <v>362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x14ac:dyDescent="0.25">
      <c r="A465" s="34" t="s">
        <v>362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x14ac:dyDescent="0.25">
      <c r="A466" s="34" t="s">
        <v>362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x14ac:dyDescent="0.25">
      <c r="A467" s="34" t="s">
        <v>362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x14ac:dyDescent="0.25">
      <c r="A468" s="34" t="s">
        <v>362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x14ac:dyDescent="0.25">
      <c r="A469" s="34" t="s">
        <v>362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x14ac:dyDescent="0.25">
      <c r="A470" s="34" t="s">
        <v>362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x14ac:dyDescent="0.25">
      <c r="A471" s="34" t="s">
        <v>362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x14ac:dyDescent="0.25">
      <c r="A472" s="34" t="s">
        <v>362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x14ac:dyDescent="0.25">
      <c r="A473" s="34" t="s">
        <v>362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x14ac:dyDescent="0.25">
      <c r="A474" s="34" t="s">
        <v>362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x14ac:dyDescent="0.25">
      <c r="A475" s="34" t="s">
        <v>362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x14ac:dyDescent="0.25">
      <c r="A476" s="34" t="s">
        <v>362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x14ac:dyDescent="0.25">
      <c r="A477" s="34" t="s">
        <v>362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x14ac:dyDescent="0.25">
      <c r="A478" s="34" t="s">
        <v>362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x14ac:dyDescent="0.25">
      <c r="A479" s="34" t="s">
        <v>362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x14ac:dyDescent="0.25">
      <c r="A480" s="34" t="s">
        <v>362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x14ac:dyDescent="0.25">
      <c r="A481" s="34" t="s">
        <v>362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x14ac:dyDescent="0.25">
      <c r="A482" s="34" t="s">
        <v>362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x14ac:dyDescent="0.25">
      <c r="A483" s="34" t="s">
        <v>362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x14ac:dyDescent="0.25">
      <c r="A484" s="34" t="s">
        <v>362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x14ac:dyDescent="0.25">
      <c r="A485" s="34" t="s">
        <v>362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x14ac:dyDescent="0.25">
      <c r="A486" s="34" t="s">
        <v>362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x14ac:dyDescent="0.25">
      <c r="A487" s="34" t="s">
        <v>362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x14ac:dyDescent="0.25">
      <c r="A488" s="34" t="s">
        <v>362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x14ac:dyDescent="0.25">
      <c r="A489" s="34" t="s">
        <v>362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x14ac:dyDescent="0.25">
      <c r="A490" s="34" t="s">
        <v>362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x14ac:dyDescent="0.25">
      <c r="A491" s="34" t="s">
        <v>362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x14ac:dyDescent="0.25">
      <c r="A492" s="34" t="s">
        <v>362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x14ac:dyDescent="0.25">
      <c r="A493" s="34" t="s">
        <v>362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x14ac:dyDescent="0.25">
      <c r="A494" s="34" t="s">
        <v>362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x14ac:dyDescent="0.25">
      <c r="A495" s="34" t="s">
        <v>362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x14ac:dyDescent="0.25">
      <c r="A496" s="34" t="s">
        <v>362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x14ac:dyDescent="0.25">
      <c r="A497" s="34" t="s">
        <v>362</v>
      </c>
      <c r="B497" s="41" t="s">
        <v>207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x14ac:dyDescent="0.25">
      <c r="A498" s="34" t="s">
        <v>362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x14ac:dyDescent="0.25">
      <c r="A499" s="34" t="s">
        <v>362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x14ac:dyDescent="0.25">
      <c r="A500" s="34" t="s">
        <v>362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x14ac:dyDescent="0.25">
      <c r="A501" s="34" t="s">
        <v>362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x14ac:dyDescent="0.25">
      <c r="A502" s="34" t="s">
        <v>362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x14ac:dyDescent="0.25">
      <c r="A503" s="34" t="s">
        <v>362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x14ac:dyDescent="0.25">
      <c r="A504" s="34" t="s">
        <v>362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x14ac:dyDescent="0.25">
      <c r="A505" s="34" t="s">
        <v>362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x14ac:dyDescent="0.25">
      <c r="A506" s="34" t="s">
        <v>362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x14ac:dyDescent="0.25">
      <c r="A507" s="34" t="s">
        <v>362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x14ac:dyDescent="0.25">
      <c r="A508" s="34" t="s">
        <v>362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x14ac:dyDescent="0.25">
      <c r="A509" s="34" t="s">
        <v>362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x14ac:dyDescent="0.25">
      <c r="A510" s="34" t="s">
        <v>362</v>
      </c>
      <c r="B510" s="41" t="s">
        <v>207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x14ac:dyDescent="0.25">
      <c r="A511" s="34" t="s">
        <v>362</v>
      </c>
      <c r="B511" s="41" t="s">
        <v>207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x14ac:dyDescent="0.25">
      <c r="A512" s="34" t="s">
        <v>362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x14ac:dyDescent="0.25">
      <c r="A513" s="34" t="s">
        <v>362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x14ac:dyDescent="0.25">
      <c r="A514" s="34" t="s">
        <v>362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x14ac:dyDescent="0.25">
      <c r="A515" s="34" t="s">
        <v>362</v>
      </c>
      <c r="B515" s="41" t="s">
        <v>207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x14ac:dyDescent="0.25">
      <c r="A516" s="34" t="s">
        <v>362</v>
      </c>
      <c r="B516" s="41" t="s">
        <v>207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x14ac:dyDescent="0.25">
      <c r="A517" s="34" t="s">
        <v>362</v>
      </c>
      <c r="B517" s="41" t="s">
        <v>383</v>
      </c>
      <c r="C517" s="44">
        <v>98187</v>
      </c>
      <c r="D517" s="44"/>
      <c r="E517" s="18">
        <f t="shared" si="8"/>
        <v>98187</v>
      </c>
    </row>
    <row r="518" spans="1:5" s="26" customFormat="1" x14ac:dyDescent="0.25">
      <c r="A518" s="34" t="s">
        <v>362</v>
      </c>
      <c r="B518" s="41" t="s">
        <v>207</v>
      </c>
      <c r="C518" s="44">
        <v>38259</v>
      </c>
      <c r="D518" s="44"/>
      <c r="E518" s="18">
        <f t="shared" si="8"/>
        <v>38259</v>
      </c>
    </row>
    <row r="519" spans="1:5" s="26" customFormat="1" x14ac:dyDescent="0.25">
      <c r="A519" s="34" t="s">
        <v>362</v>
      </c>
      <c r="B519" s="41" t="s">
        <v>372</v>
      </c>
      <c r="C519" s="44">
        <v>90644</v>
      </c>
      <c r="D519" s="44"/>
      <c r="E519" s="18">
        <f t="shared" si="8"/>
        <v>90644</v>
      </c>
    </row>
    <row r="520" spans="1:5" s="26" customFormat="1" x14ac:dyDescent="0.25">
      <c r="A520" s="34" t="s">
        <v>362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x14ac:dyDescent="0.25">
      <c r="A521" s="34" t="s">
        <v>362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x14ac:dyDescent="0.25">
      <c r="A522" s="34" t="s">
        <v>362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x14ac:dyDescent="0.25">
      <c r="A523" s="34" t="s">
        <v>362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x14ac:dyDescent="0.25">
      <c r="A524" s="34" t="s">
        <v>362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x14ac:dyDescent="0.25">
      <c r="A525" s="34" t="s">
        <v>362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x14ac:dyDescent="0.25">
      <c r="A526" s="34" t="s">
        <v>362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x14ac:dyDescent="0.25">
      <c r="A527" s="34" t="s">
        <v>362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x14ac:dyDescent="0.25">
      <c r="A528" s="34" t="s">
        <v>362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x14ac:dyDescent="0.25">
      <c r="A529" s="34" t="s">
        <v>362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x14ac:dyDescent="0.25">
      <c r="A530" s="34" t="s">
        <v>362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x14ac:dyDescent="0.25">
      <c r="A531" s="34" t="s">
        <v>362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x14ac:dyDescent="0.25">
      <c r="A532" s="34" t="s">
        <v>362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x14ac:dyDescent="0.25">
      <c r="A533" s="34" t="s">
        <v>362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x14ac:dyDescent="0.25">
      <c r="A534" s="34" t="s">
        <v>362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x14ac:dyDescent="0.25">
      <c r="A535" s="34" t="s">
        <v>362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x14ac:dyDescent="0.25">
      <c r="A536" s="34" t="s">
        <v>362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x14ac:dyDescent="0.25">
      <c r="A537" s="34" t="s">
        <v>362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x14ac:dyDescent="0.25">
      <c r="A538" s="34" t="s">
        <v>362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x14ac:dyDescent="0.25">
      <c r="A539" s="34" t="s">
        <v>362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x14ac:dyDescent="0.25">
      <c r="A540" s="34" t="s">
        <v>362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x14ac:dyDescent="0.25">
      <c r="A541" s="34" t="s">
        <v>362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x14ac:dyDescent="0.25">
      <c r="A542" s="34" t="s">
        <v>362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x14ac:dyDescent="0.25">
      <c r="A543" s="34" t="s">
        <v>362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x14ac:dyDescent="0.25">
      <c r="A544" s="34" t="s">
        <v>362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x14ac:dyDescent="0.25">
      <c r="A545" s="34" t="s">
        <v>362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x14ac:dyDescent="0.25">
      <c r="A546" s="34" t="s">
        <v>362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x14ac:dyDescent="0.25">
      <c r="A547" s="34" t="s">
        <v>362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x14ac:dyDescent="0.25">
      <c r="A548" s="34" t="s">
        <v>362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x14ac:dyDescent="0.25">
      <c r="A549" s="34" t="s">
        <v>362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x14ac:dyDescent="0.25">
      <c r="A550" s="34" t="s">
        <v>362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x14ac:dyDescent="0.25">
      <c r="A551" s="34" t="s">
        <v>362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x14ac:dyDescent="0.25">
      <c r="A552" s="34" t="s">
        <v>362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x14ac:dyDescent="0.25">
      <c r="A553" s="34" t="s">
        <v>362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x14ac:dyDescent="0.25">
      <c r="A554" s="34" t="s">
        <v>362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x14ac:dyDescent="0.25">
      <c r="A555" s="34" t="s">
        <v>362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x14ac:dyDescent="0.25">
      <c r="A556" s="34" t="s">
        <v>362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x14ac:dyDescent="0.25">
      <c r="A557" s="34" t="s">
        <v>362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x14ac:dyDescent="0.25">
      <c r="A558" s="34" t="s">
        <v>362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x14ac:dyDescent="0.25">
      <c r="A559" s="34" t="s">
        <v>362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x14ac:dyDescent="0.25">
      <c r="A560" s="34" t="s">
        <v>362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x14ac:dyDescent="0.25">
      <c r="A561" s="34" t="s">
        <v>362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x14ac:dyDescent="0.25">
      <c r="A562" s="34" t="s">
        <v>362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x14ac:dyDescent="0.25">
      <c r="A563" s="34" t="s">
        <v>362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x14ac:dyDescent="0.25">
      <c r="A564" s="34" t="s">
        <v>362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x14ac:dyDescent="0.25">
      <c r="A565" s="34" t="s">
        <v>362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x14ac:dyDescent="0.25">
      <c r="A566" s="34" t="s">
        <v>362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x14ac:dyDescent="0.25">
      <c r="A567" s="34" t="s">
        <v>362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x14ac:dyDescent="0.25">
      <c r="A568" s="34" t="s">
        <v>362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x14ac:dyDescent="0.25">
      <c r="A569" s="34" t="s">
        <v>362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x14ac:dyDescent="0.25">
      <c r="A570" s="34" t="s">
        <v>362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x14ac:dyDescent="0.25">
      <c r="A571" s="34" t="s">
        <v>362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x14ac:dyDescent="0.25">
      <c r="A572" s="34" t="s">
        <v>362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x14ac:dyDescent="0.25">
      <c r="A573" s="34" t="s">
        <v>362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x14ac:dyDescent="0.25">
      <c r="A574" s="34" t="s">
        <v>362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x14ac:dyDescent="0.25">
      <c r="A575" s="34" t="s">
        <v>362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x14ac:dyDescent="0.25">
      <c r="A576" s="34" t="s">
        <v>362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x14ac:dyDescent="0.25">
      <c r="A577" s="34" t="s">
        <v>362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x14ac:dyDescent="0.25">
      <c r="A578" s="34" t="s">
        <v>362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x14ac:dyDescent="0.25">
      <c r="A579" s="34" t="s">
        <v>362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x14ac:dyDescent="0.25">
      <c r="A580" s="34" t="s">
        <v>362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x14ac:dyDescent="0.25">
      <c r="A581" s="34" t="s">
        <v>362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x14ac:dyDescent="0.25">
      <c r="A582" s="34" t="s">
        <v>362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x14ac:dyDescent="0.25">
      <c r="A583" s="34" t="s">
        <v>362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x14ac:dyDescent="0.25">
      <c r="A584" s="34" t="s">
        <v>362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x14ac:dyDescent="0.25">
      <c r="A585" s="34" t="s">
        <v>362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x14ac:dyDescent="0.25">
      <c r="A586" s="34" t="s">
        <v>362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x14ac:dyDescent="0.25">
      <c r="A587" s="34" t="s">
        <v>362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x14ac:dyDescent="0.25">
      <c r="A588" s="34" t="s">
        <v>362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x14ac:dyDescent="0.25">
      <c r="A589" s="34" t="s">
        <v>362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x14ac:dyDescent="0.25">
      <c r="A590" s="34" t="s">
        <v>362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x14ac:dyDescent="0.25">
      <c r="A591" s="34" t="s">
        <v>362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x14ac:dyDescent="0.25">
      <c r="A592" s="34" t="s">
        <v>362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x14ac:dyDescent="0.25">
      <c r="A593" s="34" t="s">
        <v>362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x14ac:dyDescent="0.25">
      <c r="A594" s="34" t="s">
        <v>362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x14ac:dyDescent="0.25">
      <c r="A595" s="34" t="s">
        <v>362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x14ac:dyDescent="0.25">
      <c r="A596" s="34" t="s">
        <v>362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x14ac:dyDescent="0.25">
      <c r="A597" s="34" t="s">
        <v>362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x14ac:dyDescent="0.25">
      <c r="A598" s="34" t="s">
        <v>362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x14ac:dyDescent="0.25">
      <c r="A599" s="34" t="s">
        <v>362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x14ac:dyDescent="0.25">
      <c r="A600" s="34" t="s">
        <v>362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x14ac:dyDescent="0.25">
      <c r="A601" s="34" t="s">
        <v>362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x14ac:dyDescent="0.25">
      <c r="A602" s="34" t="s">
        <v>362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x14ac:dyDescent="0.25">
      <c r="A603" s="34" t="s">
        <v>362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x14ac:dyDescent="0.25">
      <c r="A604" s="34" t="s">
        <v>362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x14ac:dyDescent="0.25">
      <c r="A605" s="34" t="s">
        <v>362</v>
      </c>
      <c r="B605" s="38" t="s">
        <v>320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x14ac:dyDescent="0.25">
      <c r="A606" s="34" t="s">
        <v>362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x14ac:dyDescent="0.25">
      <c r="A607" s="34" t="s">
        <v>362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x14ac:dyDescent="0.25">
      <c r="A608" s="34" t="s">
        <v>362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x14ac:dyDescent="0.25">
      <c r="A609" s="34" t="s">
        <v>362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x14ac:dyDescent="0.25">
      <c r="A610" s="34" t="s">
        <v>362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x14ac:dyDescent="0.25">
      <c r="A611" s="34" t="s">
        <v>362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x14ac:dyDescent="0.25">
      <c r="A612" s="34" t="s">
        <v>362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x14ac:dyDescent="0.25">
      <c r="A613" s="34" t="s">
        <v>362</v>
      </c>
      <c r="B613" s="35" t="s">
        <v>445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x14ac:dyDescent="0.25">
      <c r="A614" s="34" t="s">
        <v>362</v>
      </c>
      <c r="B614" s="38" t="s">
        <v>448</v>
      </c>
      <c r="C614" s="36">
        <v>39499.9711538462</v>
      </c>
      <c r="D614" s="36"/>
      <c r="E614" s="18">
        <f t="shared" si="9"/>
        <v>39499.9711538462</v>
      </c>
    </row>
    <row r="615" spans="1:5" s="26" customFormat="1" x14ac:dyDescent="0.25">
      <c r="A615" s="34" t="s">
        <v>362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x14ac:dyDescent="0.25">
      <c r="A616" s="34" t="s">
        <v>362</v>
      </c>
      <c r="B616" s="38" t="s">
        <v>448</v>
      </c>
      <c r="C616" s="36">
        <v>104171.8</v>
      </c>
      <c r="D616" s="36"/>
      <c r="E616" s="18">
        <f t="shared" si="9"/>
        <v>104171.8</v>
      </c>
    </row>
    <row r="617" spans="1:5" s="26" customFormat="1" x14ac:dyDescent="0.25">
      <c r="A617" s="34" t="s">
        <v>362</v>
      </c>
      <c r="B617" s="38" t="s">
        <v>448</v>
      </c>
      <c r="C617" s="36">
        <v>15620</v>
      </c>
      <c r="D617" s="36"/>
      <c r="E617" s="18">
        <f t="shared" si="9"/>
        <v>15620</v>
      </c>
    </row>
    <row r="618" spans="1:5" s="26" customFormat="1" x14ac:dyDescent="0.25">
      <c r="A618" s="34" t="s">
        <v>362</v>
      </c>
      <c r="B618" s="38" t="s">
        <v>260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x14ac:dyDescent="0.25">
      <c r="A619" s="34" t="s">
        <v>362</v>
      </c>
      <c r="B619" s="38" t="s">
        <v>454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x14ac:dyDescent="0.25">
      <c r="A620" s="34" t="s">
        <v>362</v>
      </c>
      <c r="B620" s="38" t="s">
        <v>260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x14ac:dyDescent="0.25">
      <c r="A621" s="34" t="s">
        <v>362</v>
      </c>
      <c r="B621" s="38" t="s">
        <v>455</v>
      </c>
      <c r="C621" s="36">
        <v>80000</v>
      </c>
      <c r="D621" s="36"/>
      <c r="E621" s="18">
        <f t="shared" si="9"/>
        <v>80000</v>
      </c>
    </row>
    <row r="622" spans="1:5" s="26" customFormat="1" x14ac:dyDescent="0.25">
      <c r="A622" s="34" t="s">
        <v>362</v>
      </c>
      <c r="B622" s="38" t="s">
        <v>448</v>
      </c>
      <c r="C622" s="36">
        <v>3528</v>
      </c>
      <c r="D622" s="36"/>
      <c r="E622" s="18">
        <f t="shared" si="9"/>
        <v>3528</v>
      </c>
    </row>
    <row r="623" spans="1:5" s="26" customFormat="1" x14ac:dyDescent="0.25">
      <c r="A623" s="34" t="s">
        <v>362</v>
      </c>
      <c r="B623" s="38" t="s">
        <v>327</v>
      </c>
      <c r="C623" s="36">
        <v>635248.6</v>
      </c>
      <c r="D623" s="36"/>
      <c r="E623" s="18">
        <f t="shared" si="9"/>
        <v>635248.6</v>
      </c>
    </row>
    <row r="624" spans="1:5" s="26" customFormat="1" x14ac:dyDescent="0.25">
      <c r="A624" s="34" t="s">
        <v>362</v>
      </c>
      <c r="B624" s="38" t="s">
        <v>461</v>
      </c>
      <c r="C624" s="36">
        <v>238221.65</v>
      </c>
      <c r="D624" s="36"/>
      <c r="E624" s="18">
        <f t="shared" si="9"/>
        <v>238221.65</v>
      </c>
    </row>
    <row r="625" spans="1:5" s="26" customFormat="1" x14ac:dyDescent="0.25">
      <c r="A625" s="34" t="s">
        <v>362</v>
      </c>
      <c r="B625" s="38" t="s">
        <v>464</v>
      </c>
      <c r="C625" s="36">
        <v>11834.99</v>
      </c>
      <c r="D625" s="36"/>
      <c r="E625" s="18">
        <f t="shared" si="9"/>
        <v>11834.99</v>
      </c>
    </row>
    <row r="626" spans="1:5" s="26" customFormat="1" x14ac:dyDescent="0.25">
      <c r="A626" s="34" t="s">
        <v>362</v>
      </c>
      <c r="B626" s="38" t="s">
        <v>465</v>
      </c>
      <c r="C626" s="36">
        <v>12095.2</v>
      </c>
      <c r="D626" s="36"/>
      <c r="E626" s="18">
        <f t="shared" si="9"/>
        <v>12095.2</v>
      </c>
    </row>
    <row r="627" spans="1:5" s="26" customFormat="1" x14ac:dyDescent="0.25">
      <c r="A627" s="34" t="s">
        <v>362</v>
      </c>
      <c r="B627" s="38" t="s">
        <v>327</v>
      </c>
      <c r="C627" s="36">
        <v>2006779.98</v>
      </c>
      <c r="D627" s="36"/>
      <c r="E627" s="18">
        <f t="shared" si="9"/>
        <v>2006779.98</v>
      </c>
    </row>
    <row r="628" spans="1:5" s="26" customFormat="1" x14ac:dyDescent="0.25">
      <c r="A628" s="34" t="s">
        <v>362</v>
      </c>
      <c r="B628" s="38" t="s">
        <v>464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x14ac:dyDescent="0.25">
      <c r="A629" s="34" t="s">
        <v>362</v>
      </c>
      <c r="B629" s="38" t="s">
        <v>469</v>
      </c>
      <c r="C629" s="36">
        <v>14.71</v>
      </c>
      <c r="D629" s="36"/>
      <c r="E629" s="18">
        <f t="shared" si="9"/>
        <v>14.71</v>
      </c>
    </row>
    <row r="630" spans="1:5" s="26" customFormat="1" x14ac:dyDescent="0.25">
      <c r="A630" s="34" t="s">
        <v>362</v>
      </c>
      <c r="B630" s="38" t="s">
        <v>448</v>
      </c>
      <c r="C630" s="36">
        <v>93514.43</v>
      </c>
      <c r="D630" s="36"/>
      <c r="E630" s="18">
        <f t="shared" si="9"/>
        <v>93514.43</v>
      </c>
    </row>
    <row r="631" spans="1:5" s="26" customFormat="1" x14ac:dyDescent="0.25">
      <c r="A631" s="34" t="s">
        <v>362</v>
      </c>
      <c r="B631" s="38" t="s">
        <v>465</v>
      </c>
      <c r="C631" s="36">
        <v>4607.98039215686</v>
      </c>
      <c r="D631" s="36"/>
      <c r="E631" s="18">
        <f t="shared" si="9"/>
        <v>4607.98039215686</v>
      </c>
    </row>
    <row r="632" spans="1:5" s="26" customFormat="1" x14ac:dyDescent="0.25">
      <c r="A632" s="34" t="s">
        <v>362</v>
      </c>
      <c r="B632" s="38" t="s">
        <v>465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x14ac:dyDescent="0.25">
      <c r="A633" s="34" t="s">
        <v>362</v>
      </c>
      <c r="B633" s="38" t="s">
        <v>330</v>
      </c>
      <c r="C633" s="36">
        <v>120000</v>
      </c>
      <c r="D633" s="36"/>
      <c r="E633" s="18">
        <f t="shared" si="9"/>
        <v>120000</v>
      </c>
    </row>
    <row r="634" spans="1:5" s="26" customFormat="1" x14ac:dyDescent="0.25">
      <c r="A634" s="34" t="s">
        <v>362</v>
      </c>
      <c r="B634" s="38" t="s">
        <v>330</v>
      </c>
      <c r="C634" s="36">
        <v>80000</v>
      </c>
      <c r="D634" s="36"/>
      <c r="E634" s="18">
        <f t="shared" si="9"/>
        <v>80000</v>
      </c>
    </row>
    <row r="635" spans="1:5" s="26" customFormat="1" x14ac:dyDescent="0.25">
      <c r="A635" s="34" t="s">
        <v>362</v>
      </c>
      <c r="B635" s="49" t="s">
        <v>383</v>
      </c>
      <c r="C635" s="36">
        <v>11502</v>
      </c>
      <c r="D635" s="9"/>
      <c r="E635" s="18">
        <f t="shared" si="9"/>
        <v>11502</v>
      </c>
    </row>
    <row r="636" spans="1:5" s="26" customFormat="1" x14ac:dyDescent="0.25">
      <c r="A636" s="34" t="s">
        <v>362</v>
      </c>
      <c r="B636" s="49" t="s">
        <v>383</v>
      </c>
      <c r="C636" s="36">
        <v>4698</v>
      </c>
      <c r="D636" s="9"/>
      <c r="E636" s="18">
        <f t="shared" si="9"/>
        <v>4698</v>
      </c>
    </row>
    <row r="637" spans="1:5" s="26" customFormat="1" x14ac:dyDescent="0.25">
      <c r="A637" s="34" t="s">
        <v>362</v>
      </c>
      <c r="B637" s="38" t="s">
        <v>448</v>
      </c>
      <c r="C637" s="36">
        <v>61547.62</v>
      </c>
      <c r="D637" s="36"/>
      <c r="E637" s="18">
        <f t="shared" si="9"/>
        <v>61547.62</v>
      </c>
    </row>
    <row r="638" spans="1:5" s="26" customFormat="1" x14ac:dyDescent="0.25">
      <c r="A638" s="34" t="s">
        <v>362</v>
      </c>
      <c r="B638" s="38" t="s">
        <v>260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x14ac:dyDescent="0.25">
      <c r="A639" s="34" t="s">
        <v>362</v>
      </c>
      <c r="B639" s="38" t="s">
        <v>330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x14ac:dyDescent="0.25">
      <c r="A640" s="34" t="s">
        <v>362</v>
      </c>
      <c r="B640" s="38" t="s">
        <v>330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x14ac:dyDescent="0.25">
      <c r="A641" s="34" t="s">
        <v>362</v>
      </c>
      <c r="B641" s="38" t="s">
        <v>330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x14ac:dyDescent="0.25">
      <c r="A642" s="34" t="s">
        <v>362</v>
      </c>
      <c r="B642" s="38" t="s">
        <v>445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x14ac:dyDescent="0.25">
      <c r="A643" s="34" t="s">
        <v>362</v>
      </c>
      <c r="B643" s="38" t="s">
        <v>484</v>
      </c>
      <c r="C643" s="36">
        <v>1308.79</v>
      </c>
      <c r="D643" s="36"/>
      <c r="E643" s="18">
        <f t="shared" si="10"/>
        <v>1308.79</v>
      </c>
    </row>
    <row r="644" spans="1:5" s="26" customFormat="1" x14ac:dyDescent="0.25">
      <c r="A644" s="34" t="s">
        <v>362</v>
      </c>
      <c r="B644" s="38" t="s">
        <v>484</v>
      </c>
      <c r="C644" s="36">
        <v>291.74</v>
      </c>
      <c r="D644" s="36"/>
      <c r="E644" s="18">
        <f t="shared" si="10"/>
        <v>291.74</v>
      </c>
    </row>
    <row r="645" spans="1:5" s="26" customFormat="1" x14ac:dyDescent="0.2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2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2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2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2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2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2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2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2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2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2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2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2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2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2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2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25">
      <c r="A661" s="50">
        <v>43647</v>
      </c>
      <c r="B661" s="53" t="s">
        <v>357</v>
      </c>
      <c r="C661" s="16">
        <v>45.96</v>
      </c>
      <c r="D661" s="52"/>
      <c r="E661" s="18">
        <f t="shared" si="10"/>
        <v>45.96</v>
      </c>
    </row>
    <row r="662" spans="1:5" s="26" customFormat="1" x14ac:dyDescent="0.25">
      <c r="A662" s="50">
        <v>43647</v>
      </c>
      <c r="B662" s="53" t="s">
        <v>501</v>
      </c>
      <c r="C662" s="16">
        <v>0.01</v>
      </c>
      <c r="D662" s="52"/>
      <c r="E662" s="18">
        <f t="shared" si="10"/>
        <v>0.01</v>
      </c>
    </row>
    <row r="663" spans="1:5" s="26" customFormat="1" x14ac:dyDescent="0.2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2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2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2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2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2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2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2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2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2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2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2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2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2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2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2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2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2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2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2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2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2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2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2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2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2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2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2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2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2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2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2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2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2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2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2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2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2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2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2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2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2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2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2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2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2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2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2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2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2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2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2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2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2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2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2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2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2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2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2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2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2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2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2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2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2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2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2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2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2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2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2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2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2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2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2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25">
      <c r="A739" s="50">
        <v>43647</v>
      </c>
      <c r="B739" s="55" t="s">
        <v>320</v>
      </c>
      <c r="C739" s="16">
        <v>0</v>
      </c>
      <c r="D739" s="52"/>
      <c r="E739" s="18">
        <f t="shared" si="11"/>
        <v>0</v>
      </c>
    </row>
    <row r="740" spans="1:5" s="26" customFormat="1" x14ac:dyDescent="0.2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2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2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2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2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2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2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2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2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2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2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2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2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2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2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2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2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2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2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 xr:uid="{00000000-0009-0000-0000-000003000000}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4" x14ac:dyDescent="0.25"/>
  <cols>
    <col min="1" max="1" width="17.08984375" style="1" customWidth="1"/>
    <col min="2" max="2" width="23.90625" style="2" customWidth="1"/>
    <col min="3" max="3" width="14.453125" style="3" customWidth="1"/>
    <col min="4" max="4" width="17.08984375" style="3" customWidth="1"/>
  </cols>
  <sheetData>
    <row r="1" spans="1:4" x14ac:dyDescent="0.25">
      <c r="A1" s="4" t="s">
        <v>644</v>
      </c>
      <c r="B1" s="5" t="s">
        <v>643</v>
      </c>
      <c r="C1" s="6" t="s">
        <v>33</v>
      </c>
      <c r="D1" s="6" t="s">
        <v>648</v>
      </c>
    </row>
    <row r="2" spans="1:4" x14ac:dyDescent="0.25">
      <c r="A2" s="7" t="s">
        <v>362</v>
      </c>
      <c r="B2" s="8" t="s">
        <v>656</v>
      </c>
      <c r="C2" s="9">
        <v>19579037.731666699</v>
      </c>
      <c r="D2" s="10">
        <v>0</v>
      </c>
    </row>
    <row r="3" spans="1:4" x14ac:dyDescent="0.25">
      <c r="A3" s="7" t="s">
        <v>362</v>
      </c>
      <c r="B3" s="8" t="s">
        <v>656</v>
      </c>
      <c r="C3" s="9">
        <v>25115943.489999998</v>
      </c>
      <c r="D3" s="10">
        <v>0</v>
      </c>
    </row>
    <row r="4" spans="1:4" x14ac:dyDescent="0.25">
      <c r="A4" s="7" t="s">
        <v>362</v>
      </c>
      <c r="B4" s="8" t="s">
        <v>656</v>
      </c>
      <c r="C4" s="9">
        <v>216220</v>
      </c>
      <c r="D4" s="10">
        <v>0</v>
      </c>
    </row>
    <row r="5" spans="1:4" x14ac:dyDescent="0.25">
      <c r="A5" s="7" t="s">
        <v>362</v>
      </c>
      <c r="B5" s="8" t="s">
        <v>656</v>
      </c>
      <c r="C5" s="9">
        <v>19379199.460000001</v>
      </c>
      <c r="D5" s="10">
        <v>0</v>
      </c>
    </row>
    <row r="6" spans="1:4" x14ac:dyDescent="0.25">
      <c r="A6" s="7" t="s">
        <v>362</v>
      </c>
      <c r="B6" s="8" t="s">
        <v>656</v>
      </c>
      <c r="C6" s="9">
        <v>31451788.6387324</v>
      </c>
      <c r="D6" s="10">
        <v>-1433155</v>
      </c>
    </row>
    <row r="7" spans="1:4" x14ac:dyDescent="0.25">
      <c r="A7" s="7" t="s">
        <v>362</v>
      </c>
      <c r="B7" s="8" t="s">
        <v>656</v>
      </c>
      <c r="C7" s="9">
        <v>13689173.390000001</v>
      </c>
      <c r="D7" s="10">
        <v>0</v>
      </c>
    </row>
    <row r="8" spans="1:4" x14ac:dyDescent="0.25">
      <c r="A8" s="7" t="s">
        <v>362</v>
      </c>
      <c r="B8" s="8" t="s">
        <v>656</v>
      </c>
      <c r="C8" s="9">
        <v>6523409.9500000002</v>
      </c>
      <c r="D8" s="10">
        <v>0</v>
      </c>
    </row>
    <row r="9" spans="1:4" x14ac:dyDescent="0.25">
      <c r="A9" s="7" t="s">
        <v>362</v>
      </c>
      <c r="B9" s="8" t="s">
        <v>656</v>
      </c>
      <c r="C9" s="9">
        <v>2620554</v>
      </c>
      <c r="D9" s="10">
        <v>0</v>
      </c>
    </row>
    <row r="10" spans="1:4" x14ac:dyDescent="0.25">
      <c r="A10" s="7" t="s">
        <v>362</v>
      </c>
      <c r="B10" s="8" t="s">
        <v>656</v>
      </c>
      <c r="C10" s="9">
        <v>1314194.28</v>
      </c>
      <c r="D10" s="10">
        <v>-647476</v>
      </c>
    </row>
    <row r="11" spans="1:4" x14ac:dyDescent="0.25">
      <c r="A11" s="7" t="s">
        <v>362</v>
      </c>
      <c r="B11" s="8" t="s">
        <v>48</v>
      </c>
      <c r="C11" s="9">
        <v>581893.01429110102</v>
      </c>
      <c r="D11" s="10">
        <v>0</v>
      </c>
    </row>
    <row r="12" spans="1:4" x14ac:dyDescent="0.25">
      <c r="A12" s="7" t="s">
        <v>362</v>
      </c>
      <c r="B12" s="8" t="s">
        <v>48</v>
      </c>
      <c r="C12" s="9">
        <v>262151.84000000003</v>
      </c>
      <c r="D12" s="10">
        <v>0</v>
      </c>
    </row>
    <row r="13" spans="1:4" x14ac:dyDescent="0.25">
      <c r="A13" s="7" t="s">
        <v>362</v>
      </c>
      <c r="B13" s="8" t="s">
        <v>48</v>
      </c>
      <c r="C13" s="9">
        <v>146.97999999999999</v>
      </c>
      <c r="D13" s="10">
        <v>0</v>
      </c>
    </row>
    <row r="14" spans="1:4" x14ac:dyDescent="0.25">
      <c r="A14" s="7" t="s">
        <v>362</v>
      </c>
      <c r="B14" s="8" t="s">
        <v>48</v>
      </c>
      <c r="C14" s="9">
        <v>102462.965947712</v>
      </c>
      <c r="D14" s="10">
        <v>0</v>
      </c>
    </row>
    <row r="15" spans="1:4" x14ac:dyDescent="0.25">
      <c r="A15" s="7" t="s">
        <v>362</v>
      </c>
      <c r="B15" s="8" t="s">
        <v>657</v>
      </c>
      <c r="C15" s="9">
        <v>16200</v>
      </c>
      <c r="D15" s="10">
        <v>0</v>
      </c>
    </row>
    <row r="16" spans="1:4" x14ac:dyDescent="0.25">
      <c r="A16" s="7" t="s">
        <v>362</v>
      </c>
      <c r="B16" s="8" t="s">
        <v>657</v>
      </c>
      <c r="C16" s="9">
        <v>61547.62</v>
      </c>
      <c r="D16" s="10">
        <v>0</v>
      </c>
    </row>
    <row r="17" spans="1:4" x14ac:dyDescent="0.25">
      <c r="A17" s="7" t="s">
        <v>362</v>
      </c>
      <c r="B17" s="8" t="s">
        <v>657</v>
      </c>
      <c r="C17" s="9">
        <v>8998.0392156862708</v>
      </c>
      <c r="D17" s="10">
        <v>0</v>
      </c>
    </row>
    <row r="18" spans="1:4" x14ac:dyDescent="0.25">
      <c r="A18" s="7" t="s">
        <v>362</v>
      </c>
      <c r="B18" s="8" t="s">
        <v>48</v>
      </c>
      <c r="C18" s="9">
        <v>33051.176470588201</v>
      </c>
      <c r="D18" s="10">
        <v>0</v>
      </c>
    </row>
    <row r="19" spans="1:4" x14ac:dyDescent="0.25">
      <c r="A19" s="7" t="s">
        <v>362</v>
      </c>
      <c r="B19" s="8" t="s">
        <v>48</v>
      </c>
      <c r="C19" s="9">
        <v>80000</v>
      </c>
      <c r="D19" s="10">
        <v>0</v>
      </c>
    </row>
    <row r="20" spans="1:4" x14ac:dyDescent="0.25">
      <c r="A20" s="7" t="s">
        <v>362</v>
      </c>
      <c r="B20" s="8" t="s">
        <v>48</v>
      </c>
      <c r="C20" s="9">
        <v>2642028.58</v>
      </c>
      <c r="D20" s="10">
        <v>0</v>
      </c>
    </row>
    <row r="21" spans="1:4" x14ac:dyDescent="0.25">
      <c r="A21" s="7" t="s">
        <v>362</v>
      </c>
      <c r="B21" s="8" t="s">
        <v>670</v>
      </c>
      <c r="C21" s="9">
        <v>200000</v>
      </c>
      <c r="D21" s="10">
        <v>0</v>
      </c>
    </row>
    <row r="22" spans="1:4" x14ac:dyDescent="0.25">
      <c r="A22" s="7" t="s">
        <v>362</v>
      </c>
      <c r="B22" s="8" t="s">
        <v>657</v>
      </c>
      <c r="C22" s="9">
        <v>83386.0285714286</v>
      </c>
      <c r="D22" s="10">
        <v>0</v>
      </c>
    </row>
    <row r="23" spans="1:4" x14ac:dyDescent="0.25">
      <c r="A23" s="7" t="s">
        <v>362</v>
      </c>
      <c r="B23" s="8" t="s">
        <v>671</v>
      </c>
      <c r="C23" s="9">
        <v>71841.568627450994</v>
      </c>
      <c r="D23" s="10">
        <v>0</v>
      </c>
    </row>
    <row r="24" spans="1:4" x14ac:dyDescent="0.25">
      <c r="A24" s="7" t="s">
        <v>362</v>
      </c>
      <c r="B24" s="8" t="s">
        <v>672</v>
      </c>
      <c r="C24" s="9">
        <v>1600.53</v>
      </c>
      <c r="D24" s="10">
        <v>0</v>
      </c>
    </row>
    <row r="25" spans="1:4" x14ac:dyDescent="0.25">
      <c r="A25" s="7" t="s">
        <v>658</v>
      </c>
      <c r="B25" s="8" t="s">
        <v>656</v>
      </c>
      <c r="C25" s="9">
        <v>4277890.99</v>
      </c>
      <c r="D25" s="10">
        <v>-226728.22247000001</v>
      </c>
    </row>
    <row r="26" spans="1:4" x14ac:dyDescent="0.25">
      <c r="A26" s="7" t="s">
        <v>658</v>
      </c>
      <c r="B26" s="8" t="s">
        <v>656</v>
      </c>
      <c r="C26" s="9">
        <v>2674240.87</v>
      </c>
      <c r="D26" s="10">
        <v>-141734.76611</v>
      </c>
    </row>
    <row r="27" spans="1:4" x14ac:dyDescent="0.25">
      <c r="A27" s="7" t="s">
        <v>658</v>
      </c>
      <c r="B27" s="8" t="s">
        <v>656</v>
      </c>
      <c r="C27" s="9">
        <v>2</v>
      </c>
      <c r="D27" s="10">
        <v>-0.106</v>
      </c>
    </row>
    <row r="28" spans="1:4" x14ac:dyDescent="0.25">
      <c r="A28" s="7" t="s">
        <v>658</v>
      </c>
      <c r="B28" s="8" t="s">
        <v>656</v>
      </c>
      <c r="C28" s="9">
        <v>6232719.8200000003</v>
      </c>
      <c r="D28" s="10">
        <v>-330334.15045999998</v>
      </c>
    </row>
    <row r="29" spans="1:4" x14ac:dyDescent="0.25">
      <c r="A29" s="7" t="s">
        <v>658</v>
      </c>
      <c r="B29" s="8" t="s">
        <v>656</v>
      </c>
      <c r="C29" s="9">
        <v>1205083.78</v>
      </c>
      <c r="D29" s="10">
        <v>-103637.20508</v>
      </c>
    </row>
    <row r="30" spans="1:4" x14ac:dyDescent="0.25">
      <c r="A30" s="7" t="s">
        <v>658</v>
      </c>
      <c r="B30" s="8" t="s">
        <v>48</v>
      </c>
      <c r="C30" s="9">
        <v>10006.799999999999</v>
      </c>
      <c r="D30" s="10">
        <v>0</v>
      </c>
    </row>
    <row r="31" spans="1:4" x14ac:dyDescent="0.25">
      <c r="A31" s="7" t="s">
        <v>658</v>
      </c>
      <c r="B31" s="8" t="s">
        <v>656</v>
      </c>
      <c r="C31" s="9">
        <v>2202101.83</v>
      </c>
      <c r="D31" s="10">
        <v>-116711.39698999999</v>
      </c>
    </row>
    <row r="32" spans="1:4" x14ac:dyDescent="0.25">
      <c r="A32" s="7" t="s">
        <v>658</v>
      </c>
      <c r="B32" s="8" t="s">
        <v>656</v>
      </c>
      <c r="C32" s="9">
        <v>1292137.07</v>
      </c>
      <c r="D32" s="10">
        <v>-68483.264710000003</v>
      </c>
    </row>
    <row r="33" spans="1:4" x14ac:dyDescent="0.25">
      <c r="A33" s="7" t="s">
        <v>658</v>
      </c>
      <c r="B33" s="8" t="s">
        <v>656</v>
      </c>
      <c r="C33" s="9">
        <v>606800</v>
      </c>
      <c r="D33" s="10">
        <v>-32160.400000000001</v>
      </c>
    </row>
    <row r="34" spans="1:4" x14ac:dyDescent="0.25">
      <c r="A34" s="7" t="s">
        <v>658</v>
      </c>
      <c r="B34" s="8" t="s">
        <v>656</v>
      </c>
      <c r="C34" s="9">
        <v>10540.92</v>
      </c>
      <c r="D34" s="10">
        <v>-906.51912000000004</v>
      </c>
    </row>
    <row r="35" spans="1:4" x14ac:dyDescent="0.25">
      <c r="A35" s="7" t="s">
        <v>658</v>
      </c>
      <c r="B35" s="8" t="s">
        <v>670</v>
      </c>
      <c r="C35" s="9">
        <v>50000</v>
      </c>
      <c r="D35" s="10">
        <v>0</v>
      </c>
    </row>
    <row r="36" spans="1:4" x14ac:dyDescent="0.25">
      <c r="A36" s="7" t="s">
        <v>658</v>
      </c>
      <c r="B36" s="8" t="s">
        <v>657</v>
      </c>
      <c r="C36" s="9">
        <v>40521.8761904762</v>
      </c>
      <c r="D36" s="10">
        <v>0</v>
      </c>
    </row>
    <row r="37" spans="1:4" x14ac:dyDescent="0.25">
      <c r="A37" s="7" t="s">
        <v>659</v>
      </c>
      <c r="B37" s="8" t="s">
        <v>656</v>
      </c>
      <c r="C37" s="9">
        <v>2920034.03</v>
      </c>
      <c r="D37" s="10">
        <v>-154761.80359</v>
      </c>
    </row>
    <row r="38" spans="1:4" x14ac:dyDescent="0.25">
      <c r="A38" s="7" t="s">
        <v>659</v>
      </c>
      <c r="B38" s="8" t="s">
        <v>656</v>
      </c>
      <c r="C38" s="9">
        <v>1133648.67</v>
      </c>
      <c r="D38" s="10">
        <v>-60083.379509999999</v>
      </c>
    </row>
    <row r="39" spans="1:4" x14ac:dyDescent="0.25">
      <c r="A39" s="7" t="s">
        <v>659</v>
      </c>
      <c r="B39" s="8" t="s">
        <v>656</v>
      </c>
      <c r="C39" s="9">
        <v>0</v>
      </c>
      <c r="D39" s="10">
        <v>0</v>
      </c>
    </row>
    <row r="40" spans="1:4" x14ac:dyDescent="0.25">
      <c r="A40" s="7" t="s">
        <v>659</v>
      </c>
      <c r="B40" s="8" t="s">
        <v>656</v>
      </c>
      <c r="C40" s="9">
        <v>2003646.49</v>
      </c>
      <c r="D40" s="10">
        <v>-106193.26397</v>
      </c>
    </row>
    <row r="41" spans="1:4" x14ac:dyDescent="0.25">
      <c r="A41" s="7" t="s">
        <v>659</v>
      </c>
      <c r="B41" s="8" t="s">
        <v>656</v>
      </c>
      <c r="C41" s="9">
        <v>143639.48000000001</v>
      </c>
      <c r="D41" s="10">
        <v>-12352.995279999999</v>
      </c>
    </row>
    <row r="42" spans="1:4" x14ac:dyDescent="0.25">
      <c r="A42" s="7" t="s">
        <v>659</v>
      </c>
      <c r="B42" s="8" t="s">
        <v>656</v>
      </c>
      <c r="C42" s="9">
        <v>4307581.3499999996</v>
      </c>
      <c r="D42" s="10">
        <v>-228301.81155000001</v>
      </c>
    </row>
    <row r="43" spans="1:4" x14ac:dyDescent="0.25">
      <c r="A43" s="7" t="s">
        <v>659</v>
      </c>
      <c r="B43" s="8" t="s">
        <v>656</v>
      </c>
      <c r="C43" s="9">
        <v>2127888</v>
      </c>
      <c r="D43" s="10">
        <v>-112778.064</v>
      </c>
    </row>
    <row r="44" spans="1:4" x14ac:dyDescent="0.25">
      <c r="A44" s="7" t="s">
        <v>659</v>
      </c>
      <c r="B44" s="8" t="s">
        <v>656</v>
      </c>
      <c r="C44" s="9">
        <v>5445760</v>
      </c>
      <c r="D44" s="10">
        <v>-288625.28000000003</v>
      </c>
    </row>
    <row r="45" spans="1:4" x14ac:dyDescent="0.25">
      <c r="A45" s="7" t="s">
        <v>659</v>
      </c>
      <c r="B45" s="8" t="s">
        <v>656</v>
      </c>
      <c r="C45" s="9">
        <v>109903.09</v>
      </c>
      <c r="D45" s="10">
        <v>-9451.6657400000004</v>
      </c>
    </row>
    <row r="46" spans="1:4" x14ac:dyDescent="0.25">
      <c r="A46" s="7" t="s">
        <v>659</v>
      </c>
      <c r="B46" s="8" t="s">
        <v>582</v>
      </c>
      <c r="C46" s="9">
        <v>5836.25</v>
      </c>
      <c r="D46" s="10">
        <v>0</v>
      </c>
    </row>
    <row r="47" spans="1:4" x14ac:dyDescent="0.25">
      <c r="A47" s="11" t="s">
        <v>659</v>
      </c>
      <c r="B47" s="8" t="s">
        <v>48</v>
      </c>
      <c r="C47" s="9">
        <v>175000</v>
      </c>
      <c r="D47" s="10">
        <v>0</v>
      </c>
    </row>
    <row r="48" spans="1:4" x14ac:dyDescent="0.25">
      <c r="A48" s="11" t="s">
        <v>659</v>
      </c>
      <c r="B48" s="8" t="s">
        <v>657</v>
      </c>
      <c r="C48" s="9">
        <v>76800</v>
      </c>
      <c r="D48" s="10">
        <v>0</v>
      </c>
    </row>
    <row r="49" spans="1:4" x14ac:dyDescent="0.25">
      <c r="A49" s="11" t="s">
        <v>659</v>
      </c>
      <c r="B49" s="8" t="s">
        <v>657</v>
      </c>
      <c r="C49" s="9">
        <v>55004.689655172398</v>
      </c>
      <c r="D49" s="10">
        <v>0</v>
      </c>
    </row>
    <row r="50" spans="1:4" x14ac:dyDescent="0.25">
      <c r="A50" s="11" t="s">
        <v>659</v>
      </c>
      <c r="B50" s="12" t="s">
        <v>670</v>
      </c>
      <c r="C50" s="9">
        <v>0</v>
      </c>
      <c r="D50" s="10">
        <v>0</v>
      </c>
    </row>
    <row r="51" spans="1:4" x14ac:dyDescent="0.25">
      <c r="A51" s="11" t="s">
        <v>659</v>
      </c>
      <c r="B51" s="8" t="s">
        <v>657</v>
      </c>
      <c r="C51" s="9">
        <v>17395.5333333333</v>
      </c>
      <c r="D51" s="10">
        <v>0</v>
      </c>
    </row>
    <row r="52" spans="1:4" x14ac:dyDescent="0.25">
      <c r="A52" s="11" t="s">
        <v>660</v>
      </c>
      <c r="B52" s="8" t="s">
        <v>656</v>
      </c>
      <c r="C52" s="9">
        <v>558411.85</v>
      </c>
      <c r="D52" s="10">
        <v>-29595.82805</v>
      </c>
    </row>
    <row r="53" spans="1:4" x14ac:dyDescent="0.25">
      <c r="A53" s="11" t="s">
        <v>660</v>
      </c>
      <c r="B53" s="8" t="s">
        <v>656</v>
      </c>
      <c r="C53" s="9">
        <v>1489678.15</v>
      </c>
      <c r="D53" s="10">
        <v>-78952.941949999993</v>
      </c>
    </row>
    <row r="54" spans="1:4" x14ac:dyDescent="0.25">
      <c r="A54" s="11" t="s">
        <v>660</v>
      </c>
      <c r="B54" s="8" t="s">
        <v>656</v>
      </c>
      <c r="C54" s="9">
        <v>889596.1</v>
      </c>
      <c r="D54" s="10">
        <v>-76505.264599999995</v>
      </c>
    </row>
    <row r="55" spans="1:4" x14ac:dyDescent="0.25">
      <c r="A55" s="11" t="s">
        <v>660</v>
      </c>
      <c r="B55" s="8" t="s">
        <v>656</v>
      </c>
      <c r="C55" s="9">
        <v>4881660</v>
      </c>
      <c r="D55" s="10">
        <v>-258727.98</v>
      </c>
    </row>
    <row r="56" spans="1:4" x14ac:dyDescent="0.25">
      <c r="A56" s="11" t="s">
        <v>660</v>
      </c>
      <c r="B56" s="8" t="s">
        <v>656</v>
      </c>
      <c r="C56" s="9">
        <v>1375612.84</v>
      </c>
      <c r="D56" s="10">
        <v>-72907.480519999997</v>
      </c>
    </row>
    <row r="57" spans="1:4" x14ac:dyDescent="0.25">
      <c r="A57" s="11" t="s">
        <v>660</v>
      </c>
      <c r="B57" s="8" t="s">
        <v>656</v>
      </c>
      <c r="C57" s="13">
        <v>3698687.79</v>
      </c>
      <c r="D57" s="10">
        <v>-196030.45287000001</v>
      </c>
    </row>
    <row r="58" spans="1:4" x14ac:dyDescent="0.25">
      <c r="A58" s="11" t="s">
        <v>660</v>
      </c>
      <c r="B58" s="8" t="s">
        <v>656</v>
      </c>
      <c r="C58" s="9">
        <v>159361.95000000001</v>
      </c>
      <c r="D58" s="10">
        <v>-13705.127699999999</v>
      </c>
    </row>
    <row r="59" spans="1:4" x14ac:dyDescent="0.25">
      <c r="A59" s="11" t="s">
        <v>660</v>
      </c>
      <c r="B59" s="8" t="s">
        <v>656</v>
      </c>
      <c r="C59" s="14">
        <v>1746886.49</v>
      </c>
      <c r="D59" s="10">
        <v>-92584.983970000001</v>
      </c>
    </row>
    <row r="60" spans="1:4" x14ac:dyDescent="0.25">
      <c r="A60" s="11" t="s">
        <v>660</v>
      </c>
      <c r="B60" s="8" t="s">
        <v>656</v>
      </c>
      <c r="C60" s="14">
        <v>1981.7</v>
      </c>
      <c r="D60" s="10">
        <v>-105.0301</v>
      </c>
    </row>
    <row r="61" spans="1:4" x14ac:dyDescent="0.25">
      <c r="A61" s="11" t="s">
        <v>660</v>
      </c>
      <c r="B61" s="15" t="s">
        <v>361</v>
      </c>
      <c r="C61" s="9">
        <v>81000</v>
      </c>
      <c r="D61" s="10">
        <v>0</v>
      </c>
    </row>
    <row r="62" spans="1:4" x14ac:dyDescent="0.25">
      <c r="A62" s="11" t="s">
        <v>660</v>
      </c>
      <c r="B62" s="8" t="s">
        <v>657</v>
      </c>
      <c r="C62" s="16">
        <v>56685.346938775503</v>
      </c>
      <c r="D62" s="10">
        <v>0</v>
      </c>
    </row>
    <row r="63" spans="1:4" x14ac:dyDescent="0.25">
      <c r="A63" s="11" t="s">
        <v>660</v>
      </c>
      <c r="B63" s="8" t="s">
        <v>657</v>
      </c>
      <c r="C63" s="16">
        <v>117794.871794872</v>
      </c>
      <c r="D63" s="10">
        <v>0</v>
      </c>
    </row>
    <row r="64" spans="1:4" x14ac:dyDescent="0.25">
      <c r="A64" s="17" t="s">
        <v>663</v>
      </c>
      <c r="B64" s="8" t="s">
        <v>656</v>
      </c>
      <c r="C64" s="18">
        <v>-53069.59</v>
      </c>
      <c r="D64" s="10">
        <v>0</v>
      </c>
    </row>
    <row r="65" spans="1:4" x14ac:dyDescent="0.25">
      <c r="A65" s="17" t="s">
        <v>663</v>
      </c>
      <c r="B65" s="8" t="s">
        <v>656</v>
      </c>
      <c r="C65" s="18">
        <v>1525181.15</v>
      </c>
      <c r="D65" s="10">
        <v>-73208.695200000002</v>
      </c>
    </row>
    <row r="66" spans="1:4" x14ac:dyDescent="0.25">
      <c r="A66" s="17" t="s">
        <v>663</v>
      </c>
      <c r="B66" s="8" t="s">
        <v>656</v>
      </c>
      <c r="C66" s="18">
        <v>22126.240000000002</v>
      </c>
      <c r="D66" s="10">
        <v>-1754.6108320000001</v>
      </c>
    </row>
    <row r="67" spans="1:4" x14ac:dyDescent="0.25">
      <c r="A67" s="17" t="s">
        <v>663</v>
      </c>
      <c r="B67" s="8" t="s">
        <v>656</v>
      </c>
      <c r="C67" s="18">
        <v>1700225.32</v>
      </c>
      <c r="D67" s="10">
        <v>0</v>
      </c>
    </row>
    <row r="68" spans="1:4" x14ac:dyDescent="0.25">
      <c r="A68" s="17" t="s">
        <v>663</v>
      </c>
      <c r="B68" s="8" t="s">
        <v>656</v>
      </c>
      <c r="C68" s="18">
        <v>1483934.88</v>
      </c>
      <c r="D68" s="10">
        <v>-71228.874240000005</v>
      </c>
    </row>
    <row r="69" spans="1:4" x14ac:dyDescent="0.25">
      <c r="A69" s="17" t="s">
        <v>663</v>
      </c>
      <c r="B69" s="8" t="s">
        <v>656</v>
      </c>
      <c r="C69" s="18">
        <v>160.53</v>
      </c>
      <c r="D69" s="10">
        <v>-12.730029</v>
      </c>
    </row>
    <row r="70" spans="1:4" x14ac:dyDescent="0.25">
      <c r="A70" s="17" t="s">
        <v>663</v>
      </c>
      <c r="B70" s="8" t="s">
        <v>656</v>
      </c>
      <c r="C70" s="17">
        <v>0</v>
      </c>
      <c r="D70" s="10">
        <v>0</v>
      </c>
    </row>
    <row r="71" spans="1:4" x14ac:dyDescent="0.25">
      <c r="A71" s="17" t="s">
        <v>663</v>
      </c>
      <c r="B71" s="8" t="s">
        <v>656</v>
      </c>
      <c r="C71" s="17">
        <v>1746886.49</v>
      </c>
      <c r="D71" s="10">
        <v>-318170.23151999997</v>
      </c>
    </row>
    <row r="72" spans="1:4" x14ac:dyDescent="0.25">
      <c r="A72" s="17" t="s">
        <v>663</v>
      </c>
      <c r="B72" s="19" t="s">
        <v>582</v>
      </c>
      <c r="C72" s="17">
        <v>91740.24</v>
      </c>
      <c r="D72" s="10">
        <v>0</v>
      </c>
    </row>
    <row r="73" spans="1:4" x14ac:dyDescent="0.25">
      <c r="A73" s="17" t="s">
        <v>663</v>
      </c>
      <c r="B73" s="8" t="s">
        <v>656</v>
      </c>
      <c r="C73" s="17">
        <v>4881660</v>
      </c>
      <c r="D73" s="10">
        <v>-234319.68</v>
      </c>
    </row>
    <row r="74" spans="1:4" x14ac:dyDescent="0.25">
      <c r="A74" s="17" t="s">
        <v>663</v>
      </c>
      <c r="B74" s="8" t="s">
        <v>657</v>
      </c>
      <c r="C74" s="20">
        <v>153600</v>
      </c>
      <c r="D74" s="10">
        <v>0</v>
      </c>
    </row>
    <row r="75" spans="1:4" x14ac:dyDescent="0.25">
      <c r="A75" s="17" t="s">
        <v>663</v>
      </c>
      <c r="B75" s="8" t="s">
        <v>657</v>
      </c>
      <c r="C75" s="20">
        <v>130252.181034483</v>
      </c>
      <c r="D75" s="10">
        <v>0</v>
      </c>
    </row>
    <row r="76" spans="1:4" x14ac:dyDescent="0.25">
      <c r="A76" s="21"/>
      <c r="B76" s="12"/>
      <c r="C76" s="22"/>
      <c r="D76" s="10">
        <v>0</v>
      </c>
    </row>
    <row r="77" spans="1:4" x14ac:dyDescent="0.2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董雪娇</cp:lastModifiedBy>
  <dcterms:created xsi:type="dcterms:W3CDTF">2019-06-27T01:58:00Z</dcterms:created>
  <dcterms:modified xsi:type="dcterms:W3CDTF">2021-02-04T16:35:46Z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