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多彩运营\-\"/>
    </mc:Choice>
  </mc:AlternateContent>
  <bookViews>
    <workbookView xWindow="-19305" yWindow="-1515" windowWidth="19425" windowHeight="10425" tabRatio="886"/>
  </bookViews>
  <sheets>
    <sheet name="客户表" sheetId="1" r:id="rId1"/>
    <sheet name="媒体表" sheetId="2" r:id="rId2"/>
    <sheet name="Sheet2" sheetId="12" state="hidden" r:id="rId3"/>
    <sheet name="Sheet3" sheetId="13" state="hidden" r:id="rId4"/>
    <sheet name="入账版收入 (2)" sheetId="14" state="hidden" r:id="rId5"/>
    <sheet name="入账版成本 (2)" sheetId="15" state="hidden" r:id="rId6"/>
    <sheet name="Sheet1" sheetId="3" state="hidden" r:id="rId7"/>
  </sheets>
  <externalReferences>
    <externalReference r:id="rId8"/>
  </externalReferences>
  <definedNames>
    <definedName name="_xlnm._FilterDatabase" localSheetId="6" hidden="1">Sheet1!$C$1:$D$63</definedName>
    <definedName name="_xlnm._FilterDatabase" localSheetId="0" hidden="1">客户表!$A$1:$AN$498</definedName>
    <definedName name="_xlnm._FilterDatabase" localSheetId="1" hidden="1">媒体表!$A$1:$U$55</definedName>
    <definedName name="_xlnm._FilterDatabase" localSheetId="5" hidden="1">'入账版成本 (2)'!$A$1:$I$51</definedName>
    <definedName name="_xlnm._FilterDatabase" localSheetId="4" hidden="1">'入账版收入 (2)'!$A$1:$I$141</definedName>
  </definedNames>
  <calcPr calcId="152511"/>
</workbook>
</file>

<file path=xl/calcChain.xml><?xml version="1.0" encoding="utf-8"?>
<calcChain xmlns="http://schemas.openxmlformats.org/spreadsheetml/2006/main">
  <c r="H51" i="15" l="1"/>
  <c r="G51" i="15"/>
  <c r="G50" i="15"/>
  <c r="H50" i="15" s="1"/>
  <c r="H49" i="15"/>
  <c r="G49" i="15"/>
  <c r="G48" i="15"/>
  <c r="H48" i="15" s="1"/>
  <c r="H47" i="15"/>
  <c r="G47" i="15"/>
  <c r="G46" i="15"/>
  <c r="H46" i="15" s="1"/>
  <c r="H45" i="15"/>
  <c r="G45" i="15"/>
  <c r="G44" i="15"/>
  <c r="H44" i="15" s="1"/>
  <c r="H43" i="15"/>
  <c r="G43" i="15"/>
  <c r="G42" i="15"/>
  <c r="H42" i="15" s="1"/>
  <c r="H41" i="15"/>
  <c r="G41" i="15"/>
  <c r="G40" i="15"/>
  <c r="H40" i="15" s="1"/>
  <c r="H39" i="15"/>
  <c r="G39" i="15"/>
  <c r="G38" i="15"/>
  <c r="H38" i="15" s="1"/>
  <c r="H37" i="15"/>
  <c r="G37" i="15"/>
  <c r="G36" i="15"/>
  <c r="H36" i="15" s="1"/>
  <c r="H35" i="15"/>
  <c r="G35" i="15"/>
  <c r="G34" i="15"/>
  <c r="H34" i="15" s="1"/>
  <c r="H33" i="15"/>
  <c r="G33" i="15"/>
  <c r="G32" i="15"/>
  <c r="H32" i="15" s="1"/>
  <c r="H31" i="15"/>
  <c r="G31" i="15"/>
  <c r="G30" i="15"/>
  <c r="H30" i="15" s="1"/>
  <c r="H29" i="15"/>
  <c r="G29" i="15"/>
  <c r="G28" i="15"/>
  <c r="H28" i="15" s="1"/>
  <c r="H27" i="15"/>
  <c r="G27" i="15"/>
  <c r="G26" i="15"/>
  <c r="H26" i="15" s="1"/>
  <c r="H25" i="15"/>
  <c r="G25" i="15"/>
  <c r="G24" i="15"/>
  <c r="H24" i="15" s="1"/>
  <c r="H23" i="15"/>
  <c r="G23" i="15"/>
  <c r="G22" i="15"/>
  <c r="H22" i="15" s="1"/>
  <c r="H21" i="15"/>
  <c r="G21" i="15"/>
  <c r="G20" i="15"/>
  <c r="H20" i="15" s="1"/>
  <c r="H19" i="15"/>
  <c r="G19" i="15"/>
  <c r="G18" i="15"/>
  <c r="H18" i="15" s="1"/>
  <c r="H17" i="15"/>
  <c r="G17" i="15"/>
  <c r="G16" i="15"/>
  <c r="H16" i="15" s="1"/>
  <c r="H15" i="15"/>
  <c r="G15" i="15"/>
  <c r="G14" i="15"/>
  <c r="H14" i="15" s="1"/>
  <c r="H13" i="15"/>
  <c r="G13" i="15"/>
  <c r="G12" i="15"/>
  <c r="H12" i="15" s="1"/>
  <c r="H11" i="15"/>
  <c r="G11" i="15"/>
  <c r="G10" i="15"/>
  <c r="H10" i="15" s="1"/>
  <c r="H9" i="15"/>
  <c r="G9" i="15"/>
  <c r="G8" i="15"/>
  <c r="H8" i="15" s="1"/>
  <c r="H7" i="15"/>
  <c r="G7" i="15"/>
  <c r="G6" i="15"/>
  <c r="H6" i="15" s="1"/>
  <c r="H5" i="15"/>
  <c r="G5" i="15"/>
  <c r="G4" i="15"/>
  <c r="H4" i="15" s="1"/>
  <c r="H3" i="15"/>
  <c r="G3" i="15"/>
  <c r="G2" i="15"/>
  <c r="H2" i="15" s="1"/>
  <c r="F141" i="14"/>
  <c r="G141" i="14" s="1"/>
  <c r="G140" i="14"/>
  <c r="F140" i="14"/>
  <c r="G139" i="14"/>
  <c r="F139" i="14"/>
  <c r="G138" i="14"/>
  <c r="F138" i="14"/>
  <c r="F137" i="14"/>
  <c r="G137" i="14" s="1"/>
  <c r="G136" i="14"/>
  <c r="F136" i="14"/>
  <c r="G135" i="14"/>
  <c r="F135" i="14"/>
  <c r="G134" i="14"/>
  <c r="F134" i="14"/>
  <c r="F133" i="14"/>
  <c r="G133" i="14" s="1"/>
  <c r="G132" i="14"/>
  <c r="F132" i="14"/>
  <c r="G131" i="14"/>
  <c r="F131" i="14"/>
  <c r="G130" i="14"/>
  <c r="F130" i="14"/>
  <c r="G129" i="14"/>
  <c r="F129" i="14"/>
  <c r="G128" i="14"/>
  <c r="F128" i="14"/>
  <c r="G127" i="14"/>
  <c r="F127" i="14"/>
  <c r="G126" i="14"/>
  <c r="F126" i="14"/>
  <c r="G125" i="14"/>
  <c r="F125" i="14"/>
  <c r="G124" i="14"/>
  <c r="F124" i="14"/>
  <c r="G123" i="14"/>
  <c r="F123" i="14"/>
  <c r="G122" i="14"/>
  <c r="F122" i="14"/>
  <c r="G121" i="14"/>
  <c r="F121" i="14"/>
  <c r="G120" i="14"/>
  <c r="F120" i="14"/>
  <c r="G119" i="14"/>
  <c r="F119" i="14"/>
  <c r="G118" i="14"/>
  <c r="F118" i="14"/>
  <c r="G117" i="14"/>
  <c r="F117" i="14"/>
  <c r="G116" i="14"/>
  <c r="F116" i="14"/>
  <c r="G115" i="14"/>
  <c r="F115" i="14"/>
  <c r="G114" i="14"/>
  <c r="F114" i="14"/>
  <c r="G113" i="14"/>
  <c r="F113" i="14"/>
  <c r="G112" i="14"/>
  <c r="F112" i="14"/>
  <c r="G111" i="14"/>
  <c r="F111" i="14"/>
  <c r="G110" i="14"/>
  <c r="F110" i="14"/>
  <c r="F109" i="14"/>
  <c r="G109" i="14" s="1"/>
  <c r="G108" i="14"/>
  <c r="F108" i="14"/>
  <c r="G107" i="14"/>
  <c r="F107" i="14"/>
  <c r="G106" i="14"/>
  <c r="F106" i="14"/>
  <c r="F105" i="14"/>
  <c r="G105" i="14" s="1"/>
  <c r="G104" i="14"/>
  <c r="F104" i="14"/>
  <c r="G103" i="14"/>
  <c r="F103" i="14"/>
  <c r="G102" i="14"/>
  <c r="F102" i="14"/>
  <c r="F101" i="14"/>
  <c r="G101" i="14" s="1"/>
  <c r="G100" i="14"/>
  <c r="F100" i="14"/>
  <c r="G99" i="14"/>
  <c r="F99" i="14"/>
  <c r="G98" i="14"/>
  <c r="F98" i="14"/>
  <c r="G97" i="14"/>
  <c r="F97" i="14"/>
  <c r="G96" i="14"/>
  <c r="F96" i="14"/>
  <c r="G95" i="14"/>
  <c r="F95" i="14"/>
  <c r="G94" i="14"/>
  <c r="F94" i="14"/>
  <c r="F93" i="14"/>
  <c r="G93" i="14" s="1"/>
  <c r="G92" i="14"/>
  <c r="F92" i="14"/>
  <c r="G91" i="14"/>
  <c r="F91" i="14"/>
  <c r="G90" i="14"/>
  <c r="F90" i="14"/>
  <c r="F89" i="14"/>
  <c r="G89" i="14" s="1"/>
  <c r="G88" i="14"/>
  <c r="F88" i="14"/>
  <c r="G87" i="14"/>
  <c r="F87" i="14"/>
  <c r="G86" i="14"/>
  <c r="F86" i="14"/>
  <c r="F85" i="14"/>
  <c r="G85" i="14" s="1"/>
  <c r="G84" i="14"/>
  <c r="F84" i="14"/>
  <c r="G83" i="14"/>
  <c r="F83" i="14"/>
  <c r="G82" i="14"/>
  <c r="F82" i="14"/>
  <c r="F81" i="14"/>
  <c r="G81" i="14" s="1"/>
  <c r="G80" i="14"/>
  <c r="F80" i="14"/>
  <c r="G79" i="14"/>
  <c r="F79" i="14"/>
  <c r="G78" i="14"/>
  <c r="F78" i="14"/>
  <c r="F77" i="14"/>
  <c r="G77" i="14" s="1"/>
  <c r="G76" i="14"/>
  <c r="F76" i="14"/>
  <c r="G75" i="14"/>
  <c r="F75" i="14"/>
  <c r="G74" i="14"/>
  <c r="F74" i="14"/>
  <c r="F73" i="14"/>
  <c r="G73" i="14" s="1"/>
  <c r="G72" i="14"/>
  <c r="F72" i="14"/>
  <c r="G71" i="14"/>
  <c r="F71" i="14"/>
  <c r="G70" i="14"/>
  <c r="F70" i="14"/>
  <c r="G69" i="14"/>
  <c r="F69" i="14"/>
  <c r="G68" i="14"/>
  <c r="F68" i="14"/>
  <c r="G67" i="14"/>
  <c r="F67" i="14"/>
  <c r="G66" i="14"/>
  <c r="F66" i="14"/>
  <c r="G65" i="14"/>
  <c r="F65" i="14"/>
  <c r="G64" i="14"/>
  <c r="F64" i="14"/>
  <c r="G63" i="14"/>
  <c r="F63" i="14"/>
  <c r="G62" i="14"/>
  <c r="F62" i="14"/>
  <c r="F61" i="14"/>
  <c r="G61" i="14" s="1"/>
  <c r="G60" i="14"/>
  <c r="F60" i="14"/>
  <c r="G59" i="14"/>
  <c r="F59" i="14"/>
  <c r="G58" i="14"/>
  <c r="F58" i="14"/>
  <c r="F57" i="14"/>
  <c r="G57" i="14" s="1"/>
  <c r="G56" i="14"/>
  <c r="F56" i="14"/>
  <c r="G55" i="14"/>
  <c r="F55" i="14"/>
  <c r="G54" i="14"/>
  <c r="F54" i="14"/>
  <c r="F53" i="14"/>
  <c r="G53" i="14" s="1"/>
  <c r="G52" i="14"/>
  <c r="F52" i="14"/>
  <c r="G51" i="14"/>
  <c r="F51" i="14"/>
  <c r="G50" i="14"/>
  <c r="F50" i="14"/>
  <c r="F49" i="14"/>
  <c r="G49" i="14" s="1"/>
  <c r="G48" i="14"/>
  <c r="F48" i="14"/>
  <c r="G47" i="14"/>
  <c r="F47" i="14"/>
  <c r="G46" i="14"/>
  <c r="F46" i="14"/>
  <c r="F45" i="14"/>
  <c r="G45" i="14" s="1"/>
  <c r="G44" i="14"/>
  <c r="F44" i="14"/>
  <c r="G43" i="14"/>
  <c r="F43" i="14"/>
  <c r="G42" i="14"/>
  <c r="F42" i="14"/>
  <c r="F41" i="14"/>
  <c r="G41" i="14" s="1"/>
  <c r="G40" i="14"/>
  <c r="F40" i="14"/>
  <c r="G39" i="14"/>
  <c r="F39" i="14"/>
  <c r="G38" i="14"/>
  <c r="F38" i="14"/>
  <c r="F37" i="14"/>
  <c r="G37" i="14" s="1"/>
  <c r="G36" i="14"/>
  <c r="F36" i="14"/>
  <c r="G35" i="14"/>
  <c r="F35" i="14"/>
  <c r="G34" i="14"/>
  <c r="F34" i="14"/>
  <c r="F33" i="14"/>
  <c r="G33" i="14" s="1"/>
  <c r="G32" i="14"/>
  <c r="F32" i="14"/>
  <c r="G31" i="14"/>
  <c r="F31" i="14"/>
  <c r="G30" i="14"/>
  <c r="F30" i="14"/>
  <c r="F29" i="14"/>
  <c r="G29" i="14" s="1"/>
  <c r="G28" i="14"/>
  <c r="F28" i="14"/>
  <c r="G27" i="14"/>
  <c r="F27" i="14"/>
  <c r="G26" i="14"/>
  <c r="F26" i="14"/>
  <c r="F25" i="14"/>
  <c r="G25" i="14" s="1"/>
  <c r="G24" i="14"/>
  <c r="F24" i="14"/>
  <c r="G23" i="14"/>
  <c r="F23" i="14"/>
  <c r="G22" i="14"/>
  <c r="F22" i="14"/>
  <c r="F21" i="14"/>
  <c r="G21" i="14" s="1"/>
  <c r="G20" i="14"/>
  <c r="F20" i="14"/>
  <c r="G19" i="14"/>
  <c r="F19" i="14"/>
  <c r="G18" i="14"/>
  <c r="F18" i="14"/>
  <c r="F17" i="14"/>
  <c r="G17" i="14" s="1"/>
  <c r="G16" i="14"/>
  <c r="F16" i="14"/>
  <c r="G15" i="14"/>
  <c r="F15" i="14"/>
  <c r="G14" i="14"/>
  <c r="F14" i="14"/>
  <c r="F13" i="14"/>
  <c r="G13" i="14" s="1"/>
  <c r="G12" i="14"/>
  <c r="F12" i="14"/>
  <c r="G11" i="14"/>
  <c r="F11" i="14"/>
  <c r="G10" i="14"/>
  <c r="F10" i="14"/>
  <c r="F9" i="14"/>
  <c r="G9" i="14" s="1"/>
  <c r="G8" i="14"/>
  <c r="F8" i="14"/>
  <c r="G7" i="14"/>
  <c r="F7" i="14"/>
  <c r="G6" i="14"/>
  <c r="F6" i="14"/>
  <c r="F5" i="14"/>
  <c r="G5" i="14" s="1"/>
  <c r="G4" i="14"/>
  <c r="F4" i="14"/>
  <c r="G3" i="14"/>
  <c r="F3" i="14"/>
  <c r="G2" i="14"/>
  <c r="F2" i="14"/>
  <c r="H1" i="14" s="1"/>
  <c r="J55" i="2"/>
  <c r="M55" i="2" s="1"/>
  <c r="J54" i="2"/>
  <c r="M54" i="2" s="1"/>
  <c r="J53" i="2"/>
  <c r="M53" i="2" s="1"/>
  <c r="J52" i="2"/>
  <c r="M52" i="2" s="1"/>
  <c r="J51" i="2"/>
  <c r="M51" i="2" s="1"/>
  <c r="J50" i="2"/>
  <c r="M50" i="2" s="1"/>
  <c r="H50" i="2"/>
  <c r="G50" i="2"/>
  <c r="J49" i="2"/>
  <c r="M49" i="2" s="1"/>
  <c r="J48" i="2"/>
  <c r="M48" i="2" s="1"/>
  <c r="M47" i="2"/>
  <c r="J47" i="2"/>
  <c r="J46" i="2"/>
  <c r="M46" i="2" s="1"/>
  <c r="J45" i="2"/>
  <c r="M45" i="2" s="1"/>
  <c r="J44" i="2"/>
  <c r="M44" i="2" s="1"/>
  <c r="J43" i="2"/>
  <c r="M43" i="2" s="1"/>
  <c r="J42" i="2"/>
  <c r="M42" i="2" s="1"/>
  <c r="J41" i="2"/>
  <c r="M41" i="2" s="1"/>
  <c r="J40" i="2"/>
  <c r="M40" i="2" s="1"/>
  <c r="M39" i="2"/>
  <c r="I39" i="2"/>
  <c r="H39" i="2"/>
  <c r="M38" i="2"/>
  <c r="I38" i="2"/>
  <c r="I37" i="2"/>
  <c r="G37" i="2"/>
  <c r="I36" i="2"/>
  <c r="H36" i="2"/>
  <c r="G36" i="2"/>
  <c r="J35" i="2"/>
  <c r="M35" i="2" s="1"/>
  <c r="M34" i="2"/>
  <c r="I34" i="2"/>
  <c r="H34" i="2"/>
  <c r="G34" i="2"/>
  <c r="J33" i="2"/>
  <c r="M32" i="2"/>
  <c r="H32" i="2"/>
  <c r="I32" i="2" s="1"/>
  <c r="G32" i="2"/>
  <c r="M31" i="2"/>
  <c r="H31" i="2"/>
  <c r="I31" i="2" s="1"/>
  <c r="G31" i="2"/>
  <c r="M29" i="2"/>
  <c r="J29" i="2"/>
  <c r="M28" i="2"/>
  <c r="I28" i="2"/>
  <c r="H28" i="2"/>
  <c r="G28" i="2"/>
  <c r="M27" i="2"/>
  <c r="I27" i="2"/>
  <c r="G27" i="2"/>
  <c r="M26" i="2"/>
  <c r="I26" i="2"/>
  <c r="G26" i="2"/>
  <c r="M24" i="2"/>
  <c r="J24" i="2"/>
  <c r="M23" i="2"/>
  <c r="I23" i="2"/>
  <c r="M22" i="2"/>
  <c r="I22" i="2"/>
  <c r="M21" i="2"/>
  <c r="J21" i="2"/>
  <c r="M20" i="2"/>
  <c r="J20" i="2"/>
  <c r="J19" i="2"/>
  <c r="M19" i="2" s="1"/>
  <c r="M18" i="2"/>
  <c r="I18" i="2"/>
  <c r="J17" i="2"/>
  <c r="M17" i="2" s="1"/>
  <c r="M16" i="2"/>
  <c r="I16" i="2"/>
  <c r="M15" i="2"/>
  <c r="I15" i="2"/>
  <c r="H15" i="2"/>
  <c r="G15" i="2"/>
  <c r="M10" i="2"/>
  <c r="J10" i="2"/>
  <c r="M9" i="2"/>
  <c r="J9" i="2"/>
  <c r="J8" i="2"/>
  <c r="M8" i="2" s="1"/>
  <c r="M7" i="2"/>
  <c r="J7" i="2"/>
  <c r="M6" i="2"/>
  <c r="I6" i="2"/>
  <c r="M5" i="2"/>
  <c r="I5" i="2"/>
  <c r="M4" i="2"/>
  <c r="I4" i="2"/>
  <c r="M3" i="2"/>
  <c r="I3" i="2"/>
  <c r="M2" i="2"/>
  <c r="I2" i="2"/>
  <c r="H2" i="2"/>
  <c r="G2" i="2"/>
  <c r="AD498" i="1"/>
  <c r="Y498" i="1"/>
  <c r="W498" i="1"/>
  <c r="Z498" i="1" s="1"/>
  <c r="O55" i="2" s="1"/>
  <c r="Q55" i="2" s="1"/>
  <c r="R55" i="2" s="1"/>
  <c r="S55" i="2" s="1"/>
  <c r="AD497" i="1"/>
  <c r="AA497" i="1"/>
  <c r="Z497" i="1"/>
  <c r="Y497" i="1"/>
  <c r="AD496" i="1"/>
  <c r="AA496" i="1"/>
  <c r="Z496" i="1"/>
  <c r="O54" i="2" s="1"/>
  <c r="Q54" i="2" s="1"/>
  <c r="R54" i="2" s="1"/>
  <c r="S54" i="2" s="1"/>
  <c r="Y496" i="1"/>
  <c r="AD495" i="1"/>
  <c r="AA495" i="1"/>
  <c r="Z495" i="1"/>
  <c r="O52" i="2" s="1"/>
  <c r="Y495" i="1"/>
  <c r="AD494" i="1"/>
  <c r="AA494" i="1"/>
  <c r="Z494" i="1"/>
  <c r="O53" i="2" s="1"/>
  <c r="Q53" i="2" s="1"/>
  <c r="R53" i="2" s="1"/>
  <c r="S53" i="2" s="1"/>
  <c r="Y494" i="1"/>
  <c r="AM493" i="1"/>
  <c r="AN493" i="1" s="1"/>
  <c r="Z493" i="1" s="1"/>
  <c r="AJ493" i="1"/>
  <c r="AL493" i="1" s="1"/>
  <c r="AH493" i="1"/>
  <c r="AB493" i="1"/>
  <c r="AA493" i="1"/>
  <c r="W493" i="1"/>
  <c r="V493" i="1"/>
  <c r="AM492" i="1"/>
  <c r="AL492" i="1"/>
  <c r="AJ492" i="1"/>
  <c r="AH492" i="1"/>
  <c r="AB492" i="1"/>
  <c r="AD492" i="1" s="1"/>
  <c r="W492" i="1"/>
  <c r="V492" i="1"/>
  <c r="AM491" i="1"/>
  <c r="AL491" i="1"/>
  <c r="AJ491" i="1"/>
  <c r="AH491" i="1"/>
  <c r="AB491" i="1"/>
  <c r="AD491" i="1" s="1"/>
  <c r="AA491" i="1"/>
  <c r="Z491" i="1"/>
  <c r="W491" i="1"/>
  <c r="V491" i="1"/>
  <c r="AM490" i="1"/>
  <c r="AJ490" i="1"/>
  <c r="AL490" i="1" s="1"/>
  <c r="AH490" i="1"/>
  <c r="AD490" i="1"/>
  <c r="AB490" i="1"/>
  <c r="W490" i="1"/>
  <c r="AA490" i="1" s="1"/>
  <c r="V490" i="1"/>
  <c r="AM489" i="1"/>
  <c r="AJ489" i="1"/>
  <c r="AL489" i="1" s="1"/>
  <c r="AH489" i="1"/>
  <c r="AD489" i="1"/>
  <c r="AB489" i="1"/>
  <c r="W489" i="1"/>
  <c r="V489" i="1"/>
  <c r="AM488" i="1"/>
  <c r="AJ488" i="1"/>
  <c r="AL488" i="1" s="1"/>
  <c r="AH488" i="1"/>
  <c r="AB488" i="1"/>
  <c r="AD488" i="1" s="1"/>
  <c r="W488" i="1"/>
  <c r="V488" i="1"/>
  <c r="AM487" i="1"/>
  <c r="AJ487" i="1"/>
  <c r="AL487" i="1" s="1"/>
  <c r="AH487" i="1"/>
  <c r="AB487" i="1"/>
  <c r="AD487" i="1" s="1"/>
  <c r="W487" i="1"/>
  <c r="V487" i="1"/>
  <c r="AM486" i="1"/>
  <c r="AJ486" i="1"/>
  <c r="AL486" i="1" s="1"/>
  <c r="AH486" i="1"/>
  <c r="AB486" i="1"/>
  <c r="AD486" i="1" s="1"/>
  <c r="W486" i="1"/>
  <c r="V486" i="1"/>
  <c r="AM485" i="1"/>
  <c r="AJ485" i="1"/>
  <c r="AL485" i="1" s="1"/>
  <c r="AH485" i="1"/>
  <c r="AB485" i="1"/>
  <c r="AD485" i="1" s="1"/>
  <c r="Z485" i="1"/>
  <c r="Y485" i="1"/>
  <c r="W485" i="1"/>
  <c r="AA485" i="1" s="1"/>
  <c r="V485" i="1"/>
  <c r="AM484" i="1"/>
  <c r="AL484" i="1"/>
  <c r="AJ484" i="1"/>
  <c r="AH484" i="1"/>
  <c r="AB484" i="1"/>
  <c r="AD484" i="1" s="1"/>
  <c r="W484" i="1"/>
  <c r="AA484" i="1" s="1"/>
  <c r="V484" i="1"/>
  <c r="AM483" i="1"/>
  <c r="AJ483" i="1"/>
  <c r="AL483" i="1" s="1"/>
  <c r="AH483" i="1"/>
  <c r="AB483" i="1"/>
  <c r="W483" i="1"/>
  <c r="AA483" i="1" s="1"/>
  <c r="V483" i="1"/>
  <c r="AM482" i="1"/>
  <c r="AJ482" i="1"/>
  <c r="AL482" i="1" s="1"/>
  <c r="AH482" i="1"/>
  <c r="AB482" i="1"/>
  <c r="AD482" i="1" s="1"/>
  <c r="W482" i="1"/>
  <c r="AA482" i="1" s="1"/>
  <c r="V482" i="1"/>
  <c r="AM481" i="1"/>
  <c r="AJ481" i="1"/>
  <c r="AL481" i="1" s="1"/>
  <c r="AH481" i="1"/>
  <c r="AB481" i="1"/>
  <c r="AD481" i="1" s="1"/>
  <c r="W481" i="1"/>
  <c r="AA481" i="1" s="1"/>
  <c r="V481" i="1"/>
  <c r="AM480" i="1"/>
  <c r="AJ480" i="1"/>
  <c r="AL480" i="1" s="1"/>
  <c r="AH480" i="1"/>
  <c r="AB480" i="1"/>
  <c r="AD480" i="1" s="1"/>
  <c r="W480" i="1"/>
  <c r="V480" i="1"/>
  <c r="AM479" i="1"/>
  <c r="AN479" i="1" s="1"/>
  <c r="Z479" i="1" s="1"/>
  <c r="AL479" i="1"/>
  <c r="AJ479" i="1"/>
  <c r="AH479" i="1"/>
  <c r="AB479" i="1"/>
  <c r="AA479" i="1"/>
  <c r="W479" i="1"/>
  <c r="V479" i="1"/>
  <c r="AM478" i="1"/>
  <c r="AJ478" i="1"/>
  <c r="AL478" i="1" s="1"/>
  <c r="AH478" i="1"/>
  <c r="AB478" i="1"/>
  <c r="AD478" i="1" s="1"/>
  <c r="W478" i="1"/>
  <c r="V478" i="1"/>
  <c r="AM477" i="1"/>
  <c r="AJ477" i="1"/>
  <c r="AL477" i="1" s="1"/>
  <c r="AH477" i="1"/>
  <c r="AB477" i="1"/>
  <c r="AD477" i="1" s="1"/>
  <c r="W477" i="1"/>
  <c r="V477" i="1"/>
  <c r="AM476" i="1"/>
  <c r="AJ476" i="1"/>
  <c r="AL476" i="1" s="1"/>
  <c r="AH476" i="1"/>
  <c r="AB476" i="1"/>
  <c r="AD476" i="1" s="1"/>
  <c r="Z476" i="1"/>
  <c r="W476" i="1"/>
  <c r="AA476" i="1" s="1"/>
  <c r="V476" i="1"/>
  <c r="AM475" i="1"/>
  <c r="AJ475" i="1"/>
  <c r="AL475" i="1" s="1"/>
  <c r="AH475" i="1"/>
  <c r="AB475" i="1"/>
  <c r="AD475" i="1" s="1"/>
  <c r="AA475" i="1"/>
  <c r="W475" i="1"/>
  <c r="V475" i="1"/>
  <c r="AM474" i="1"/>
  <c r="AJ474" i="1"/>
  <c r="AL474" i="1" s="1"/>
  <c r="AH474" i="1"/>
  <c r="AB474" i="1"/>
  <c r="AD474" i="1" s="1"/>
  <c r="W474" i="1"/>
  <c r="AA474" i="1" s="1"/>
  <c r="V474" i="1"/>
  <c r="AM473" i="1"/>
  <c r="AJ473" i="1"/>
  <c r="AL473" i="1" s="1"/>
  <c r="AH473" i="1"/>
  <c r="AB473" i="1"/>
  <c r="W473" i="1"/>
  <c r="V473" i="1"/>
  <c r="AM472" i="1"/>
  <c r="AJ472" i="1"/>
  <c r="AL472" i="1" s="1"/>
  <c r="AH472" i="1"/>
  <c r="AB472" i="1"/>
  <c r="AD472" i="1" s="1"/>
  <c r="W472" i="1"/>
  <c r="V472" i="1"/>
  <c r="AM471" i="1"/>
  <c r="AJ471" i="1"/>
  <c r="AL471" i="1" s="1"/>
  <c r="AH471" i="1"/>
  <c r="AB471" i="1"/>
  <c r="AD471" i="1" s="1"/>
  <c r="W471" i="1"/>
  <c r="V471" i="1"/>
  <c r="AM470" i="1"/>
  <c r="AJ470" i="1"/>
  <c r="AL470" i="1" s="1"/>
  <c r="AH470" i="1"/>
  <c r="AB470" i="1"/>
  <c r="W470" i="1"/>
  <c r="AA470" i="1" s="1"/>
  <c r="V470" i="1"/>
  <c r="AM469" i="1"/>
  <c r="AJ469" i="1"/>
  <c r="AL469" i="1" s="1"/>
  <c r="AH469" i="1"/>
  <c r="AD469" i="1"/>
  <c r="AB469" i="1"/>
  <c r="W469" i="1"/>
  <c r="AA469" i="1" s="1"/>
  <c r="V469" i="1"/>
  <c r="AM468" i="1"/>
  <c r="AJ468" i="1"/>
  <c r="AL468" i="1" s="1"/>
  <c r="AH468" i="1"/>
  <c r="AB468" i="1"/>
  <c r="W468" i="1"/>
  <c r="Z468" i="1" s="1"/>
  <c r="V468" i="1"/>
  <c r="AM467" i="1"/>
  <c r="AJ467" i="1"/>
  <c r="AL467" i="1" s="1"/>
  <c r="AH467" i="1"/>
  <c r="AB467" i="1"/>
  <c r="AD467" i="1" s="1"/>
  <c r="W467" i="1"/>
  <c r="V467" i="1"/>
  <c r="AM466" i="1"/>
  <c r="AJ466" i="1"/>
  <c r="AL466" i="1" s="1"/>
  <c r="AH466" i="1"/>
  <c r="AB466" i="1"/>
  <c r="AD466" i="1" s="1"/>
  <c r="W466" i="1"/>
  <c r="V466" i="1"/>
  <c r="AM465" i="1"/>
  <c r="AJ465" i="1"/>
  <c r="AL465" i="1" s="1"/>
  <c r="AH465" i="1"/>
  <c r="AB465" i="1"/>
  <c r="AD465" i="1" s="1"/>
  <c r="W465" i="1"/>
  <c r="V465" i="1"/>
  <c r="AM464" i="1"/>
  <c r="AJ464" i="1"/>
  <c r="AL464" i="1" s="1"/>
  <c r="AH464" i="1"/>
  <c r="AB464" i="1"/>
  <c r="AD464" i="1" s="1"/>
  <c r="AA464" i="1"/>
  <c r="W464" i="1"/>
  <c r="Z464" i="1" s="1"/>
  <c r="V464" i="1"/>
  <c r="AM463" i="1"/>
  <c r="AJ463" i="1"/>
  <c r="AL463" i="1" s="1"/>
  <c r="AH463" i="1"/>
  <c r="AB463" i="1"/>
  <c r="AD463" i="1" s="1"/>
  <c r="W463" i="1"/>
  <c r="Z463" i="1" s="1"/>
  <c r="V463" i="1"/>
  <c r="AM462" i="1"/>
  <c r="AJ462" i="1"/>
  <c r="AL462" i="1" s="1"/>
  <c r="AH462" i="1"/>
  <c r="AB462" i="1"/>
  <c r="AD462" i="1" s="1"/>
  <c r="W462" i="1"/>
  <c r="V462" i="1"/>
  <c r="AM461" i="1"/>
  <c r="AJ461" i="1"/>
  <c r="AL461" i="1" s="1"/>
  <c r="AH461" i="1"/>
  <c r="AB461" i="1"/>
  <c r="AD461" i="1" s="1"/>
  <c r="W461" i="1"/>
  <c r="Y461" i="1" s="1"/>
  <c r="V461" i="1"/>
  <c r="AM460" i="1"/>
  <c r="AJ460" i="1"/>
  <c r="AL460" i="1" s="1"/>
  <c r="AH460" i="1"/>
  <c r="AB460" i="1"/>
  <c r="AD460" i="1" s="1"/>
  <c r="W460" i="1"/>
  <c r="V460" i="1"/>
  <c r="AM459" i="1"/>
  <c r="AJ459" i="1"/>
  <c r="AL459" i="1" s="1"/>
  <c r="AH459" i="1"/>
  <c r="AB459" i="1"/>
  <c r="AD459" i="1" s="1"/>
  <c r="AA459" i="1"/>
  <c r="W459" i="1"/>
  <c r="V459" i="1"/>
  <c r="AM458" i="1"/>
  <c r="AJ458" i="1"/>
  <c r="AL458" i="1" s="1"/>
  <c r="AH458" i="1"/>
  <c r="AB458" i="1"/>
  <c r="W458" i="1"/>
  <c r="Z458" i="1" s="1"/>
  <c r="V458" i="1"/>
  <c r="AM457" i="1"/>
  <c r="AL457" i="1"/>
  <c r="AJ457" i="1"/>
  <c r="AH457" i="1"/>
  <c r="AB457" i="1"/>
  <c r="AD457" i="1" s="1"/>
  <c r="AA457" i="1"/>
  <c r="W457" i="1"/>
  <c r="V457" i="1"/>
  <c r="AM456" i="1"/>
  <c r="AJ456" i="1"/>
  <c r="AL456" i="1" s="1"/>
  <c r="AH456" i="1"/>
  <c r="AB456" i="1"/>
  <c r="W456" i="1"/>
  <c r="Z456" i="1" s="1"/>
  <c r="V456" i="1"/>
  <c r="AM455" i="1"/>
  <c r="AJ455" i="1"/>
  <c r="AL455" i="1" s="1"/>
  <c r="AH455" i="1"/>
  <c r="AB455" i="1"/>
  <c r="AD455" i="1" s="1"/>
  <c r="W455" i="1"/>
  <c r="AA455" i="1" s="1"/>
  <c r="V455" i="1"/>
  <c r="AM454" i="1"/>
  <c r="AJ454" i="1"/>
  <c r="AL454" i="1" s="1"/>
  <c r="AH454" i="1"/>
  <c r="AB454" i="1"/>
  <c r="W454" i="1"/>
  <c r="V454" i="1"/>
  <c r="AM453" i="1"/>
  <c r="AJ453" i="1"/>
  <c r="AL453" i="1" s="1"/>
  <c r="AH453" i="1"/>
  <c r="AD453" i="1"/>
  <c r="AB453" i="1"/>
  <c r="W453" i="1"/>
  <c r="Z453" i="1" s="1"/>
  <c r="V453" i="1"/>
  <c r="AM452" i="1"/>
  <c r="AJ452" i="1"/>
  <c r="AL452" i="1" s="1"/>
  <c r="AH452" i="1"/>
  <c r="AD452" i="1"/>
  <c r="AB452" i="1"/>
  <c r="W452" i="1"/>
  <c r="V452" i="1"/>
  <c r="AM451" i="1"/>
  <c r="AJ451" i="1"/>
  <c r="AL451" i="1" s="1"/>
  <c r="AH451" i="1"/>
  <c r="AB451" i="1"/>
  <c r="AD451" i="1" s="1"/>
  <c r="W451" i="1"/>
  <c r="V451" i="1"/>
  <c r="AM450" i="1"/>
  <c r="AJ450" i="1"/>
  <c r="AL450" i="1" s="1"/>
  <c r="AH450" i="1"/>
  <c r="AD450" i="1"/>
  <c r="AB450" i="1"/>
  <c r="W450" i="1"/>
  <c r="V450" i="1"/>
  <c r="AM449" i="1"/>
  <c r="AJ449" i="1"/>
  <c r="AL449" i="1" s="1"/>
  <c r="AH449" i="1"/>
  <c r="AD449" i="1"/>
  <c r="AB449" i="1"/>
  <c r="Z449" i="1"/>
  <c r="Y449" i="1"/>
  <c r="W449" i="1"/>
  <c r="AA449" i="1" s="1"/>
  <c r="V449" i="1"/>
  <c r="AM448" i="1"/>
  <c r="AL448" i="1"/>
  <c r="AJ448" i="1"/>
  <c r="AH448" i="1"/>
  <c r="AB448" i="1"/>
  <c r="AD448" i="1" s="1"/>
  <c r="W448" i="1"/>
  <c r="V448" i="1"/>
  <c r="AM447" i="1"/>
  <c r="AJ447" i="1"/>
  <c r="AL447" i="1" s="1"/>
  <c r="AH447" i="1"/>
  <c r="AB447" i="1"/>
  <c r="AD447" i="1" s="1"/>
  <c r="Z447" i="1"/>
  <c r="Y447" i="1"/>
  <c r="W447" i="1"/>
  <c r="AA447" i="1" s="1"/>
  <c r="V447" i="1"/>
  <c r="AM446" i="1"/>
  <c r="AJ446" i="1"/>
  <c r="AL446" i="1" s="1"/>
  <c r="AH446" i="1"/>
  <c r="AB446" i="1"/>
  <c r="AA446" i="1"/>
  <c r="Z446" i="1"/>
  <c r="W446" i="1"/>
  <c r="V446" i="1"/>
  <c r="AM445" i="1"/>
  <c r="AJ445" i="1"/>
  <c r="AL445" i="1" s="1"/>
  <c r="AH445" i="1"/>
  <c r="AB445" i="1"/>
  <c r="AD445" i="1" s="1"/>
  <c r="Z445" i="1"/>
  <c r="W445" i="1"/>
  <c r="AA445" i="1" s="1"/>
  <c r="V445" i="1"/>
  <c r="AM444" i="1"/>
  <c r="AL444" i="1"/>
  <c r="AJ444" i="1"/>
  <c r="AH444" i="1"/>
  <c r="AB444" i="1"/>
  <c r="Z444" i="1"/>
  <c r="W444" i="1"/>
  <c r="AA444" i="1" s="1"/>
  <c r="V444" i="1"/>
  <c r="AM443" i="1"/>
  <c r="AL443" i="1"/>
  <c r="AJ443" i="1"/>
  <c r="AH443" i="1"/>
  <c r="AB443" i="1"/>
  <c r="AD443" i="1" s="1"/>
  <c r="W443" i="1"/>
  <c r="V443" i="1"/>
  <c r="AM442" i="1"/>
  <c r="AJ442" i="1"/>
  <c r="AL442" i="1" s="1"/>
  <c r="AH442" i="1"/>
  <c r="AD442" i="1"/>
  <c r="AB442" i="1"/>
  <c r="Z442" i="1"/>
  <c r="Y442" i="1"/>
  <c r="W442" i="1"/>
  <c r="AA442" i="1" s="1"/>
  <c r="V442" i="1"/>
  <c r="AM441" i="1"/>
  <c r="AL441" i="1"/>
  <c r="AJ441" i="1"/>
  <c r="AH441" i="1"/>
  <c r="AD441" i="1"/>
  <c r="AB441" i="1"/>
  <c r="W441" i="1"/>
  <c r="V441" i="1"/>
  <c r="AN440" i="1"/>
  <c r="Z440" i="1" s="1"/>
  <c r="AM440" i="1"/>
  <c r="AL440" i="1"/>
  <c r="AJ440" i="1"/>
  <c r="AH440" i="1"/>
  <c r="AD440" i="1"/>
  <c r="AA440" i="1"/>
  <c r="Y440" i="1"/>
  <c r="V440" i="1"/>
  <c r="AM439" i="1"/>
  <c r="AN439" i="1" s="1"/>
  <c r="Z439" i="1" s="1"/>
  <c r="AJ439" i="1"/>
  <c r="AL439" i="1" s="1"/>
  <c r="AH439" i="1"/>
  <c r="AD439" i="1"/>
  <c r="AA439" i="1"/>
  <c r="Y439" i="1"/>
  <c r="V439" i="1"/>
  <c r="AM438" i="1"/>
  <c r="AN438" i="1" s="1"/>
  <c r="Z438" i="1" s="1"/>
  <c r="AJ438" i="1"/>
  <c r="AL438" i="1" s="1"/>
  <c r="AH438" i="1"/>
  <c r="AB438" i="1"/>
  <c r="AA438" i="1"/>
  <c r="V438" i="1"/>
  <c r="AM437" i="1"/>
  <c r="AJ437" i="1"/>
  <c r="AL437" i="1" s="1"/>
  <c r="AH437" i="1"/>
  <c r="AD437" i="1"/>
  <c r="AB437" i="1"/>
  <c r="W437" i="1"/>
  <c r="V437" i="1"/>
  <c r="AM436" i="1"/>
  <c r="AJ436" i="1"/>
  <c r="AL436" i="1" s="1"/>
  <c r="AH436" i="1"/>
  <c r="AB436" i="1"/>
  <c r="AD436" i="1" s="1"/>
  <c r="AA436" i="1"/>
  <c r="W436" i="1"/>
  <c r="Z436" i="1" s="1"/>
  <c r="V436" i="1"/>
  <c r="AB435" i="1"/>
  <c r="W435" i="1"/>
  <c r="AB434" i="1"/>
  <c r="W434" i="1"/>
  <c r="AB433" i="1"/>
  <c r="W433" i="1"/>
  <c r="AB432" i="1"/>
  <c r="W432" i="1"/>
  <c r="AB431" i="1"/>
  <c r="W431" i="1"/>
  <c r="Z431" i="1" s="1"/>
  <c r="AB430" i="1"/>
  <c r="Z430" i="1"/>
  <c r="W430" i="1"/>
  <c r="AB429" i="1"/>
  <c r="W429" i="1"/>
  <c r="AA428" i="1"/>
  <c r="Z428" i="1"/>
  <c r="O49" i="2" s="1"/>
  <c r="Q49" i="2" s="1"/>
  <c r="R49" i="2" s="1"/>
  <c r="S49" i="2" s="1"/>
  <c r="Y428" i="1"/>
  <c r="AD427" i="1"/>
  <c r="AA427" i="1"/>
  <c r="Z427" i="1"/>
  <c r="Y427" i="1"/>
  <c r="AD426" i="1"/>
  <c r="AA426" i="1"/>
  <c r="Z426" i="1"/>
  <c r="O47" i="2" s="1"/>
  <c r="Q47" i="2" s="1"/>
  <c r="R47" i="2" s="1"/>
  <c r="S47" i="2" s="1"/>
  <c r="Y426" i="1"/>
  <c r="AD425" i="1"/>
  <c r="AA425" i="1"/>
  <c r="Z425" i="1"/>
  <c r="O48" i="2" s="1"/>
  <c r="Q48" i="2" s="1"/>
  <c r="R48" i="2" s="1"/>
  <c r="S48" i="2" s="1"/>
  <c r="Y425" i="1"/>
  <c r="AM424" i="1"/>
  <c r="AJ424" i="1"/>
  <c r="AL424" i="1" s="1"/>
  <c r="AH424" i="1"/>
  <c r="AB424" i="1"/>
  <c r="W424" i="1"/>
  <c r="V424" i="1"/>
  <c r="AM423" i="1"/>
  <c r="AH423" i="1"/>
  <c r="AB423" i="1"/>
  <c r="W423" i="1"/>
  <c r="V423" i="1"/>
  <c r="AM422" i="1"/>
  <c r="AJ422" i="1"/>
  <c r="AL422" i="1" s="1"/>
  <c r="AH422" i="1"/>
  <c r="AB422" i="1"/>
  <c r="W422" i="1"/>
  <c r="V422" i="1"/>
  <c r="AM421" i="1"/>
  <c r="AJ421" i="1"/>
  <c r="AL421" i="1" s="1"/>
  <c r="AH421" i="1"/>
  <c r="AB421" i="1"/>
  <c r="W421" i="1"/>
  <c r="V421" i="1"/>
  <c r="AM420" i="1"/>
  <c r="AJ420" i="1"/>
  <c r="AL420" i="1" s="1"/>
  <c r="AH420" i="1"/>
  <c r="AB420" i="1"/>
  <c r="Y420" i="1"/>
  <c r="W420" i="1"/>
  <c r="V420" i="1"/>
  <c r="AM419" i="1"/>
  <c r="AL419" i="1"/>
  <c r="AJ419" i="1"/>
  <c r="AH419" i="1"/>
  <c r="AB419" i="1"/>
  <c r="AA419" i="1"/>
  <c r="W419" i="1"/>
  <c r="V419" i="1"/>
  <c r="AM418" i="1"/>
  <c r="AJ418" i="1"/>
  <c r="AL418" i="1" s="1"/>
  <c r="AH418" i="1"/>
  <c r="AB418" i="1"/>
  <c r="W418" i="1"/>
  <c r="V418" i="1"/>
  <c r="AM417" i="1"/>
  <c r="AJ417" i="1"/>
  <c r="AL417" i="1" s="1"/>
  <c r="AH417" i="1"/>
  <c r="AB417" i="1"/>
  <c r="W417" i="1"/>
  <c r="V417" i="1"/>
  <c r="AM416" i="1"/>
  <c r="AJ416" i="1"/>
  <c r="AL416" i="1" s="1"/>
  <c r="AH416" i="1"/>
  <c r="AB416" i="1"/>
  <c r="W416" i="1"/>
  <c r="V416" i="1"/>
  <c r="AM415" i="1"/>
  <c r="AJ415" i="1"/>
  <c r="AL415" i="1" s="1"/>
  <c r="AH415" i="1"/>
  <c r="AB415" i="1"/>
  <c r="AA415" i="1"/>
  <c r="W415" i="1"/>
  <c r="V415" i="1"/>
  <c r="AM414" i="1"/>
  <c r="AJ414" i="1"/>
  <c r="AL414" i="1" s="1"/>
  <c r="AH414" i="1"/>
  <c r="AB414" i="1"/>
  <c r="W414" i="1"/>
  <c r="V414" i="1"/>
  <c r="AM413" i="1"/>
  <c r="AJ413" i="1"/>
  <c r="AL413" i="1" s="1"/>
  <c r="AH413" i="1"/>
  <c r="AB413" i="1"/>
  <c r="W413" i="1"/>
  <c r="V413" i="1"/>
  <c r="AM412" i="1"/>
  <c r="AJ412" i="1"/>
  <c r="AL412" i="1" s="1"/>
  <c r="AH412" i="1"/>
  <c r="AB412" i="1"/>
  <c r="W412" i="1"/>
  <c r="Z412" i="1" s="1"/>
  <c r="V412" i="1"/>
  <c r="AM411" i="1"/>
  <c r="AJ411" i="1"/>
  <c r="AL411" i="1" s="1"/>
  <c r="AH411" i="1"/>
  <c r="AB411" i="1"/>
  <c r="AA411" i="1"/>
  <c r="Y411" i="1"/>
  <c r="W411" i="1"/>
  <c r="V411" i="1"/>
  <c r="AM410" i="1"/>
  <c r="AL410" i="1"/>
  <c r="AJ410" i="1"/>
  <c r="AH410" i="1"/>
  <c r="AB410" i="1"/>
  <c r="AA410" i="1"/>
  <c r="W410" i="1"/>
  <c r="Z410" i="1" s="1"/>
  <c r="V410" i="1"/>
  <c r="AM409" i="1"/>
  <c r="AJ409" i="1"/>
  <c r="AL409" i="1" s="1"/>
  <c r="AH409" i="1"/>
  <c r="AB409" i="1"/>
  <c r="W409" i="1"/>
  <c r="Z409" i="1" s="1"/>
  <c r="V409" i="1"/>
  <c r="AM408" i="1"/>
  <c r="AJ408" i="1"/>
  <c r="AL408" i="1" s="1"/>
  <c r="AH408" i="1"/>
  <c r="AB408" i="1"/>
  <c r="W408" i="1"/>
  <c r="V408" i="1"/>
  <c r="AM407" i="1"/>
  <c r="AL407" i="1"/>
  <c r="AJ407" i="1"/>
  <c r="AH407" i="1"/>
  <c r="AB407" i="1"/>
  <c r="Y407" i="1" s="1"/>
  <c r="W407" i="1"/>
  <c r="AA407" i="1" s="1"/>
  <c r="V407" i="1"/>
  <c r="AM406" i="1"/>
  <c r="AJ406" i="1"/>
  <c r="AL406" i="1" s="1"/>
  <c r="AH406" i="1"/>
  <c r="AB406" i="1"/>
  <c r="W406" i="1"/>
  <c r="Z406" i="1" s="1"/>
  <c r="V406" i="1"/>
  <c r="AM405" i="1"/>
  <c r="AJ405" i="1"/>
  <c r="AL405" i="1" s="1"/>
  <c r="AH405" i="1"/>
  <c r="AB405" i="1"/>
  <c r="Y405" i="1" s="1"/>
  <c r="W405" i="1"/>
  <c r="V405" i="1"/>
  <c r="AM404" i="1"/>
  <c r="AL404" i="1"/>
  <c r="AJ404" i="1"/>
  <c r="AH404" i="1"/>
  <c r="AB404" i="1"/>
  <c r="W404" i="1"/>
  <c r="V404" i="1"/>
  <c r="AM403" i="1"/>
  <c r="AJ403" i="1"/>
  <c r="AL403" i="1" s="1"/>
  <c r="AH403" i="1"/>
  <c r="AB403" i="1"/>
  <c r="W403" i="1"/>
  <c r="V403" i="1"/>
  <c r="AM402" i="1"/>
  <c r="AJ402" i="1"/>
  <c r="AL402" i="1" s="1"/>
  <c r="AH402" i="1"/>
  <c r="AB402" i="1"/>
  <c r="W402" i="1"/>
  <c r="V402" i="1"/>
  <c r="AM401" i="1"/>
  <c r="AJ401" i="1"/>
  <c r="AL401" i="1" s="1"/>
  <c r="AH401" i="1"/>
  <c r="AB401" i="1"/>
  <c r="W401" i="1"/>
  <c r="V401" i="1"/>
  <c r="AM400" i="1"/>
  <c r="AJ400" i="1"/>
  <c r="AL400" i="1" s="1"/>
  <c r="AH400" i="1"/>
  <c r="AB400" i="1"/>
  <c r="W400" i="1"/>
  <c r="AA400" i="1" s="1"/>
  <c r="V400" i="1"/>
  <c r="AM399" i="1"/>
  <c r="AJ399" i="1"/>
  <c r="AL399" i="1" s="1"/>
  <c r="AH399" i="1"/>
  <c r="AB399" i="1"/>
  <c r="W399" i="1"/>
  <c r="AA399" i="1" s="1"/>
  <c r="V399" i="1"/>
  <c r="AM398" i="1"/>
  <c r="AJ398" i="1"/>
  <c r="AL398" i="1" s="1"/>
  <c r="AH398" i="1"/>
  <c r="AB398" i="1"/>
  <c r="Z398" i="1"/>
  <c r="W398" i="1"/>
  <c r="AA398" i="1" s="1"/>
  <c r="V398" i="1"/>
  <c r="AM397" i="1"/>
  <c r="AJ397" i="1"/>
  <c r="AL397" i="1" s="1"/>
  <c r="AH397" i="1"/>
  <c r="AB397" i="1"/>
  <c r="Y397" i="1" s="1"/>
  <c r="W397" i="1"/>
  <c r="V397" i="1"/>
  <c r="AM396" i="1"/>
  <c r="AL396" i="1"/>
  <c r="AJ396" i="1"/>
  <c r="AH396" i="1"/>
  <c r="AB396" i="1"/>
  <c r="AA396" i="1"/>
  <c r="W396" i="1"/>
  <c r="V396" i="1"/>
  <c r="AM395" i="1"/>
  <c r="AL395" i="1"/>
  <c r="AJ395" i="1"/>
  <c r="AH395" i="1"/>
  <c r="AB395" i="1"/>
  <c r="AA395" i="1"/>
  <c r="Z395" i="1"/>
  <c r="W395" i="1"/>
  <c r="V395" i="1"/>
  <c r="AM394" i="1"/>
  <c r="AJ394" i="1"/>
  <c r="AL394" i="1" s="1"/>
  <c r="AH394" i="1"/>
  <c r="AB394" i="1"/>
  <c r="Z394" i="1"/>
  <c r="W394" i="1"/>
  <c r="AA394" i="1" s="1"/>
  <c r="V394" i="1"/>
  <c r="AM393" i="1"/>
  <c r="AJ393" i="1"/>
  <c r="AL393" i="1" s="1"/>
  <c r="AH393" i="1"/>
  <c r="AB393" i="1"/>
  <c r="W393" i="1"/>
  <c r="V393" i="1"/>
  <c r="AM392" i="1"/>
  <c r="AJ392" i="1"/>
  <c r="AL392" i="1" s="1"/>
  <c r="AH392" i="1"/>
  <c r="AB392" i="1"/>
  <c r="W392" i="1"/>
  <c r="V392" i="1"/>
  <c r="AM391" i="1"/>
  <c r="AJ391" i="1"/>
  <c r="AL391" i="1" s="1"/>
  <c r="AH391" i="1"/>
  <c r="AB391" i="1"/>
  <c r="W391" i="1"/>
  <c r="V391" i="1"/>
  <c r="AM390" i="1"/>
  <c r="AJ390" i="1"/>
  <c r="AL390" i="1" s="1"/>
  <c r="AH390" i="1"/>
  <c r="AB390" i="1"/>
  <c r="W390" i="1"/>
  <c r="V390" i="1"/>
  <c r="AM389" i="1"/>
  <c r="AJ389" i="1"/>
  <c r="AL389" i="1" s="1"/>
  <c r="AH389" i="1"/>
  <c r="AB389" i="1"/>
  <c r="W389" i="1"/>
  <c r="V389" i="1"/>
  <c r="AM388" i="1"/>
  <c r="AJ388" i="1"/>
  <c r="AL388" i="1" s="1"/>
  <c r="AH388" i="1"/>
  <c r="AB388" i="1"/>
  <c r="W388" i="1"/>
  <c r="V388" i="1"/>
  <c r="AM387" i="1"/>
  <c r="AJ387" i="1"/>
  <c r="AL387" i="1" s="1"/>
  <c r="AH387" i="1"/>
  <c r="AB387" i="1"/>
  <c r="W387" i="1"/>
  <c r="V387" i="1"/>
  <c r="AM386" i="1"/>
  <c r="AJ386" i="1"/>
  <c r="AL386" i="1" s="1"/>
  <c r="AH386" i="1"/>
  <c r="AB386" i="1"/>
  <c r="W386" i="1"/>
  <c r="V386" i="1"/>
  <c r="AM385" i="1"/>
  <c r="AJ385" i="1"/>
  <c r="AL385" i="1" s="1"/>
  <c r="AH385" i="1"/>
  <c r="AB385" i="1"/>
  <c r="W385" i="1"/>
  <c r="V385" i="1"/>
  <c r="AM384" i="1"/>
  <c r="AJ384" i="1"/>
  <c r="AL384" i="1" s="1"/>
  <c r="AH384" i="1"/>
  <c r="AB384" i="1"/>
  <c r="W384" i="1"/>
  <c r="AA384" i="1" s="1"/>
  <c r="V384" i="1"/>
  <c r="AM383" i="1"/>
  <c r="AJ383" i="1"/>
  <c r="AL383" i="1" s="1"/>
  <c r="AH383" i="1"/>
  <c r="AB383" i="1"/>
  <c r="W383" i="1"/>
  <c r="AA383" i="1" s="1"/>
  <c r="V383" i="1"/>
  <c r="AM382" i="1"/>
  <c r="AJ382" i="1"/>
  <c r="AL382" i="1" s="1"/>
  <c r="AH382" i="1"/>
  <c r="AB382" i="1"/>
  <c r="Y382" i="1"/>
  <c r="W382" i="1"/>
  <c r="V382" i="1"/>
  <c r="AM381" i="1"/>
  <c r="AL381" i="1"/>
  <c r="AJ381" i="1"/>
  <c r="AH381" i="1"/>
  <c r="AB381" i="1"/>
  <c r="AA381" i="1"/>
  <c r="W381" i="1"/>
  <c r="Z381" i="1" s="1"/>
  <c r="V381" i="1"/>
  <c r="AM380" i="1"/>
  <c r="AL380" i="1"/>
  <c r="AJ380" i="1"/>
  <c r="AH380" i="1"/>
  <c r="AB380" i="1"/>
  <c r="Y380" i="1"/>
  <c r="W380" i="1"/>
  <c r="V380" i="1"/>
  <c r="AM379" i="1"/>
  <c r="AL379" i="1"/>
  <c r="AJ379" i="1"/>
  <c r="AH379" i="1"/>
  <c r="AB379" i="1"/>
  <c r="W379" i="1"/>
  <c r="V379" i="1"/>
  <c r="AM378" i="1"/>
  <c r="AJ378" i="1"/>
  <c r="AL378" i="1" s="1"/>
  <c r="AH378" i="1"/>
  <c r="AB378" i="1"/>
  <c r="W378" i="1"/>
  <c r="V378" i="1"/>
  <c r="AM377" i="1"/>
  <c r="AJ377" i="1"/>
  <c r="AL377" i="1" s="1"/>
  <c r="AH377" i="1"/>
  <c r="AB377" i="1"/>
  <c r="W377" i="1"/>
  <c r="Z377" i="1" s="1"/>
  <c r="V377" i="1"/>
  <c r="AM376" i="1"/>
  <c r="AJ376" i="1"/>
  <c r="AL376" i="1" s="1"/>
  <c r="AH376" i="1"/>
  <c r="AB376" i="1"/>
  <c r="W376" i="1"/>
  <c r="AA376" i="1" s="1"/>
  <c r="V376" i="1"/>
  <c r="AM375" i="1"/>
  <c r="AJ375" i="1"/>
  <c r="AL375" i="1" s="1"/>
  <c r="AH375" i="1"/>
  <c r="AB375" i="1"/>
  <c r="W375" i="1"/>
  <c r="Z375" i="1" s="1"/>
  <c r="V375" i="1"/>
  <c r="AM374" i="1"/>
  <c r="AJ374" i="1"/>
  <c r="AL374" i="1" s="1"/>
  <c r="AH374" i="1"/>
  <c r="AB374" i="1"/>
  <c r="W374" i="1"/>
  <c r="V374" i="1"/>
  <c r="AM373" i="1"/>
  <c r="AJ373" i="1"/>
  <c r="AL373" i="1" s="1"/>
  <c r="AH373" i="1"/>
  <c r="AB373" i="1"/>
  <c r="W373" i="1"/>
  <c r="Z373" i="1" s="1"/>
  <c r="V373" i="1"/>
  <c r="AM372" i="1"/>
  <c r="AJ372" i="1"/>
  <c r="AL372" i="1" s="1"/>
  <c r="AH372" i="1"/>
  <c r="AB372" i="1"/>
  <c r="W372" i="1"/>
  <c r="AA372" i="1" s="1"/>
  <c r="V372" i="1"/>
  <c r="AM371" i="1"/>
  <c r="AJ371" i="1"/>
  <c r="AL371" i="1" s="1"/>
  <c r="AH371" i="1"/>
  <c r="AB371" i="1"/>
  <c r="W371" i="1"/>
  <c r="V371" i="1"/>
  <c r="AN370" i="1"/>
  <c r="AJ370" i="1"/>
  <c r="AL370" i="1" s="1"/>
  <c r="AH370" i="1"/>
  <c r="AA370" i="1"/>
  <c r="Z370" i="1"/>
  <c r="Y370" i="1"/>
  <c r="V370" i="1"/>
  <c r="AN369" i="1"/>
  <c r="AJ369" i="1"/>
  <c r="AL369" i="1" s="1"/>
  <c r="AH369" i="1"/>
  <c r="AB369" i="1"/>
  <c r="Y369" i="1" s="1"/>
  <c r="AA369" i="1"/>
  <c r="Z369" i="1"/>
  <c r="V369" i="1"/>
  <c r="AM368" i="1"/>
  <c r="AJ368" i="1"/>
  <c r="AL368" i="1" s="1"/>
  <c r="AH368" i="1"/>
  <c r="AB368" i="1"/>
  <c r="W368" i="1"/>
  <c r="V368" i="1"/>
  <c r="AM367" i="1"/>
  <c r="AJ367" i="1"/>
  <c r="AH367" i="1"/>
  <c r="AB367" i="1"/>
  <c r="Y367" i="1" s="1"/>
  <c r="AA367" i="1"/>
  <c r="Z367" i="1"/>
  <c r="V367" i="1"/>
  <c r="AM366" i="1"/>
  <c r="AJ366" i="1"/>
  <c r="AL366" i="1" s="1"/>
  <c r="AH366" i="1"/>
  <c r="AB366" i="1"/>
  <c r="W366" i="1"/>
  <c r="AA366" i="1" s="1"/>
  <c r="V366" i="1"/>
  <c r="AM365" i="1"/>
  <c r="AJ365" i="1"/>
  <c r="AL365" i="1" s="1"/>
  <c r="AH365" i="1"/>
  <c r="AB365" i="1"/>
  <c r="W365" i="1"/>
  <c r="Z365" i="1" s="1"/>
  <c r="V365" i="1"/>
  <c r="AA364" i="1"/>
  <c r="Z364" i="1"/>
  <c r="Y364" i="1"/>
  <c r="V364" i="1"/>
  <c r="AA363" i="1"/>
  <c r="Z363" i="1"/>
  <c r="O43" i="2" s="1"/>
  <c r="Q43" i="2" s="1"/>
  <c r="R43" i="2" s="1"/>
  <c r="S43" i="2" s="1"/>
  <c r="Y363" i="1"/>
  <c r="AA362" i="1"/>
  <c r="Z362" i="1"/>
  <c r="Y362" i="1"/>
  <c r="AA361" i="1"/>
  <c r="Z361" i="1"/>
  <c r="O44" i="2" s="1"/>
  <c r="Q44" i="2" s="1"/>
  <c r="R44" i="2" s="1"/>
  <c r="S44" i="2" s="1"/>
  <c r="Y361" i="1"/>
  <c r="AA360" i="1"/>
  <c r="Z360" i="1"/>
  <c r="Y360" i="1"/>
  <c r="AA359" i="1"/>
  <c r="Z359" i="1"/>
  <c r="Y359" i="1"/>
  <c r="AD358" i="1"/>
  <c r="W358" i="1"/>
  <c r="AA358" i="1" s="1"/>
  <c r="AD357" i="1"/>
  <c r="AA357" i="1"/>
  <c r="Z357" i="1"/>
  <c r="Y357" i="1"/>
  <c r="X357" i="1"/>
  <c r="AD356" i="1"/>
  <c r="W356" i="1"/>
  <c r="V356" i="1"/>
  <c r="L356" i="1"/>
  <c r="AD355" i="1"/>
  <c r="AA355" i="1"/>
  <c r="Z355" i="1"/>
  <c r="O41" i="2" s="1"/>
  <c r="Q41" i="2" s="1"/>
  <c r="R41" i="2" s="1"/>
  <c r="S41" i="2" s="1"/>
  <c r="Y355" i="1"/>
  <c r="V355" i="1"/>
  <c r="AD354" i="1"/>
  <c r="AA354" i="1"/>
  <c r="Z354" i="1"/>
  <c r="O40" i="2" s="1"/>
  <c r="Q40" i="2" s="1"/>
  <c r="R40" i="2" s="1"/>
  <c r="S40" i="2" s="1"/>
  <c r="Y354" i="1"/>
  <c r="V354" i="1"/>
  <c r="AD353" i="1"/>
  <c r="W353" i="1"/>
  <c r="AM352" i="1"/>
  <c r="AJ352" i="1"/>
  <c r="AL352" i="1" s="1"/>
  <c r="AH352" i="1"/>
  <c r="AB352" i="1"/>
  <c r="W352" i="1"/>
  <c r="V352" i="1"/>
  <c r="AM351" i="1"/>
  <c r="AJ351" i="1"/>
  <c r="AL351" i="1" s="1"/>
  <c r="AH351" i="1"/>
  <c r="AB351" i="1"/>
  <c r="W351" i="1"/>
  <c r="V351" i="1"/>
  <c r="AM350" i="1"/>
  <c r="AJ350" i="1"/>
  <c r="AL350" i="1" s="1"/>
  <c r="AH350" i="1"/>
  <c r="AB350" i="1"/>
  <c r="W350" i="1"/>
  <c r="V350" i="1"/>
  <c r="AM349" i="1"/>
  <c r="AJ349" i="1"/>
  <c r="AL349" i="1" s="1"/>
  <c r="AH349" i="1"/>
  <c r="AB349" i="1"/>
  <c r="Y349" i="1"/>
  <c r="W349" i="1"/>
  <c r="V349" i="1"/>
  <c r="AM348" i="1"/>
  <c r="AL348" i="1"/>
  <c r="AJ348" i="1"/>
  <c r="AH348" i="1"/>
  <c r="AB348" i="1"/>
  <c r="W348" i="1"/>
  <c r="V348" i="1"/>
  <c r="AM347" i="1"/>
  <c r="AJ347" i="1"/>
  <c r="AL347" i="1" s="1"/>
  <c r="AH347" i="1"/>
  <c r="AB347" i="1"/>
  <c r="W347" i="1"/>
  <c r="V347" i="1"/>
  <c r="AM346" i="1"/>
  <c r="AJ346" i="1"/>
  <c r="AL346" i="1" s="1"/>
  <c r="AH346" i="1"/>
  <c r="AB346" i="1"/>
  <c r="W346" i="1"/>
  <c r="V346" i="1"/>
  <c r="AM345" i="1"/>
  <c r="AJ345" i="1"/>
  <c r="AL345" i="1" s="1"/>
  <c r="AH345" i="1"/>
  <c r="AB345" i="1"/>
  <c r="W345" i="1"/>
  <c r="Z345" i="1" s="1"/>
  <c r="V345" i="1"/>
  <c r="AM344" i="1"/>
  <c r="AJ344" i="1"/>
  <c r="AL344" i="1" s="1"/>
  <c r="AH344" i="1"/>
  <c r="AB344" i="1"/>
  <c r="W344" i="1"/>
  <c r="AA344" i="1" s="1"/>
  <c r="V344" i="1"/>
  <c r="AM343" i="1"/>
  <c r="AJ343" i="1"/>
  <c r="AL343" i="1" s="1"/>
  <c r="AH343" i="1"/>
  <c r="AB343" i="1"/>
  <c r="W343" i="1"/>
  <c r="AA343" i="1" s="1"/>
  <c r="V343" i="1"/>
  <c r="AM342" i="1"/>
  <c r="AJ342" i="1"/>
  <c r="AL342" i="1" s="1"/>
  <c r="AH342" i="1"/>
  <c r="AB342" i="1"/>
  <c r="AA342" i="1"/>
  <c r="W342" i="1"/>
  <c r="V342" i="1"/>
  <c r="AM341" i="1"/>
  <c r="AJ341" i="1"/>
  <c r="AL341" i="1" s="1"/>
  <c r="AH341" i="1"/>
  <c r="AB341" i="1"/>
  <c r="W341" i="1"/>
  <c r="Z341" i="1" s="1"/>
  <c r="V341" i="1"/>
  <c r="AM340" i="1"/>
  <c r="AJ340" i="1"/>
  <c r="AL340" i="1" s="1"/>
  <c r="AH340" i="1"/>
  <c r="AB340" i="1"/>
  <c r="W340" i="1"/>
  <c r="AA340" i="1" s="1"/>
  <c r="V340" i="1"/>
  <c r="AM339" i="1"/>
  <c r="AJ339" i="1"/>
  <c r="AL339" i="1" s="1"/>
  <c r="AH339" i="1"/>
  <c r="AB339" i="1"/>
  <c r="W339" i="1"/>
  <c r="V339" i="1"/>
  <c r="AM338" i="1"/>
  <c r="AJ338" i="1"/>
  <c r="AL338" i="1" s="1"/>
  <c r="AH338" i="1"/>
  <c r="AB338" i="1"/>
  <c r="W338" i="1"/>
  <c r="V338" i="1"/>
  <c r="AM337" i="1"/>
  <c r="AJ337" i="1"/>
  <c r="AL337" i="1" s="1"/>
  <c r="AH337" i="1"/>
  <c r="AB337" i="1"/>
  <c r="W337" i="1"/>
  <c r="Z337" i="1" s="1"/>
  <c r="V337" i="1"/>
  <c r="AM336" i="1"/>
  <c r="AJ336" i="1"/>
  <c r="AL336" i="1" s="1"/>
  <c r="AH336" i="1"/>
  <c r="AB336" i="1"/>
  <c r="W336" i="1"/>
  <c r="Z336" i="1" s="1"/>
  <c r="V336" i="1"/>
  <c r="AM335" i="1"/>
  <c r="AJ335" i="1"/>
  <c r="AL335" i="1" s="1"/>
  <c r="AH335" i="1"/>
  <c r="AB335" i="1"/>
  <c r="W335" i="1"/>
  <c r="V335" i="1"/>
  <c r="AM334" i="1"/>
  <c r="AJ334" i="1"/>
  <c r="AL334" i="1" s="1"/>
  <c r="AH334" i="1"/>
  <c r="AB334" i="1"/>
  <c r="W334" i="1"/>
  <c r="V334" i="1"/>
  <c r="AM333" i="1"/>
  <c r="AJ333" i="1"/>
  <c r="AL333" i="1" s="1"/>
  <c r="AH333" i="1"/>
  <c r="AB333" i="1"/>
  <c r="W333" i="1"/>
  <c r="AA333" i="1" s="1"/>
  <c r="V333" i="1"/>
  <c r="AM332" i="1"/>
  <c r="AJ332" i="1"/>
  <c r="AL332" i="1" s="1"/>
  <c r="AH332" i="1"/>
  <c r="AB332" i="1"/>
  <c r="W332" i="1"/>
  <c r="V332" i="1"/>
  <c r="AM331" i="1"/>
  <c r="AJ331" i="1"/>
  <c r="AL331" i="1" s="1"/>
  <c r="AH331" i="1"/>
  <c r="AB331" i="1"/>
  <c r="W331" i="1"/>
  <c r="V331" i="1"/>
  <c r="AM330" i="1"/>
  <c r="AJ330" i="1"/>
  <c r="AL330" i="1" s="1"/>
  <c r="AH330" i="1"/>
  <c r="AB330" i="1"/>
  <c r="W330" i="1"/>
  <c r="V330" i="1"/>
  <c r="AM329" i="1"/>
  <c r="AJ329" i="1"/>
  <c r="AL329" i="1" s="1"/>
  <c r="AH329" i="1"/>
  <c r="AB329" i="1"/>
  <c r="W329" i="1"/>
  <c r="V329" i="1"/>
  <c r="AM328" i="1"/>
  <c r="AJ328" i="1"/>
  <c r="AL328" i="1" s="1"/>
  <c r="AH328" i="1"/>
  <c r="AB328" i="1"/>
  <c r="W328" i="1"/>
  <c r="V328" i="1"/>
  <c r="AM327" i="1"/>
  <c r="AJ327" i="1"/>
  <c r="AL327" i="1" s="1"/>
  <c r="AH327" i="1"/>
  <c r="AB327" i="1"/>
  <c r="W327" i="1"/>
  <c r="Y327" i="1" s="1"/>
  <c r="V327" i="1"/>
  <c r="AM326" i="1"/>
  <c r="AJ326" i="1"/>
  <c r="AL326" i="1" s="1"/>
  <c r="AH326" i="1"/>
  <c r="AB326" i="1"/>
  <c r="W326" i="1"/>
  <c r="V326" i="1"/>
  <c r="AM325" i="1"/>
  <c r="AJ325" i="1"/>
  <c r="AL325" i="1" s="1"/>
  <c r="AH325" i="1"/>
  <c r="AB325" i="1"/>
  <c r="W325" i="1"/>
  <c r="AA325" i="1" s="1"/>
  <c r="V325" i="1"/>
  <c r="AM324" i="1"/>
  <c r="AJ324" i="1"/>
  <c r="AL324" i="1" s="1"/>
  <c r="AH324" i="1"/>
  <c r="AB324" i="1"/>
  <c r="W324" i="1"/>
  <c r="V324" i="1"/>
  <c r="AM323" i="1"/>
  <c r="AJ323" i="1"/>
  <c r="AL323" i="1" s="1"/>
  <c r="AH323" i="1"/>
  <c r="AB323" i="1"/>
  <c r="W323" i="1"/>
  <c r="V323" i="1"/>
  <c r="AM322" i="1"/>
  <c r="AJ322" i="1"/>
  <c r="AL322" i="1" s="1"/>
  <c r="AH322" i="1"/>
  <c r="AB322" i="1"/>
  <c r="W322" i="1"/>
  <c r="Z322" i="1" s="1"/>
  <c r="V322" i="1"/>
  <c r="AM321" i="1"/>
  <c r="AJ321" i="1"/>
  <c r="AL321" i="1" s="1"/>
  <c r="AH321" i="1"/>
  <c r="AB321" i="1"/>
  <c r="W321" i="1"/>
  <c r="V321" i="1"/>
  <c r="AM320" i="1"/>
  <c r="AJ320" i="1"/>
  <c r="AL320" i="1" s="1"/>
  <c r="AH320" i="1"/>
  <c r="AB320" i="1"/>
  <c r="W320" i="1"/>
  <c r="V320" i="1"/>
  <c r="AM319" i="1"/>
  <c r="AJ319" i="1"/>
  <c r="AL319" i="1" s="1"/>
  <c r="AH319" i="1"/>
  <c r="AB319" i="1"/>
  <c r="W319" i="1"/>
  <c r="V319" i="1"/>
  <c r="AM318" i="1"/>
  <c r="AJ318" i="1"/>
  <c r="AL318" i="1" s="1"/>
  <c r="AH318" i="1"/>
  <c r="AB318" i="1"/>
  <c r="Y318" i="1" s="1"/>
  <c r="AA318" i="1"/>
  <c r="W318" i="1"/>
  <c r="Z318" i="1" s="1"/>
  <c r="V318" i="1"/>
  <c r="AM317" i="1"/>
  <c r="AL317" i="1"/>
  <c r="AJ317" i="1"/>
  <c r="AH317" i="1"/>
  <c r="AB317" i="1"/>
  <c r="W317" i="1"/>
  <c r="V317" i="1"/>
  <c r="AM316" i="1"/>
  <c r="AJ316" i="1"/>
  <c r="AL316" i="1" s="1"/>
  <c r="AH316" i="1"/>
  <c r="AB316" i="1"/>
  <c r="W316" i="1"/>
  <c r="V316" i="1"/>
  <c r="AM315" i="1"/>
  <c r="AJ315" i="1"/>
  <c r="AL315" i="1" s="1"/>
  <c r="AH315" i="1"/>
  <c r="AB315" i="1"/>
  <c r="W315" i="1"/>
  <c r="Z315" i="1" s="1"/>
  <c r="V315" i="1"/>
  <c r="AM314" i="1"/>
  <c r="AJ314" i="1"/>
  <c r="AL314" i="1" s="1"/>
  <c r="AH314" i="1"/>
  <c r="AB314" i="1"/>
  <c r="W314" i="1"/>
  <c r="V314" i="1"/>
  <c r="AM313" i="1"/>
  <c r="AJ313" i="1"/>
  <c r="AL313" i="1" s="1"/>
  <c r="AH313" i="1"/>
  <c r="AB313" i="1"/>
  <c r="W313" i="1"/>
  <c r="V313" i="1"/>
  <c r="AM312" i="1"/>
  <c r="AJ312" i="1"/>
  <c r="AL312" i="1" s="1"/>
  <c r="AH312" i="1"/>
  <c r="AB312" i="1"/>
  <c r="AA312" i="1"/>
  <c r="Z312" i="1"/>
  <c r="W312" i="1"/>
  <c r="Y312" i="1" s="1"/>
  <c r="V312" i="1"/>
  <c r="AM311" i="1"/>
  <c r="AJ311" i="1"/>
  <c r="AL311" i="1" s="1"/>
  <c r="AH311" i="1"/>
  <c r="AB311" i="1"/>
  <c r="W311" i="1"/>
  <c r="AA311" i="1" s="1"/>
  <c r="V311" i="1"/>
  <c r="AM310" i="1"/>
  <c r="AJ310" i="1"/>
  <c r="AL310" i="1" s="1"/>
  <c r="AH310" i="1"/>
  <c r="AB310" i="1"/>
  <c r="AA310" i="1"/>
  <c r="W310" i="1"/>
  <c r="Z310" i="1" s="1"/>
  <c r="V310" i="1"/>
  <c r="AM309" i="1"/>
  <c r="AJ309" i="1"/>
  <c r="AL309" i="1" s="1"/>
  <c r="AH309" i="1"/>
  <c r="AB309" i="1"/>
  <c r="W309" i="1"/>
  <c r="V309" i="1"/>
  <c r="AM308" i="1"/>
  <c r="AJ308" i="1"/>
  <c r="AL308" i="1" s="1"/>
  <c r="AH308" i="1"/>
  <c r="AB308" i="1"/>
  <c r="W308" i="1"/>
  <c r="V308" i="1"/>
  <c r="AM307" i="1"/>
  <c r="AJ307" i="1"/>
  <c r="AL307" i="1" s="1"/>
  <c r="AH307" i="1"/>
  <c r="AB307" i="1"/>
  <c r="W307" i="1"/>
  <c r="V307" i="1"/>
  <c r="AM306" i="1"/>
  <c r="AJ306" i="1"/>
  <c r="AL306" i="1" s="1"/>
  <c r="AH306" i="1"/>
  <c r="AB306" i="1"/>
  <c r="W306" i="1"/>
  <c r="Z306" i="1" s="1"/>
  <c r="V306" i="1"/>
  <c r="AM305" i="1"/>
  <c r="AJ305" i="1"/>
  <c r="AL305" i="1" s="1"/>
  <c r="AH305" i="1"/>
  <c r="AB305" i="1"/>
  <c r="W305" i="1"/>
  <c r="Y305" i="1" s="1"/>
  <c r="V305" i="1"/>
  <c r="AM304" i="1"/>
  <c r="AJ304" i="1"/>
  <c r="AL304" i="1" s="1"/>
  <c r="AH304" i="1"/>
  <c r="AB304" i="1"/>
  <c r="Z304" i="1"/>
  <c r="W304" i="1"/>
  <c r="V304" i="1"/>
  <c r="AM303" i="1"/>
  <c r="AJ303" i="1"/>
  <c r="AL303" i="1" s="1"/>
  <c r="AH303" i="1"/>
  <c r="AB303" i="1"/>
  <c r="AA303" i="1"/>
  <c r="Y303" i="1"/>
  <c r="W303" i="1"/>
  <c r="Z303" i="1" s="1"/>
  <c r="V303" i="1"/>
  <c r="AN302" i="1"/>
  <c r="AJ302" i="1"/>
  <c r="AL302" i="1" s="1"/>
  <c r="AH302" i="1"/>
  <c r="AA302" i="1"/>
  <c r="Z302" i="1"/>
  <c r="Y302" i="1"/>
  <c r="V302" i="1"/>
  <c r="AN301" i="1"/>
  <c r="AJ301" i="1"/>
  <c r="AL301" i="1" s="1"/>
  <c r="AH301" i="1"/>
  <c r="AA301" i="1"/>
  <c r="Z301" i="1"/>
  <c r="Y301" i="1"/>
  <c r="V301" i="1"/>
  <c r="AM300" i="1"/>
  <c r="AN300" i="1" s="1"/>
  <c r="Z300" i="1" s="1"/>
  <c r="AJ300" i="1"/>
  <c r="AL300" i="1" s="1"/>
  <c r="AH300" i="1"/>
  <c r="AA300" i="1"/>
  <c r="Y300" i="1"/>
  <c r="X300" i="1"/>
  <c r="V300" i="1"/>
  <c r="AM299" i="1"/>
  <c r="AJ299" i="1"/>
  <c r="AL299" i="1" s="1"/>
  <c r="AH299" i="1"/>
  <c r="AB299" i="1"/>
  <c r="W299" i="1"/>
  <c r="V299" i="1"/>
  <c r="AM298" i="1"/>
  <c r="AJ298" i="1"/>
  <c r="AL298" i="1" s="1"/>
  <c r="AH298" i="1"/>
  <c r="AB298" i="1"/>
  <c r="W298" i="1"/>
  <c r="Y298" i="1" s="1"/>
  <c r="V298" i="1"/>
  <c r="AM297" i="1"/>
  <c r="AJ297" i="1"/>
  <c r="AL297" i="1" s="1"/>
  <c r="AH297" i="1"/>
  <c r="AB297" i="1"/>
  <c r="W297" i="1"/>
  <c r="Z297" i="1" s="1"/>
  <c r="V297" i="1"/>
  <c r="AM296" i="1"/>
  <c r="AJ296" i="1"/>
  <c r="AL296" i="1" s="1"/>
  <c r="AH296" i="1"/>
  <c r="AB296" i="1"/>
  <c r="AA296" i="1"/>
  <c r="Z296" i="1"/>
  <c r="W296" i="1"/>
  <c r="Y296" i="1" s="1"/>
  <c r="V296" i="1"/>
  <c r="AM295" i="1"/>
  <c r="AJ295" i="1"/>
  <c r="AL295" i="1" s="1"/>
  <c r="AH295" i="1"/>
  <c r="AB295" i="1"/>
  <c r="Y295" i="1" s="1"/>
  <c r="W295" i="1"/>
  <c r="V295" i="1"/>
  <c r="AM294" i="1"/>
  <c r="AL294" i="1"/>
  <c r="AJ294" i="1"/>
  <c r="AH294" i="1"/>
  <c r="AB294" i="1"/>
  <c r="W294" i="1"/>
  <c r="V294" i="1"/>
  <c r="AM293" i="1"/>
  <c r="AJ293" i="1"/>
  <c r="AL293" i="1" s="1"/>
  <c r="AH293" i="1"/>
  <c r="AB293" i="1"/>
  <c r="W293" i="1"/>
  <c r="Y293" i="1" s="1"/>
  <c r="V293" i="1"/>
  <c r="AH292" i="1"/>
  <c r="AD292" i="1"/>
  <c r="W292" i="1"/>
  <c r="Y292" i="1" s="1"/>
  <c r="AH291" i="1"/>
  <c r="AD291" i="1"/>
  <c r="W291" i="1"/>
  <c r="V291" i="1"/>
  <c r="AH290" i="1"/>
  <c r="AD290" i="1"/>
  <c r="W290" i="1"/>
  <c r="AH289" i="1"/>
  <c r="AD289" i="1"/>
  <c r="AA289" i="1"/>
  <c r="Z289" i="1"/>
  <c r="O35" i="2" s="1"/>
  <c r="Q35" i="2" s="1"/>
  <c r="R35" i="2" s="1"/>
  <c r="S35" i="2" s="1"/>
  <c r="Y289" i="1"/>
  <c r="AH288" i="1"/>
  <c r="AD288" i="1"/>
  <c r="AA288" i="1"/>
  <c r="Z288" i="1"/>
  <c r="Y288" i="1"/>
  <c r="AM287" i="1"/>
  <c r="AJ287" i="1"/>
  <c r="AL287" i="1" s="1"/>
  <c r="AH287" i="1"/>
  <c r="AB287" i="1"/>
  <c r="W287" i="1"/>
  <c r="V287" i="1"/>
  <c r="AM286" i="1"/>
  <c r="AJ286" i="1"/>
  <c r="AL286" i="1" s="1"/>
  <c r="AH286" i="1"/>
  <c r="AB286" i="1"/>
  <c r="W286" i="1"/>
  <c r="AA286" i="1" s="1"/>
  <c r="V286" i="1"/>
  <c r="AM285" i="1"/>
  <c r="AJ285" i="1"/>
  <c r="AL285" i="1" s="1"/>
  <c r="AH285" i="1"/>
  <c r="AB285" i="1"/>
  <c r="W285" i="1"/>
  <c r="V285" i="1"/>
  <c r="AM284" i="1"/>
  <c r="AJ284" i="1"/>
  <c r="AL284" i="1" s="1"/>
  <c r="AH284" i="1"/>
  <c r="AB284" i="1"/>
  <c r="W284" i="1"/>
  <c r="V284" i="1"/>
  <c r="AM283" i="1"/>
  <c r="AJ283" i="1"/>
  <c r="AL283" i="1" s="1"/>
  <c r="AH283" i="1"/>
  <c r="AB283" i="1"/>
  <c r="W283" i="1"/>
  <c r="V283" i="1"/>
  <c r="AM282" i="1"/>
  <c r="AJ282" i="1"/>
  <c r="AL282" i="1" s="1"/>
  <c r="AH282" i="1"/>
  <c r="AB282" i="1"/>
  <c r="W282" i="1"/>
  <c r="V282" i="1"/>
  <c r="AM281" i="1"/>
  <c r="AJ281" i="1"/>
  <c r="AL281" i="1" s="1"/>
  <c r="AH281" i="1"/>
  <c r="AB281" i="1"/>
  <c r="Z281" i="1"/>
  <c r="Y281" i="1"/>
  <c r="W281" i="1"/>
  <c r="AA281" i="1" s="1"/>
  <c r="V281" i="1"/>
  <c r="AM280" i="1"/>
  <c r="AJ280" i="1"/>
  <c r="AL280" i="1" s="1"/>
  <c r="AH280" i="1"/>
  <c r="AB280" i="1"/>
  <c r="AA280" i="1"/>
  <c r="Z280" i="1"/>
  <c r="W280" i="1"/>
  <c r="V280" i="1"/>
  <c r="AM279" i="1"/>
  <c r="AN279" i="1" s="1"/>
  <c r="Z279" i="1" s="1"/>
  <c r="AJ279" i="1"/>
  <c r="AL279" i="1" s="1"/>
  <c r="AH279" i="1"/>
  <c r="AB279" i="1"/>
  <c r="AA279" i="1"/>
  <c r="W279" i="1"/>
  <c r="V279" i="1"/>
  <c r="AM278" i="1"/>
  <c r="AJ278" i="1"/>
  <c r="AL278" i="1" s="1"/>
  <c r="AH278" i="1"/>
  <c r="AB278" i="1"/>
  <c r="W278" i="1"/>
  <c r="Y278" i="1" s="1"/>
  <c r="V278" i="1"/>
  <c r="AM277" i="1"/>
  <c r="AJ277" i="1"/>
  <c r="AL277" i="1" s="1"/>
  <c r="AH277" i="1"/>
  <c r="AB277" i="1"/>
  <c r="W277" i="1"/>
  <c r="V277" i="1"/>
  <c r="AM276" i="1"/>
  <c r="AJ276" i="1"/>
  <c r="AL276" i="1" s="1"/>
  <c r="AH276" i="1"/>
  <c r="AB276" i="1"/>
  <c r="AA276" i="1"/>
  <c r="Y276" i="1"/>
  <c r="W276" i="1"/>
  <c r="Z276" i="1" s="1"/>
  <c r="V276" i="1"/>
  <c r="AM275" i="1"/>
  <c r="AJ275" i="1"/>
  <c r="AL275" i="1" s="1"/>
  <c r="AH275" i="1"/>
  <c r="AB275" i="1"/>
  <c r="W275" i="1"/>
  <c r="Z275" i="1" s="1"/>
  <c r="V275" i="1"/>
  <c r="AM274" i="1"/>
  <c r="AJ274" i="1"/>
  <c r="AL274" i="1" s="1"/>
  <c r="AH274" i="1"/>
  <c r="AB274" i="1"/>
  <c r="W274" i="1"/>
  <c r="V274" i="1"/>
  <c r="AM273" i="1"/>
  <c r="AJ273" i="1"/>
  <c r="AL273" i="1" s="1"/>
  <c r="AH273" i="1"/>
  <c r="AB273" i="1"/>
  <c r="W273" i="1"/>
  <c r="V273" i="1"/>
  <c r="AM272" i="1"/>
  <c r="AJ272" i="1"/>
  <c r="AL272" i="1" s="1"/>
  <c r="AH272" i="1"/>
  <c r="AB272" i="1"/>
  <c r="W272" i="1"/>
  <c r="V272" i="1"/>
  <c r="AM271" i="1"/>
  <c r="AJ271" i="1"/>
  <c r="AL271" i="1" s="1"/>
  <c r="AH271" i="1"/>
  <c r="AB271" i="1"/>
  <c r="W271" i="1"/>
  <c r="V271" i="1"/>
  <c r="AM270" i="1"/>
  <c r="AJ270" i="1"/>
  <c r="AL270" i="1" s="1"/>
  <c r="AH270" i="1"/>
  <c r="AB270" i="1"/>
  <c r="W270" i="1"/>
  <c r="Y270" i="1" s="1"/>
  <c r="V270" i="1"/>
  <c r="AM269" i="1"/>
  <c r="AJ269" i="1"/>
  <c r="AL269" i="1" s="1"/>
  <c r="AH269" i="1"/>
  <c r="AB269" i="1"/>
  <c r="W269" i="1"/>
  <c r="Z269" i="1" s="1"/>
  <c r="V269" i="1"/>
  <c r="AM268" i="1"/>
  <c r="AJ268" i="1"/>
  <c r="AL268" i="1" s="1"/>
  <c r="AH268" i="1"/>
  <c r="AB268" i="1"/>
  <c r="W268" i="1"/>
  <c r="V268" i="1"/>
  <c r="AM267" i="1"/>
  <c r="AJ267" i="1"/>
  <c r="AL267" i="1" s="1"/>
  <c r="AH267" i="1"/>
  <c r="AB267" i="1"/>
  <c r="W267" i="1"/>
  <c r="V267" i="1"/>
  <c r="AM266" i="1"/>
  <c r="AJ266" i="1"/>
  <c r="AL266" i="1" s="1"/>
  <c r="AH266" i="1"/>
  <c r="AB266" i="1"/>
  <c r="W266" i="1"/>
  <c r="V266" i="1"/>
  <c r="AM265" i="1"/>
  <c r="AJ265" i="1"/>
  <c r="AL265" i="1" s="1"/>
  <c r="AH265" i="1"/>
  <c r="AB265" i="1"/>
  <c r="W265" i="1"/>
  <c r="V265" i="1"/>
  <c r="AM264" i="1"/>
  <c r="AJ264" i="1"/>
  <c r="AL264" i="1" s="1"/>
  <c r="AH264" i="1"/>
  <c r="AB264" i="1"/>
  <c r="W264" i="1"/>
  <c r="AA264" i="1" s="1"/>
  <c r="V264" i="1"/>
  <c r="AM263" i="1"/>
  <c r="AJ263" i="1"/>
  <c r="AL263" i="1" s="1"/>
  <c r="AH263" i="1"/>
  <c r="AB263" i="1"/>
  <c r="W263" i="1"/>
  <c r="Y263" i="1" s="1"/>
  <c r="V263" i="1"/>
  <c r="AM262" i="1"/>
  <c r="AJ262" i="1"/>
  <c r="AL262" i="1" s="1"/>
  <c r="AH262" i="1"/>
  <c r="AB262" i="1"/>
  <c r="W262" i="1"/>
  <c r="V262" i="1"/>
  <c r="AM261" i="1"/>
  <c r="AJ261" i="1"/>
  <c r="AL261" i="1" s="1"/>
  <c r="AH261" i="1"/>
  <c r="AB261" i="1"/>
  <c r="W261" i="1"/>
  <c r="AA261" i="1" s="1"/>
  <c r="V261" i="1"/>
  <c r="AM260" i="1"/>
  <c r="AJ260" i="1"/>
  <c r="AL260" i="1" s="1"/>
  <c r="AH260" i="1"/>
  <c r="AB260" i="1"/>
  <c r="W260" i="1"/>
  <c r="V260" i="1"/>
  <c r="AM259" i="1"/>
  <c r="AJ259" i="1"/>
  <c r="AL259" i="1" s="1"/>
  <c r="AH259" i="1"/>
  <c r="AB259" i="1"/>
  <c r="W259" i="1"/>
  <c r="V259" i="1"/>
  <c r="AM258" i="1"/>
  <c r="AJ258" i="1"/>
  <c r="AL258" i="1" s="1"/>
  <c r="AH258" i="1"/>
  <c r="AB258" i="1"/>
  <c r="W258" i="1"/>
  <c r="V258" i="1"/>
  <c r="AM257" i="1"/>
  <c r="AL257" i="1"/>
  <c r="AJ257" i="1"/>
  <c r="AH257" i="1"/>
  <c r="AB257" i="1"/>
  <c r="W257" i="1"/>
  <c r="Y257" i="1" s="1"/>
  <c r="V257" i="1"/>
  <c r="AM256" i="1"/>
  <c r="AJ256" i="1"/>
  <c r="AL256" i="1" s="1"/>
  <c r="AH256" i="1"/>
  <c r="AB256" i="1"/>
  <c r="W256" i="1"/>
  <c r="Y256" i="1" s="1"/>
  <c r="V256" i="1"/>
  <c r="AM255" i="1"/>
  <c r="AJ255" i="1"/>
  <c r="AL255" i="1" s="1"/>
  <c r="AH255" i="1"/>
  <c r="AB255" i="1"/>
  <c r="W255" i="1"/>
  <c r="AA255" i="1" s="1"/>
  <c r="V255" i="1"/>
  <c r="AM254" i="1"/>
  <c r="AJ254" i="1"/>
  <c r="AL254" i="1" s="1"/>
  <c r="AH254" i="1"/>
  <c r="AB254" i="1"/>
  <c r="W254" i="1"/>
  <c r="V254" i="1"/>
  <c r="AM253" i="1"/>
  <c r="AJ253" i="1"/>
  <c r="AL253" i="1" s="1"/>
  <c r="AH253" i="1"/>
  <c r="AB253" i="1"/>
  <c r="Y253" i="1"/>
  <c r="W253" i="1"/>
  <c r="V253" i="1"/>
  <c r="AM252" i="1"/>
  <c r="AL252" i="1"/>
  <c r="AJ252" i="1"/>
  <c r="AH252" i="1"/>
  <c r="AB252" i="1"/>
  <c r="AA252" i="1"/>
  <c r="W252" i="1"/>
  <c r="Z252" i="1" s="1"/>
  <c r="V252" i="1"/>
  <c r="AM251" i="1"/>
  <c r="AJ251" i="1"/>
  <c r="AL251" i="1" s="1"/>
  <c r="AH251" i="1"/>
  <c r="AB251" i="1"/>
  <c r="W251" i="1"/>
  <c r="AA251" i="1" s="1"/>
  <c r="V251" i="1"/>
  <c r="AM250" i="1"/>
  <c r="AJ250" i="1"/>
  <c r="AL250" i="1" s="1"/>
  <c r="AH250" i="1"/>
  <c r="AB250" i="1"/>
  <c r="W250" i="1"/>
  <c r="V250" i="1"/>
  <c r="AM249" i="1"/>
  <c r="AJ249" i="1"/>
  <c r="AL249" i="1" s="1"/>
  <c r="AH249" i="1"/>
  <c r="AB249" i="1"/>
  <c r="W249" i="1"/>
  <c r="V249" i="1"/>
  <c r="AM248" i="1"/>
  <c r="AJ248" i="1"/>
  <c r="AL248" i="1" s="1"/>
  <c r="AH248" i="1"/>
  <c r="AB248" i="1"/>
  <c r="W248" i="1"/>
  <c r="Y248" i="1" s="1"/>
  <c r="V248" i="1"/>
  <c r="AM247" i="1"/>
  <c r="AJ247" i="1"/>
  <c r="AL247" i="1" s="1"/>
  <c r="AH247" i="1"/>
  <c r="AB247" i="1"/>
  <c r="W247" i="1"/>
  <c r="Y247" i="1" s="1"/>
  <c r="V247" i="1"/>
  <c r="AM246" i="1"/>
  <c r="AJ246" i="1"/>
  <c r="AL246" i="1" s="1"/>
  <c r="AH246" i="1"/>
  <c r="AB246" i="1"/>
  <c r="W246" i="1"/>
  <c r="V246" i="1"/>
  <c r="AM245" i="1"/>
  <c r="AJ245" i="1"/>
  <c r="AL245" i="1" s="1"/>
  <c r="AH245" i="1"/>
  <c r="AB245" i="1"/>
  <c r="W245" i="1"/>
  <c r="V245" i="1"/>
  <c r="AM244" i="1"/>
  <c r="AJ244" i="1"/>
  <c r="AL244" i="1" s="1"/>
  <c r="AH244" i="1"/>
  <c r="AB244" i="1"/>
  <c r="Y244" i="1"/>
  <c r="W244" i="1"/>
  <c r="V244" i="1"/>
  <c r="AM243" i="1"/>
  <c r="AJ243" i="1"/>
  <c r="AL243" i="1" s="1"/>
  <c r="AH243" i="1"/>
  <c r="AB243" i="1"/>
  <c r="AA243" i="1"/>
  <c r="Z243" i="1"/>
  <c r="W243" i="1"/>
  <c r="Y243" i="1" s="1"/>
  <c r="V243" i="1"/>
  <c r="AM242" i="1"/>
  <c r="AJ242" i="1"/>
  <c r="AL242" i="1" s="1"/>
  <c r="AH242" i="1"/>
  <c r="AB242" i="1"/>
  <c r="W242" i="1"/>
  <c r="V242" i="1"/>
  <c r="AM241" i="1"/>
  <c r="AL241" i="1"/>
  <c r="AJ241" i="1"/>
  <c r="AH241" i="1"/>
  <c r="AB241" i="1"/>
  <c r="AA241" i="1"/>
  <c r="W241" i="1"/>
  <c r="Z241" i="1" s="1"/>
  <c r="V241" i="1"/>
  <c r="AN240" i="1"/>
  <c r="Z240" i="1" s="1"/>
  <c r="AJ240" i="1"/>
  <c r="AL240" i="1" s="1"/>
  <c r="AH240" i="1"/>
  <c r="AA240" i="1"/>
  <c r="Y240" i="1"/>
  <c r="V240" i="1"/>
  <c r="AN239" i="1"/>
  <c r="Z239" i="1" s="1"/>
  <c r="AJ239" i="1"/>
  <c r="AL239" i="1" s="1"/>
  <c r="AA239" i="1"/>
  <c r="Y239" i="1"/>
  <c r="V239" i="1"/>
  <c r="AN238" i="1"/>
  <c r="Z238" i="1" s="1"/>
  <c r="AM238" i="1"/>
  <c r="AJ238" i="1"/>
  <c r="AL238" i="1" s="1"/>
  <c r="AH238" i="1"/>
  <c r="AA238" i="1"/>
  <c r="Y238" i="1"/>
  <c r="V238" i="1"/>
  <c r="AB237" i="1"/>
  <c r="W237" i="1"/>
  <c r="Z236" i="1"/>
  <c r="O30" i="2" s="1"/>
  <c r="Q30" i="2" s="1"/>
  <c r="R30" i="2" s="1"/>
  <c r="S30" i="2" s="1"/>
  <c r="U236" i="1"/>
  <c r="W235" i="1"/>
  <c r="AA235" i="1" s="1"/>
  <c r="AA234" i="1"/>
  <c r="Z234" i="1"/>
  <c r="Y234" i="1"/>
  <c r="AA233" i="1"/>
  <c r="Y233" i="1"/>
  <c r="X233" i="1"/>
  <c r="Z233" i="1" s="1"/>
  <c r="V233" i="1"/>
  <c r="AA232" i="1"/>
  <c r="Z232" i="1"/>
  <c r="Y232" i="1"/>
  <c r="V232" i="1"/>
  <c r="AM231" i="1"/>
  <c r="AJ231" i="1"/>
  <c r="AH231" i="1"/>
  <c r="AB231" i="1"/>
  <c r="Y231" i="1" s="1"/>
  <c r="W231" i="1"/>
  <c r="AA231" i="1" s="1"/>
  <c r="V231" i="1"/>
  <c r="AM230" i="1"/>
  <c r="AJ230" i="1"/>
  <c r="AH230" i="1"/>
  <c r="AB230" i="1"/>
  <c r="W230" i="1"/>
  <c r="V230" i="1"/>
  <c r="AM229" i="1"/>
  <c r="AJ229" i="1"/>
  <c r="AH229" i="1"/>
  <c r="AB229" i="1"/>
  <c r="W229" i="1"/>
  <c r="AA229" i="1" s="1"/>
  <c r="V229" i="1"/>
  <c r="AM228" i="1"/>
  <c r="AJ228" i="1"/>
  <c r="AH228" i="1"/>
  <c r="AB228" i="1"/>
  <c r="AA228" i="1"/>
  <c r="Z228" i="1"/>
  <c r="W228" i="1"/>
  <c r="Y228" i="1" s="1"/>
  <c r="V228" i="1"/>
  <c r="AM227" i="1"/>
  <c r="AN227" i="1" s="1"/>
  <c r="AJ227" i="1"/>
  <c r="AH227" i="1"/>
  <c r="AB227" i="1"/>
  <c r="AA227" i="1"/>
  <c r="W227" i="1"/>
  <c r="V227" i="1"/>
  <c r="AJ226" i="1"/>
  <c r="AL226" i="1" s="1"/>
  <c r="AH226" i="1"/>
  <c r="W226" i="1"/>
  <c r="AN226" i="1" s="1"/>
  <c r="Z226" i="1" s="1"/>
  <c r="V226" i="1"/>
  <c r="AM225" i="1"/>
  <c r="AJ225" i="1"/>
  <c r="AH225" i="1"/>
  <c r="AB225" i="1"/>
  <c r="W225" i="1"/>
  <c r="V225" i="1"/>
  <c r="AL225" i="1" s="1"/>
  <c r="AJ224" i="1"/>
  <c r="AA224" i="1"/>
  <c r="Z224" i="1"/>
  <c r="Y224" i="1"/>
  <c r="V224" i="1"/>
  <c r="AM223" i="1"/>
  <c r="AN223" i="1" s="1"/>
  <c r="Z223" i="1" s="1"/>
  <c r="AJ223" i="1"/>
  <c r="AH223" i="1"/>
  <c r="AA223" i="1"/>
  <c r="Y223" i="1"/>
  <c r="V223" i="1"/>
  <c r="AJ222" i="1"/>
  <c r="AH222" i="1"/>
  <c r="AA222" i="1"/>
  <c r="Y222" i="1" s="1"/>
  <c r="Z222" i="1"/>
  <c r="V222" i="1"/>
  <c r="AM221" i="1"/>
  <c r="AJ221" i="1"/>
  <c r="AH221" i="1"/>
  <c r="AB221" i="1"/>
  <c r="W221" i="1"/>
  <c r="AA221" i="1" s="1"/>
  <c r="V221" i="1"/>
  <c r="AM220" i="1"/>
  <c r="AJ220" i="1"/>
  <c r="AH220" i="1"/>
  <c r="AB220" i="1"/>
  <c r="W220" i="1"/>
  <c r="V220" i="1"/>
  <c r="AM219" i="1"/>
  <c r="AJ219" i="1"/>
  <c r="AH219" i="1"/>
  <c r="AB219" i="1"/>
  <c r="W219" i="1"/>
  <c r="V219" i="1"/>
  <c r="AM218" i="1"/>
  <c r="AJ218" i="1"/>
  <c r="AH218" i="1"/>
  <c r="AB218" i="1"/>
  <c r="W218" i="1"/>
  <c r="AA218" i="1" s="1"/>
  <c r="V218" i="1"/>
  <c r="AM217" i="1"/>
  <c r="AJ217" i="1"/>
  <c r="AH217" i="1"/>
  <c r="AB217" i="1"/>
  <c r="W217" i="1"/>
  <c r="V217" i="1"/>
  <c r="AM216" i="1"/>
  <c r="AJ216" i="1"/>
  <c r="AH216" i="1"/>
  <c r="AB216" i="1"/>
  <c r="W216" i="1"/>
  <c r="Z216" i="1" s="1"/>
  <c r="V216" i="1"/>
  <c r="AM215" i="1"/>
  <c r="AJ215" i="1"/>
  <c r="AH215" i="1"/>
  <c r="AB215" i="1"/>
  <c r="W215" i="1"/>
  <c r="AA215" i="1" s="1"/>
  <c r="V215" i="1"/>
  <c r="AM214" i="1"/>
  <c r="AJ214" i="1"/>
  <c r="AH214" i="1"/>
  <c r="AB214" i="1"/>
  <c r="Z214" i="1"/>
  <c r="W214" i="1"/>
  <c r="AA214" i="1" s="1"/>
  <c r="V214" i="1"/>
  <c r="AM213" i="1"/>
  <c r="AJ213" i="1"/>
  <c r="AH213" i="1"/>
  <c r="AB213" i="1"/>
  <c r="W213" i="1"/>
  <c r="Z213" i="1" s="1"/>
  <c r="V213" i="1"/>
  <c r="AM212" i="1"/>
  <c r="AJ212" i="1"/>
  <c r="AH212" i="1"/>
  <c r="AB212" i="1"/>
  <c r="W212" i="1"/>
  <c r="V212" i="1"/>
  <c r="AM211" i="1"/>
  <c r="AJ211" i="1"/>
  <c r="AH211" i="1"/>
  <c r="AB211" i="1"/>
  <c r="W211" i="1"/>
  <c r="Y211" i="1" s="1"/>
  <c r="V211" i="1"/>
  <c r="AM210" i="1"/>
  <c r="AJ210" i="1"/>
  <c r="AH210" i="1"/>
  <c r="AB210" i="1"/>
  <c r="W210" i="1"/>
  <c r="AA210" i="1" s="1"/>
  <c r="V210" i="1"/>
  <c r="AM209" i="1"/>
  <c r="AJ209" i="1"/>
  <c r="AH209" i="1"/>
  <c r="AB209" i="1"/>
  <c r="AA209" i="1"/>
  <c r="Z209" i="1"/>
  <c r="W209" i="1"/>
  <c r="Y209" i="1" s="1"/>
  <c r="V209" i="1"/>
  <c r="AM208" i="1"/>
  <c r="AJ208" i="1"/>
  <c r="AH208" i="1"/>
  <c r="AB208" i="1"/>
  <c r="W208" i="1"/>
  <c r="V208" i="1"/>
  <c r="AM207" i="1"/>
  <c r="AJ207" i="1"/>
  <c r="AH207" i="1"/>
  <c r="AB207" i="1"/>
  <c r="W207" i="1"/>
  <c r="Y207" i="1" s="1"/>
  <c r="V207" i="1"/>
  <c r="AM206" i="1"/>
  <c r="AJ206" i="1"/>
  <c r="AH206" i="1"/>
  <c r="AB206" i="1"/>
  <c r="W206" i="1"/>
  <c r="V206" i="1"/>
  <c r="AM205" i="1"/>
  <c r="AJ205" i="1"/>
  <c r="AH205" i="1"/>
  <c r="AB205" i="1"/>
  <c r="W205" i="1"/>
  <c r="V205" i="1"/>
  <c r="AM204" i="1"/>
  <c r="AJ204" i="1"/>
  <c r="AH204" i="1"/>
  <c r="AB204" i="1"/>
  <c r="W204" i="1"/>
  <c r="V204" i="1"/>
  <c r="AM203" i="1"/>
  <c r="AJ203" i="1"/>
  <c r="AH203" i="1"/>
  <c r="AB203" i="1"/>
  <c r="W203" i="1"/>
  <c r="V203" i="1"/>
  <c r="AM202" i="1"/>
  <c r="AJ202" i="1"/>
  <c r="AH202" i="1"/>
  <c r="AB202" i="1"/>
  <c r="W202" i="1"/>
  <c r="V202" i="1"/>
  <c r="AM201" i="1"/>
  <c r="AJ201" i="1"/>
  <c r="AH201" i="1"/>
  <c r="AB201" i="1"/>
  <c r="W201" i="1"/>
  <c r="Y201" i="1" s="1"/>
  <c r="V201" i="1"/>
  <c r="AM200" i="1"/>
  <c r="AJ200" i="1"/>
  <c r="AH200" i="1"/>
  <c r="AB200" i="1"/>
  <c r="W200" i="1"/>
  <c r="Z200" i="1" s="1"/>
  <c r="V200" i="1"/>
  <c r="AM199" i="1"/>
  <c r="AJ199" i="1"/>
  <c r="AH199" i="1"/>
  <c r="AB199" i="1"/>
  <c r="Y199" i="1" s="1"/>
  <c r="AA199" i="1"/>
  <c r="W199" i="1"/>
  <c r="Z199" i="1" s="1"/>
  <c r="V199" i="1"/>
  <c r="AM198" i="1"/>
  <c r="AJ198" i="1"/>
  <c r="AH198" i="1"/>
  <c r="AB198" i="1"/>
  <c r="W198" i="1"/>
  <c r="AA198" i="1" s="1"/>
  <c r="V198" i="1"/>
  <c r="AM197" i="1"/>
  <c r="AJ197" i="1"/>
  <c r="AH197" i="1"/>
  <c r="AB197" i="1"/>
  <c r="AA197" i="1"/>
  <c r="Z197" i="1"/>
  <c r="Y197" i="1"/>
  <c r="W197" i="1"/>
  <c r="V197" i="1"/>
  <c r="AM196" i="1"/>
  <c r="AJ196" i="1"/>
  <c r="AH196" i="1"/>
  <c r="AB196" i="1"/>
  <c r="W196" i="1"/>
  <c r="V196" i="1"/>
  <c r="AM195" i="1"/>
  <c r="AJ195" i="1"/>
  <c r="AH195" i="1"/>
  <c r="AB195" i="1"/>
  <c r="W195" i="1"/>
  <c r="V195" i="1"/>
  <c r="AM194" i="1"/>
  <c r="AJ194" i="1"/>
  <c r="AH194" i="1"/>
  <c r="AB194" i="1"/>
  <c r="W194" i="1"/>
  <c r="AA194" i="1" s="1"/>
  <c r="V194" i="1"/>
  <c r="AM193" i="1"/>
  <c r="AJ193" i="1"/>
  <c r="AH193" i="1"/>
  <c r="AB193" i="1"/>
  <c r="AA193" i="1"/>
  <c r="Z193" i="1"/>
  <c r="Y193" i="1"/>
  <c r="W193" i="1"/>
  <c r="V193" i="1"/>
  <c r="AM192" i="1"/>
  <c r="AJ192" i="1"/>
  <c r="AH192" i="1"/>
  <c r="AB192" i="1"/>
  <c r="AA192" i="1"/>
  <c r="Z192" i="1"/>
  <c r="W192" i="1"/>
  <c r="V192" i="1"/>
  <c r="AM191" i="1"/>
  <c r="AJ191" i="1"/>
  <c r="AH191" i="1"/>
  <c r="AB191" i="1"/>
  <c r="W191" i="1"/>
  <c r="Z191" i="1" s="1"/>
  <c r="V191" i="1"/>
  <c r="AM190" i="1"/>
  <c r="AJ190" i="1"/>
  <c r="AH190" i="1"/>
  <c r="AB190" i="1"/>
  <c r="W190" i="1"/>
  <c r="V190" i="1"/>
  <c r="AM189" i="1"/>
  <c r="AJ189" i="1"/>
  <c r="AH189" i="1"/>
  <c r="AB189" i="1"/>
  <c r="W189" i="1"/>
  <c r="V189" i="1"/>
  <c r="AM188" i="1"/>
  <c r="AJ188" i="1"/>
  <c r="AH188" i="1"/>
  <c r="AB188" i="1"/>
  <c r="W188" i="1"/>
  <c r="V188" i="1"/>
  <c r="AM187" i="1"/>
  <c r="AJ187" i="1"/>
  <c r="AH187" i="1"/>
  <c r="AB187" i="1"/>
  <c r="W187" i="1"/>
  <c r="Y187" i="1" s="1"/>
  <c r="V187" i="1"/>
  <c r="AM186" i="1"/>
  <c r="AJ186" i="1"/>
  <c r="AH186" i="1"/>
  <c r="AB186" i="1"/>
  <c r="W186" i="1"/>
  <c r="AA186" i="1" s="1"/>
  <c r="V186" i="1"/>
  <c r="AM185" i="1"/>
  <c r="AJ185" i="1"/>
  <c r="AH185" i="1"/>
  <c r="AB185" i="1"/>
  <c r="AA185" i="1"/>
  <c r="W185" i="1"/>
  <c r="Z185" i="1" s="1"/>
  <c r="V185" i="1"/>
  <c r="AM184" i="1"/>
  <c r="AJ184" i="1"/>
  <c r="AH184" i="1"/>
  <c r="AB184" i="1"/>
  <c r="Z184" i="1"/>
  <c r="W184" i="1"/>
  <c r="AA184" i="1" s="1"/>
  <c r="V184" i="1"/>
  <c r="AM183" i="1"/>
  <c r="AJ183" i="1"/>
  <c r="AH183" i="1"/>
  <c r="AB183" i="1"/>
  <c r="W183" i="1"/>
  <c r="V183" i="1"/>
  <c r="AM182" i="1"/>
  <c r="AJ182" i="1"/>
  <c r="AH182" i="1"/>
  <c r="AB182" i="1"/>
  <c r="W182" i="1"/>
  <c r="V182" i="1"/>
  <c r="AM181" i="1"/>
  <c r="AJ181" i="1"/>
  <c r="AH181" i="1"/>
  <c r="AB181" i="1"/>
  <c r="AA181" i="1"/>
  <c r="Y181" i="1"/>
  <c r="W181" i="1"/>
  <c r="Z181" i="1" s="1"/>
  <c r="V181" i="1"/>
  <c r="AB180" i="1"/>
  <c r="Y180" i="1" s="1"/>
  <c r="Z180" i="1"/>
  <c r="O25" i="2" s="1"/>
  <c r="Q25" i="2" s="1"/>
  <c r="R25" i="2" s="1"/>
  <c r="S25" i="2" s="1"/>
  <c r="U180" i="1"/>
  <c r="AA180" i="1" s="1"/>
  <c r="AA179" i="1"/>
  <c r="Z179" i="1"/>
  <c r="Y179" i="1"/>
  <c r="V179" i="1"/>
  <c r="AA178" i="1"/>
  <c r="Z178" i="1"/>
  <c r="O24" i="2" s="1"/>
  <c r="Q24" i="2" s="1"/>
  <c r="R24" i="2" s="1"/>
  <c r="S24" i="2" s="1"/>
  <c r="Y178" i="1"/>
  <c r="V178" i="1"/>
  <c r="AA177" i="1"/>
  <c r="Z177" i="1"/>
  <c r="O23" i="2" s="1"/>
  <c r="Q23" i="2" s="1"/>
  <c r="R23" i="2" s="1"/>
  <c r="S23" i="2" s="1"/>
  <c r="Y177" i="1"/>
  <c r="AB176" i="1"/>
  <c r="AA176" i="1"/>
  <c r="W176" i="1"/>
  <c r="V176" i="1"/>
  <c r="AB175" i="1"/>
  <c r="W175" i="1"/>
  <c r="V175" i="1"/>
  <c r="AB174" i="1"/>
  <c r="W174" i="1"/>
  <c r="V174" i="1"/>
  <c r="AB173" i="1"/>
  <c r="W173" i="1"/>
  <c r="Y173" i="1" s="1"/>
  <c r="V173" i="1"/>
  <c r="AB172" i="1"/>
  <c r="Y172" i="1" s="1"/>
  <c r="AA172" i="1"/>
  <c r="Z172" i="1"/>
  <c r="W172" i="1"/>
  <c r="V172" i="1"/>
  <c r="AB171" i="1"/>
  <c r="Y171" i="1" s="1"/>
  <c r="AA171" i="1"/>
  <c r="W171" i="1"/>
  <c r="Z171" i="1" s="1"/>
  <c r="V171" i="1"/>
  <c r="AB170" i="1"/>
  <c r="W170" i="1"/>
  <c r="Y170" i="1" s="1"/>
  <c r="V170" i="1"/>
  <c r="AB169" i="1"/>
  <c r="W169" i="1"/>
  <c r="AA169" i="1" s="1"/>
  <c r="V169" i="1"/>
  <c r="AB168" i="1"/>
  <c r="Y168" i="1" s="1"/>
  <c r="AA168" i="1"/>
  <c r="Z168" i="1"/>
  <c r="W168" i="1"/>
  <c r="V168" i="1"/>
  <c r="AB167" i="1"/>
  <c r="Y167" i="1"/>
  <c r="W167" i="1"/>
  <c r="V167" i="1"/>
  <c r="AB166" i="1"/>
  <c r="W166" i="1"/>
  <c r="V166" i="1"/>
  <c r="AB165" i="1"/>
  <c r="W165" i="1"/>
  <c r="Y165" i="1" s="1"/>
  <c r="V165" i="1"/>
  <c r="AB164" i="1"/>
  <c r="W164" i="1"/>
  <c r="Y164" i="1" s="1"/>
  <c r="V164" i="1"/>
  <c r="AB163" i="1"/>
  <c r="W163" i="1"/>
  <c r="AA163" i="1" s="1"/>
  <c r="V163" i="1"/>
  <c r="AB162" i="1"/>
  <c r="W162" i="1"/>
  <c r="V162" i="1"/>
  <c r="AB161" i="1"/>
  <c r="W161" i="1"/>
  <c r="V161" i="1"/>
  <c r="AB160" i="1"/>
  <c r="W160" i="1"/>
  <c r="Y160" i="1" s="1"/>
  <c r="V160" i="1"/>
  <c r="AB159" i="1"/>
  <c r="W159" i="1"/>
  <c r="V159" i="1"/>
  <c r="AB158" i="1"/>
  <c r="W158" i="1"/>
  <c r="V158" i="1"/>
  <c r="AB157" i="1"/>
  <c r="W157" i="1"/>
  <c r="Y157" i="1" s="1"/>
  <c r="V157" i="1"/>
  <c r="AB156" i="1"/>
  <c r="W156" i="1"/>
  <c r="Z156" i="1" s="1"/>
  <c r="V156" i="1"/>
  <c r="AB155" i="1"/>
  <c r="W155" i="1"/>
  <c r="V155" i="1"/>
  <c r="AB154" i="1"/>
  <c r="W154" i="1"/>
  <c r="V154" i="1"/>
  <c r="AB153" i="1"/>
  <c r="W153" i="1"/>
  <c r="V153" i="1"/>
  <c r="AB152" i="1"/>
  <c r="Z152" i="1"/>
  <c r="W152" i="1"/>
  <c r="AA152" i="1" s="1"/>
  <c r="V152" i="1"/>
  <c r="AB151" i="1"/>
  <c r="AA151" i="1"/>
  <c r="W151" i="1"/>
  <c r="V151" i="1"/>
  <c r="AB150" i="1"/>
  <c r="W150" i="1"/>
  <c r="V150" i="1"/>
  <c r="AB149" i="1"/>
  <c r="W149" i="1"/>
  <c r="V149" i="1"/>
  <c r="AB148" i="1"/>
  <c r="Z148" i="1"/>
  <c r="Y148" i="1"/>
  <c r="W148" i="1"/>
  <c r="AA148" i="1" s="1"/>
  <c r="V148" i="1"/>
  <c r="AB147" i="1"/>
  <c r="Y147" i="1"/>
  <c r="W147" i="1"/>
  <c r="V147" i="1"/>
  <c r="AB146" i="1"/>
  <c r="Y146" i="1"/>
  <c r="W146" i="1"/>
  <c r="V146" i="1"/>
  <c r="AB145" i="1"/>
  <c r="AA145" i="1"/>
  <c r="W145" i="1"/>
  <c r="V145" i="1"/>
  <c r="AB144" i="1"/>
  <c r="W144" i="1"/>
  <c r="V144" i="1"/>
  <c r="AB143" i="1"/>
  <c r="AA143" i="1"/>
  <c r="W143" i="1"/>
  <c r="Z143" i="1" s="1"/>
  <c r="V143" i="1"/>
  <c r="AB142" i="1"/>
  <c r="W142" i="1"/>
  <c r="V142" i="1"/>
  <c r="AB141" i="1"/>
  <c r="Z141" i="1"/>
  <c r="W141" i="1"/>
  <c r="V141" i="1"/>
  <c r="AB140" i="1"/>
  <c r="Z140" i="1"/>
  <c r="W140" i="1"/>
  <c r="AA140" i="1" s="1"/>
  <c r="V140" i="1"/>
  <c r="AB139" i="1"/>
  <c r="AA139" i="1"/>
  <c r="Z139" i="1"/>
  <c r="Y139" i="1"/>
  <c r="W139" i="1"/>
  <c r="V139" i="1"/>
  <c r="AB138" i="1"/>
  <c r="W138" i="1"/>
  <c r="V138" i="1"/>
  <c r="AB137" i="1"/>
  <c r="W137" i="1"/>
  <c r="V137" i="1"/>
  <c r="AB136" i="1"/>
  <c r="W136" i="1"/>
  <c r="V136" i="1"/>
  <c r="AB135" i="1"/>
  <c r="Z135" i="1"/>
  <c r="Y135" i="1"/>
  <c r="W135" i="1"/>
  <c r="AA135" i="1" s="1"/>
  <c r="V135" i="1"/>
  <c r="AB134" i="1"/>
  <c r="W134" i="1"/>
  <c r="V134" i="1"/>
  <c r="AB133" i="1"/>
  <c r="AA133" i="1"/>
  <c r="Z133" i="1"/>
  <c r="W133" i="1"/>
  <c r="Y133" i="1" s="1"/>
  <c r="V133" i="1"/>
  <c r="Z132" i="1"/>
  <c r="Y132" i="1"/>
  <c r="V132" i="1"/>
  <c r="AB131" i="1"/>
  <c r="W131" i="1"/>
  <c r="V131" i="1"/>
  <c r="AB130" i="1"/>
  <c r="W130" i="1"/>
  <c r="V130" i="1"/>
  <c r="AB129" i="1"/>
  <c r="W129" i="1"/>
  <c r="Z129" i="1" s="1"/>
  <c r="V129" i="1"/>
  <c r="AA128" i="1"/>
  <c r="Z128" i="1"/>
  <c r="O21" i="2" s="1"/>
  <c r="Q21" i="2" s="1"/>
  <c r="R21" i="2" s="1"/>
  <c r="S21" i="2" s="1"/>
  <c r="Y128" i="1"/>
  <c r="M128" i="1"/>
  <c r="Z127" i="1"/>
  <c r="O20" i="2" s="1"/>
  <c r="Q20" i="2" s="1"/>
  <c r="R20" i="2" s="1"/>
  <c r="S20" i="2" s="1"/>
  <c r="Y127" i="1"/>
  <c r="Z126" i="1"/>
  <c r="O19" i="2" s="1"/>
  <c r="Q19" i="2" s="1"/>
  <c r="R19" i="2" s="1"/>
  <c r="S19" i="2" s="1"/>
  <c r="Y126" i="1"/>
  <c r="Z125" i="1"/>
  <c r="Y125" i="1"/>
  <c r="AA124" i="1"/>
  <c r="Z124" i="1"/>
  <c r="Y124" i="1"/>
  <c r="V124" i="1"/>
  <c r="AA123" i="1"/>
  <c r="Z123" i="1"/>
  <c r="Y123" i="1"/>
  <c r="V123" i="1"/>
  <c r="AA122" i="1"/>
  <c r="Z122" i="1"/>
  <c r="O18" i="2" s="1"/>
  <c r="Q18" i="2" s="1"/>
  <c r="R18" i="2" s="1"/>
  <c r="S18" i="2" s="1"/>
  <c r="Y122" i="1"/>
  <c r="AB121" i="1"/>
  <c r="W121" i="1"/>
  <c r="AA121" i="1" s="1"/>
  <c r="V121" i="1"/>
  <c r="AB120" i="1"/>
  <c r="W120" i="1"/>
  <c r="Z120" i="1" s="1"/>
  <c r="V120" i="1"/>
  <c r="AB119" i="1"/>
  <c r="W119" i="1"/>
  <c r="Y119" i="1" s="1"/>
  <c r="V119" i="1"/>
  <c r="AB118" i="1"/>
  <c r="W118" i="1"/>
  <c r="V118" i="1"/>
  <c r="AB117" i="1"/>
  <c r="Y117" i="1"/>
  <c r="W117" i="1"/>
  <c r="V117" i="1"/>
  <c r="AB116" i="1"/>
  <c r="AA116" i="1"/>
  <c r="W116" i="1"/>
  <c r="V116" i="1"/>
  <c r="AB115" i="1"/>
  <c r="Y115" i="1" s="1"/>
  <c r="AA115" i="1"/>
  <c r="W115" i="1"/>
  <c r="Z115" i="1" s="1"/>
  <c r="V115" i="1"/>
  <c r="AB114" i="1"/>
  <c r="W114" i="1"/>
  <c r="Y114" i="1" s="1"/>
  <c r="V114" i="1"/>
  <c r="AB113" i="1"/>
  <c r="W113" i="1"/>
  <c r="AA113" i="1" s="1"/>
  <c r="V113" i="1"/>
  <c r="AB112" i="1"/>
  <c r="W112" i="1"/>
  <c r="Z112" i="1" s="1"/>
  <c r="V112" i="1"/>
  <c r="AB111" i="1"/>
  <c r="W111" i="1"/>
  <c r="V111" i="1"/>
  <c r="AB110" i="1"/>
  <c r="W110" i="1"/>
  <c r="V110" i="1"/>
  <c r="AB109" i="1"/>
  <c r="W109" i="1"/>
  <c r="V109" i="1"/>
  <c r="AB108" i="1"/>
  <c r="W108" i="1"/>
  <c r="Y108" i="1" s="1"/>
  <c r="V108" i="1"/>
  <c r="AB107" i="1"/>
  <c r="AA107" i="1"/>
  <c r="Z107" i="1"/>
  <c r="W107" i="1"/>
  <c r="V107" i="1"/>
  <c r="AB106" i="1"/>
  <c r="W106" i="1"/>
  <c r="Y106" i="1" s="1"/>
  <c r="V106" i="1"/>
  <c r="AB105" i="1"/>
  <c r="Z105" i="1"/>
  <c r="Y105" i="1"/>
  <c r="W105" i="1"/>
  <c r="AA105" i="1" s="1"/>
  <c r="V105" i="1"/>
  <c r="AB104" i="1"/>
  <c r="Y104" i="1" s="1"/>
  <c r="AA104" i="1"/>
  <c r="W104" i="1"/>
  <c r="Z104" i="1" s="1"/>
  <c r="V104" i="1"/>
  <c r="AB103" i="1"/>
  <c r="W103" i="1"/>
  <c r="V103" i="1"/>
  <c r="AB102" i="1"/>
  <c r="W102" i="1"/>
  <c r="V102" i="1"/>
  <c r="AB101" i="1"/>
  <c r="W101" i="1"/>
  <c r="V101" i="1"/>
  <c r="AB100" i="1"/>
  <c r="W100" i="1"/>
  <c r="V100" i="1"/>
  <c r="AB99" i="1"/>
  <c r="W99" i="1"/>
  <c r="Z99" i="1" s="1"/>
  <c r="V99" i="1"/>
  <c r="AB98" i="1"/>
  <c r="W98" i="1"/>
  <c r="V98" i="1"/>
  <c r="AB97" i="1"/>
  <c r="W97" i="1"/>
  <c r="Y97" i="1" s="1"/>
  <c r="V97" i="1"/>
  <c r="AB96" i="1"/>
  <c r="W96" i="1"/>
  <c r="Z96" i="1" s="1"/>
  <c r="V96" i="1"/>
  <c r="AB95" i="1"/>
  <c r="W95" i="1"/>
  <c r="AA95" i="1" s="1"/>
  <c r="V95" i="1"/>
  <c r="AB94" i="1"/>
  <c r="W94" i="1"/>
  <c r="V94" i="1"/>
  <c r="AB93" i="1"/>
  <c r="W93" i="1"/>
  <c r="AA93" i="1" s="1"/>
  <c r="V93" i="1"/>
  <c r="AB92" i="1"/>
  <c r="W92" i="1"/>
  <c r="V92" i="1"/>
  <c r="AB91" i="1"/>
  <c r="W91" i="1"/>
  <c r="AA91" i="1" s="1"/>
  <c r="V91" i="1"/>
  <c r="AB90" i="1"/>
  <c r="W90" i="1"/>
  <c r="V90" i="1"/>
  <c r="AB89" i="1"/>
  <c r="W89" i="1"/>
  <c r="AA89" i="1" s="1"/>
  <c r="V89" i="1"/>
  <c r="AB88" i="1"/>
  <c r="W88" i="1"/>
  <c r="V88" i="1"/>
  <c r="AB87" i="1"/>
  <c r="W87" i="1"/>
  <c r="AA87" i="1" s="1"/>
  <c r="V87" i="1"/>
  <c r="AB86" i="1"/>
  <c r="W86" i="1"/>
  <c r="V86" i="1"/>
  <c r="AB85" i="1"/>
  <c r="AA85" i="1"/>
  <c r="Z85" i="1"/>
  <c r="Y85" i="1"/>
  <c r="W85" i="1"/>
  <c r="V85" i="1"/>
  <c r="AB84" i="1"/>
  <c r="W84" i="1"/>
  <c r="V84" i="1"/>
  <c r="AB83" i="1"/>
  <c r="Z83" i="1"/>
  <c r="Y83" i="1"/>
  <c r="W83" i="1"/>
  <c r="AA83" i="1" s="1"/>
  <c r="V83" i="1"/>
  <c r="AB82" i="1"/>
  <c r="W82" i="1"/>
  <c r="Y82" i="1" s="1"/>
  <c r="V82" i="1"/>
  <c r="AB81" i="1"/>
  <c r="AA81" i="1"/>
  <c r="Z81" i="1"/>
  <c r="W81" i="1"/>
  <c r="Y81" i="1" s="1"/>
  <c r="V81" i="1"/>
  <c r="AB80" i="1"/>
  <c r="Y80" i="1" s="1"/>
  <c r="W80" i="1"/>
  <c r="Z80" i="1" s="1"/>
  <c r="V80" i="1"/>
  <c r="AB79" i="1"/>
  <c r="W79" i="1"/>
  <c r="V79" i="1"/>
  <c r="AB78" i="1"/>
  <c r="W78" i="1"/>
  <c r="Y78" i="1" s="1"/>
  <c r="V78" i="1"/>
  <c r="AB77" i="1"/>
  <c r="Z77" i="1"/>
  <c r="Y77" i="1"/>
  <c r="W77" i="1"/>
  <c r="AA77" i="1" s="1"/>
  <c r="V77" i="1"/>
  <c r="AB76" i="1"/>
  <c r="Y76" i="1" s="1"/>
  <c r="AA76" i="1"/>
  <c r="W76" i="1"/>
  <c r="Z76" i="1" s="1"/>
  <c r="V76" i="1"/>
  <c r="AB75" i="1"/>
  <c r="W75" i="1"/>
  <c r="Y75" i="1" s="1"/>
  <c r="V75" i="1"/>
  <c r="AB74" i="1"/>
  <c r="W74" i="1"/>
  <c r="Y74" i="1" s="1"/>
  <c r="V74" i="1"/>
  <c r="AB73" i="1"/>
  <c r="AA73" i="1"/>
  <c r="Z73" i="1"/>
  <c r="Y73" i="1"/>
  <c r="W73" i="1"/>
  <c r="V73" i="1"/>
  <c r="Z72" i="1"/>
  <c r="Y72" i="1"/>
  <c r="V72" i="1"/>
  <c r="AB71" i="1"/>
  <c r="W71" i="1"/>
  <c r="V71" i="1"/>
  <c r="Z70" i="1"/>
  <c r="O14" i="2" s="1"/>
  <c r="Q14" i="2" s="1"/>
  <c r="R14" i="2" s="1"/>
  <c r="S14" i="2" s="1"/>
  <c r="Y70" i="1"/>
  <c r="Z69" i="1"/>
  <c r="Y69" i="1"/>
  <c r="Z68" i="1"/>
  <c r="Y68" i="1"/>
  <c r="Z67" i="1"/>
  <c r="O13" i="2" s="1"/>
  <c r="Q13" i="2" s="1"/>
  <c r="R13" i="2" s="1"/>
  <c r="S13" i="2" s="1"/>
  <c r="Y67" i="1"/>
  <c r="Z66" i="1"/>
  <c r="O12" i="2" s="1"/>
  <c r="Q12" i="2" s="1"/>
  <c r="R12" i="2" s="1"/>
  <c r="S12" i="2" s="1"/>
  <c r="Y66" i="1"/>
  <c r="Z65" i="1"/>
  <c r="Y65" i="1"/>
  <c r="Z64" i="1"/>
  <c r="Y64" i="1"/>
  <c r="Z63" i="1"/>
  <c r="O10" i="2" s="1"/>
  <c r="Q10" i="2" s="1"/>
  <c r="R10" i="2" s="1"/>
  <c r="S10" i="2" s="1"/>
  <c r="Y63" i="1"/>
  <c r="Z62" i="1"/>
  <c r="Y62" i="1"/>
  <c r="Z61" i="1"/>
  <c r="Y61" i="1"/>
  <c r="W60" i="1"/>
  <c r="V60" i="1"/>
  <c r="Z59" i="1"/>
  <c r="Y59" i="1"/>
  <c r="AA58" i="1"/>
  <c r="Z58" i="1"/>
  <c r="Y58" i="1"/>
  <c r="AA57" i="1"/>
  <c r="Z57" i="1"/>
  <c r="O5" i="2" s="1"/>
  <c r="Q5" i="2" s="1"/>
  <c r="R5" i="2" s="1"/>
  <c r="S5" i="2" s="1"/>
  <c r="Y57" i="1"/>
  <c r="W56" i="1"/>
  <c r="AA56" i="1" s="1"/>
  <c r="AB55" i="1"/>
  <c r="AA55" i="1"/>
  <c r="Z55" i="1"/>
  <c r="Y55" i="1"/>
  <c r="W55" i="1"/>
  <c r="V55" i="1"/>
  <c r="AB54" i="1"/>
  <c r="W54" i="1"/>
  <c r="V54" i="1"/>
  <c r="AB53" i="1"/>
  <c r="W53" i="1"/>
  <c r="Y53" i="1" s="1"/>
  <c r="V53" i="1"/>
  <c r="AB52" i="1"/>
  <c r="W52" i="1"/>
  <c r="Z52" i="1" s="1"/>
  <c r="V52" i="1"/>
  <c r="AB51" i="1"/>
  <c r="AA51" i="1"/>
  <c r="Z51" i="1"/>
  <c r="W51" i="1"/>
  <c r="Y51" i="1" s="1"/>
  <c r="V51" i="1"/>
  <c r="AB50" i="1"/>
  <c r="W50" i="1"/>
  <c r="V50" i="1"/>
  <c r="AB49" i="1"/>
  <c r="W49" i="1"/>
  <c r="V49" i="1"/>
  <c r="AB48" i="1"/>
  <c r="W48" i="1"/>
  <c r="V48" i="1"/>
  <c r="AB47" i="1"/>
  <c r="AA47" i="1"/>
  <c r="Z47" i="1"/>
  <c r="Y47" i="1"/>
  <c r="W47" i="1"/>
  <c r="V47" i="1"/>
  <c r="AB46" i="1"/>
  <c r="W46" i="1"/>
  <c r="Z46" i="1" s="1"/>
  <c r="V46" i="1"/>
  <c r="AB45" i="1"/>
  <c r="W45" i="1"/>
  <c r="AA45" i="1" s="1"/>
  <c r="V45" i="1"/>
  <c r="AB44" i="1"/>
  <c r="W44" i="1"/>
  <c r="Y44" i="1" s="1"/>
  <c r="V44" i="1"/>
  <c r="AB43" i="1"/>
  <c r="AA43" i="1"/>
  <c r="Z43" i="1"/>
  <c r="W43" i="1"/>
  <c r="Y43" i="1" s="1"/>
  <c r="V43" i="1"/>
  <c r="AB42" i="1"/>
  <c r="W42" i="1"/>
  <c r="V42" i="1"/>
  <c r="AB41" i="1"/>
  <c r="Z41" i="1"/>
  <c r="W41" i="1"/>
  <c r="AA41" i="1" s="1"/>
  <c r="V41" i="1"/>
  <c r="AB40" i="1"/>
  <c r="Y40" i="1" s="1"/>
  <c r="W40" i="1"/>
  <c r="Z40" i="1" s="1"/>
  <c r="V40" i="1"/>
  <c r="AB39" i="1"/>
  <c r="W39" i="1"/>
  <c r="Y39" i="1" s="1"/>
  <c r="V39" i="1"/>
  <c r="AB38" i="1"/>
  <c r="W38" i="1"/>
  <c r="Z38" i="1" s="1"/>
  <c r="V38" i="1"/>
  <c r="AB37" i="1"/>
  <c r="Z37" i="1"/>
  <c r="W37" i="1"/>
  <c r="AA37" i="1" s="1"/>
  <c r="V37" i="1"/>
  <c r="AB36" i="1"/>
  <c r="Y36" i="1" s="1"/>
  <c r="W36" i="1"/>
  <c r="Z36" i="1" s="1"/>
  <c r="V36" i="1"/>
  <c r="AB35" i="1"/>
  <c r="W35" i="1"/>
  <c r="AA35" i="1" s="1"/>
  <c r="V35" i="1"/>
  <c r="AB34" i="1"/>
  <c r="W34" i="1"/>
  <c r="Z34" i="1" s="1"/>
  <c r="V34" i="1"/>
  <c r="AB33" i="1"/>
  <c r="W33" i="1"/>
  <c r="Y33" i="1" s="1"/>
  <c r="V33" i="1"/>
  <c r="AB32" i="1"/>
  <c r="AA32" i="1"/>
  <c r="Y32" i="1"/>
  <c r="W32" i="1"/>
  <c r="Z32" i="1" s="1"/>
  <c r="V32" i="1"/>
  <c r="AB31" i="1"/>
  <c r="AA31" i="1"/>
  <c r="W31" i="1"/>
  <c r="V31" i="1"/>
  <c r="AB30" i="1"/>
  <c r="W30" i="1"/>
  <c r="Z30" i="1" s="1"/>
  <c r="V30" i="1"/>
  <c r="AB29" i="1"/>
  <c r="W29" i="1"/>
  <c r="Y29" i="1" s="1"/>
  <c r="V29" i="1"/>
  <c r="AB28" i="1"/>
  <c r="W28" i="1"/>
  <c r="Z28" i="1" s="1"/>
  <c r="V28" i="1"/>
  <c r="AB27" i="1"/>
  <c r="W27" i="1"/>
  <c r="AA27" i="1" s="1"/>
  <c r="V27" i="1"/>
  <c r="AB26" i="1"/>
  <c r="W26" i="1"/>
  <c r="Y26" i="1" s="1"/>
  <c r="V26" i="1"/>
  <c r="AB25" i="1"/>
  <c r="AA25" i="1"/>
  <c r="Z25" i="1"/>
  <c r="W25" i="1"/>
  <c r="Y25" i="1" s="1"/>
  <c r="V25" i="1"/>
  <c r="AB24" i="1"/>
  <c r="W24" i="1"/>
  <c r="V24" i="1"/>
  <c r="AB23" i="1"/>
  <c r="Z23" i="1"/>
  <c r="W23" i="1"/>
  <c r="AA23" i="1" s="1"/>
  <c r="V23" i="1"/>
  <c r="AB22" i="1"/>
  <c r="W22" i="1"/>
  <c r="Z22" i="1" s="1"/>
  <c r="V22" i="1"/>
  <c r="AB21" i="1"/>
  <c r="AA21" i="1"/>
  <c r="W21" i="1"/>
  <c r="Z21" i="1" s="1"/>
  <c r="V21" i="1"/>
  <c r="AB20" i="1"/>
  <c r="W20" i="1"/>
  <c r="Z20" i="1" s="1"/>
  <c r="V20" i="1"/>
  <c r="AB19" i="1"/>
  <c r="W19" i="1"/>
  <c r="Y19" i="1" s="1"/>
  <c r="V19" i="1"/>
  <c r="AB18" i="1"/>
  <c r="W18" i="1"/>
  <c r="Z18" i="1" s="1"/>
  <c r="V18" i="1"/>
  <c r="AB17" i="1"/>
  <c r="Z17" i="1"/>
  <c r="W17" i="1"/>
  <c r="AA17" i="1" s="1"/>
  <c r="V17" i="1"/>
  <c r="AB16" i="1"/>
  <c r="Y16" i="1" s="1"/>
  <c r="W16" i="1"/>
  <c r="Z16" i="1" s="1"/>
  <c r="V16" i="1"/>
  <c r="AB15" i="1"/>
  <c r="W15" i="1"/>
  <c r="V15" i="1"/>
  <c r="AB14" i="1"/>
  <c r="W14" i="1"/>
  <c r="Z14" i="1" s="1"/>
  <c r="V14" i="1"/>
  <c r="AB13" i="1"/>
  <c r="Z13" i="1"/>
  <c r="Y13" i="1"/>
  <c r="W13" i="1"/>
  <c r="AA13" i="1" s="1"/>
  <c r="V13" i="1"/>
  <c r="AB12" i="1"/>
  <c r="Y12" i="1" s="1"/>
  <c r="AA12" i="1"/>
  <c r="W12" i="1"/>
  <c r="Z12" i="1" s="1"/>
  <c r="AB11" i="1"/>
  <c r="W11" i="1"/>
  <c r="AA11" i="1" s="1"/>
  <c r="V11" i="1"/>
  <c r="AA10" i="1"/>
  <c r="Y10" i="1" s="1"/>
  <c r="Z10" i="1"/>
  <c r="V10" i="1"/>
  <c r="AB9" i="1"/>
  <c r="W9" i="1"/>
  <c r="V9" i="1"/>
  <c r="AB8" i="1"/>
  <c r="W8" i="1"/>
  <c r="AA8" i="1" s="1"/>
  <c r="V8" i="1"/>
  <c r="AB7" i="1"/>
  <c r="W7" i="1"/>
  <c r="V7" i="1"/>
  <c r="AB6" i="1"/>
  <c r="W6" i="1"/>
  <c r="Z6" i="1" s="1"/>
  <c r="V6" i="1"/>
  <c r="AB5" i="1"/>
  <c r="W5" i="1"/>
  <c r="V5" i="1"/>
  <c r="AB4" i="1"/>
  <c r="W4" i="1"/>
  <c r="V4" i="1"/>
  <c r="Z3" i="1"/>
  <c r="Y3" i="1"/>
  <c r="V3" i="1"/>
  <c r="AB2" i="1"/>
  <c r="W2" i="1"/>
  <c r="V2" i="1"/>
  <c r="Z11" i="1" l="1"/>
  <c r="Y28" i="1"/>
  <c r="AA52" i="1"/>
  <c r="Y54" i="1"/>
  <c r="Z56" i="1"/>
  <c r="O6" i="2" s="1"/>
  <c r="Q6" i="2" s="1"/>
  <c r="R6" i="2" s="1"/>
  <c r="S6" i="2" s="1"/>
  <c r="Y87" i="1"/>
  <c r="Y89" i="1"/>
  <c r="Z95" i="1"/>
  <c r="AA112" i="1"/>
  <c r="Z113" i="1"/>
  <c r="AA374" i="1"/>
  <c r="Z374" i="1"/>
  <c r="AA386" i="1"/>
  <c r="Z386" i="1"/>
  <c r="AA409" i="1"/>
  <c r="AA418" i="1"/>
  <c r="Y418" i="1"/>
  <c r="Y8" i="1"/>
  <c r="AA20" i="1"/>
  <c r="Y21" i="1"/>
  <c r="AA28" i="1"/>
  <c r="Z87" i="1"/>
  <c r="Z89" i="1"/>
  <c r="Y91" i="1"/>
  <c r="Y96" i="1"/>
  <c r="Y112" i="1"/>
  <c r="Y113" i="1"/>
  <c r="AA120" i="1"/>
  <c r="Z121" i="1"/>
  <c r="Y145" i="1"/>
  <c r="AA156" i="1"/>
  <c r="Z163" i="1"/>
  <c r="Z164" i="1"/>
  <c r="Z169" i="1"/>
  <c r="Y176" i="1"/>
  <c r="AA249" i="1"/>
  <c r="Z249" i="1"/>
  <c r="AA297" i="1"/>
  <c r="Z352" i="1"/>
  <c r="AA352" i="1"/>
  <c r="Y352" i="1"/>
  <c r="Y373" i="1"/>
  <c r="Y374" i="1"/>
  <c r="Y386" i="1"/>
  <c r="AA388" i="1"/>
  <c r="Z388" i="1"/>
  <c r="Y388" i="1"/>
  <c r="Z404" i="1"/>
  <c r="Y404" i="1"/>
  <c r="Y438" i="1"/>
  <c r="AD438" i="1"/>
  <c r="Y5" i="1"/>
  <c r="Z8" i="1"/>
  <c r="Y15" i="1"/>
  <c r="AA16" i="1"/>
  <c r="Y17" i="1"/>
  <c r="Y20" i="1"/>
  <c r="Y23" i="1"/>
  <c r="AA36" i="1"/>
  <c r="Y37" i="1"/>
  <c r="AA40" i="1"/>
  <c r="Y41" i="1"/>
  <c r="Y79" i="1"/>
  <c r="AA80" i="1"/>
  <c r="Z91" i="1"/>
  <c r="AA96" i="1"/>
  <c r="Y107" i="1"/>
  <c r="Z116" i="1"/>
  <c r="Y116" i="1"/>
  <c r="AA129" i="1"/>
  <c r="Y141" i="1"/>
  <c r="AA141" i="1"/>
  <c r="Y143" i="1"/>
  <c r="Z145" i="1"/>
  <c r="Y151" i="1"/>
  <c r="Z151" i="1"/>
  <c r="Y162" i="1"/>
  <c r="Y163" i="1"/>
  <c r="AA164" i="1"/>
  <c r="Y169" i="1"/>
  <c r="Y175" i="1"/>
  <c r="Z176" i="1"/>
  <c r="AA191" i="1"/>
  <c r="Z194" i="1"/>
  <c r="Z198" i="1"/>
  <c r="Z205" i="1"/>
  <c r="AA205" i="1"/>
  <c r="Y227" i="1"/>
  <c r="Z260" i="1"/>
  <c r="AA260" i="1"/>
  <c r="AA324" i="1"/>
  <c r="Z324" i="1"/>
  <c r="Z349" i="1"/>
  <c r="AA349" i="1"/>
  <c r="Y353" i="1"/>
  <c r="AA353" i="1"/>
  <c r="Z353" i="1"/>
  <c r="O42" i="2" s="1"/>
  <c r="Q42" i="2" s="1"/>
  <c r="R42" i="2" s="1"/>
  <c r="S42" i="2" s="1"/>
  <c r="AA382" i="1"/>
  <c r="Z382" i="1"/>
  <c r="AA404" i="1"/>
  <c r="AA420" i="1"/>
  <c r="Z420" i="1"/>
  <c r="AA467" i="1"/>
  <c r="Z467" i="1"/>
  <c r="Z149" i="1"/>
  <c r="Y149" i="1"/>
  <c r="Y159" i="1"/>
  <c r="AA159" i="1"/>
  <c r="Z220" i="1"/>
  <c r="Y220" i="1"/>
  <c r="AA236" i="1"/>
  <c r="AB236" i="1"/>
  <c r="Y236" i="1" s="1"/>
  <c r="AA265" i="1"/>
  <c r="Z265" i="1"/>
  <c r="AA316" i="1"/>
  <c r="Z316" i="1"/>
  <c r="Z387" i="1"/>
  <c r="AA387" i="1"/>
  <c r="Z403" i="1"/>
  <c r="AA403" i="1"/>
  <c r="AA149" i="1"/>
  <c r="Z157" i="1"/>
  <c r="AA157" i="1"/>
  <c r="Z159" i="1"/>
  <c r="AA220" i="1"/>
  <c r="AA247" i="1"/>
  <c r="Z247" i="1"/>
  <c r="Z256" i="1"/>
  <c r="AA256" i="1"/>
  <c r="AA259" i="1"/>
  <c r="Z259" i="1"/>
  <c r="Z261" i="1"/>
  <c r="Y261" i="1"/>
  <c r="Y265" i="1"/>
  <c r="Z286" i="1"/>
  <c r="AA315" i="1"/>
  <c r="Y316" i="1"/>
  <c r="AA339" i="1"/>
  <c r="Z339" i="1"/>
  <c r="Y339" i="1"/>
  <c r="AA356" i="1"/>
  <c r="Z356" i="1"/>
  <c r="O38" i="2" s="1"/>
  <c r="Q38" i="2" s="1"/>
  <c r="R38" i="2" s="1"/>
  <c r="S38" i="2" s="1"/>
  <c r="Y356" i="1"/>
  <c r="AA454" i="1"/>
  <c r="Z454" i="1"/>
  <c r="AA466" i="1"/>
  <c r="Z466" i="1"/>
  <c r="Y120" i="1"/>
  <c r="Y121" i="1"/>
  <c r="Y140" i="1"/>
  <c r="Y246" i="1"/>
  <c r="AN285" i="1"/>
  <c r="Y315" i="1"/>
  <c r="AN340" i="1"/>
  <c r="Z340" i="1" s="1"/>
  <c r="Y342" i="1"/>
  <c r="Y381" i="1"/>
  <c r="AN411" i="1"/>
  <c r="Y430" i="1"/>
  <c r="Y444" i="1"/>
  <c r="Y456" i="1"/>
  <c r="Y459" i="1"/>
  <c r="AN483" i="1"/>
  <c r="Z483" i="1" s="1"/>
  <c r="AA498" i="1"/>
  <c r="Y185" i="1"/>
  <c r="Y260" i="1"/>
  <c r="Y287" i="1"/>
  <c r="Y309" i="1"/>
  <c r="Y310" i="1"/>
  <c r="Y313" i="1"/>
  <c r="Y319" i="1"/>
  <c r="Y326" i="1"/>
  <c r="Z342" i="1"/>
  <c r="Y347" i="1"/>
  <c r="Z376" i="1"/>
  <c r="AA406" i="1"/>
  <c r="Z459" i="1"/>
  <c r="AA463" i="1"/>
  <c r="Y464" i="1"/>
  <c r="Y481" i="1"/>
  <c r="Z482" i="1"/>
  <c r="Y454" i="1"/>
  <c r="Y251" i="1"/>
  <c r="Z251" i="1"/>
  <c r="Z384" i="1"/>
  <c r="AA4" i="1"/>
  <c r="Z4" i="1"/>
  <c r="Z44" i="1"/>
  <c r="AA44" i="1"/>
  <c r="Z45" i="1"/>
  <c r="Y45" i="1"/>
  <c r="O7" i="2"/>
  <c r="Q7" i="2" s="1"/>
  <c r="R7" i="2" s="1"/>
  <c r="S7" i="2" s="1"/>
  <c r="AA117" i="1"/>
  <c r="Z117" i="1"/>
  <c r="AA136" i="1"/>
  <c r="Z136" i="1"/>
  <c r="AA160" i="1"/>
  <c r="Z160" i="1"/>
  <c r="Y161" i="1"/>
  <c r="AA161" i="1"/>
  <c r="Z161" i="1"/>
  <c r="AA202" i="1"/>
  <c r="Z202" i="1"/>
  <c r="Y254" i="1"/>
  <c r="Z264" i="1"/>
  <c r="Y264" i="1"/>
  <c r="AA271" i="1"/>
  <c r="Z271" i="1"/>
  <c r="Y271" i="1"/>
  <c r="Z273" i="1"/>
  <c r="AA273" i="1"/>
  <c r="Y273" i="1"/>
  <c r="AA277" i="1"/>
  <c r="Z277" i="1"/>
  <c r="Y277" i="1"/>
  <c r="Z284" i="1"/>
  <c r="AA284" i="1"/>
  <c r="Y284" i="1"/>
  <c r="Z307" i="1"/>
  <c r="AA307" i="1"/>
  <c r="AA335" i="1"/>
  <c r="Y335" i="1"/>
  <c r="Z489" i="1"/>
  <c r="AA489" i="1"/>
  <c r="Y489" i="1"/>
  <c r="AA165" i="1"/>
  <c r="Z165" i="1"/>
  <c r="Y213" i="1"/>
  <c r="AA213" i="1"/>
  <c r="AA130" i="1"/>
  <c r="Z130" i="1"/>
  <c r="Z144" i="1"/>
  <c r="AA144" i="1"/>
  <c r="Y144" i="1"/>
  <c r="Z153" i="1"/>
  <c r="AA153" i="1"/>
  <c r="Y153" i="1"/>
  <c r="AA189" i="1"/>
  <c r="Z189" i="1"/>
  <c r="Y189" i="1"/>
  <c r="Z201" i="1"/>
  <c r="AA201" i="1"/>
  <c r="Z245" i="1"/>
  <c r="AA245" i="1"/>
  <c r="Y245" i="1"/>
  <c r="Z248" i="1"/>
  <c r="AA248" i="1"/>
  <c r="AA253" i="1"/>
  <c r="Z253" i="1"/>
  <c r="AA263" i="1"/>
  <c r="Z263" i="1"/>
  <c r="Z268" i="1"/>
  <c r="AA268" i="1"/>
  <c r="Y268" i="1"/>
  <c r="Y275" i="1"/>
  <c r="AA275" i="1"/>
  <c r="Z298" i="1"/>
  <c r="AA298" i="1"/>
  <c r="Y306" i="1"/>
  <c r="AA306" i="1"/>
  <c r="Y320" i="1"/>
  <c r="AA320" i="1"/>
  <c r="Z320" i="1"/>
  <c r="Y402" i="1"/>
  <c r="AA402" i="1"/>
  <c r="Z402" i="1"/>
  <c r="Y417" i="1"/>
  <c r="AA417" i="1"/>
  <c r="Z422" i="1"/>
  <c r="AA422" i="1"/>
  <c r="Y422" i="1"/>
  <c r="AA441" i="1"/>
  <c r="Z441" i="1"/>
  <c r="Y460" i="1"/>
  <c r="AA460" i="1"/>
  <c r="AA473" i="1"/>
  <c r="Z473" i="1"/>
  <c r="Y483" i="1"/>
  <c r="AD483" i="1"/>
  <c r="AA15" i="1"/>
  <c r="Z15" i="1"/>
  <c r="AA19" i="1"/>
  <c r="Z19" i="1"/>
  <c r="AA29" i="1"/>
  <c r="Z29" i="1"/>
  <c r="AA33" i="1"/>
  <c r="Z33" i="1"/>
  <c r="Z42" i="1"/>
  <c r="AA42" i="1"/>
  <c r="Y42" i="1"/>
  <c r="AA75" i="1"/>
  <c r="Z75" i="1"/>
  <c r="AA79" i="1"/>
  <c r="Z79" i="1"/>
  <c r="Z92" i="1"/>
  <c r="AA92" i="1"/>
  <c r="Z97" i="1"/>
  <c r="AA97" i="1"/>
  <c r="Z103" i="1"/>
  <c r="AA103" i="1"/>
  <c r="Y103" i="1"/>
  <c r="Z108" i="1"/>
  <c r="AA108" i="1"/>
  <c r="Z109" i="1"/>
  <c r="AA109" i="1"/>
  <c r="Y109" i="1"/>
  <c r="Z119" i="1"/>
  <c r="AA119" i="1"/>
  <c r="Y137" i="1"/>
  <c r="AA137" i="1"/>
  <c r="Z137" i="1"/>
  <c r="Y155" i="1"/>
  <c r="AA155" i="1"/>
  <c r="Z155" i="1"/>
  <c r="AA173" i="1"/>
  <c r="Z173" i="1"/>
  <c r="AA190" i="1"/>
  <c r="Z190" i="1"/>
  <c r="Z207" i="1"/>
  <c r="AA207" i="1"/>
  <c r="AN225" i="1"/>
  <c r="Z257" i="1"/>
  <c r="AA257" i="1"/>
  <c r="AA267" i="1"/>
  <c r="Z267" i="1"/>
  <c r="Y267" i="1"/>
  <c r="Y269" i="1"/>
  <c r="AA269" i="1"/>
  <c r="Z323" i="1"/>
  <c r="Y323" i="1"/>
  <c r="AA323" i="1"/>
  <c r="AA2" i="1"/>
  <c r="Z2" i="1"/>
  <c r="Z24" i="1"/>
  <c r="AA24" i="1"/>
  <c r="Y24" i="1"/>
  <c r="Z48" i="1"/>
  <c r="AA48" i="1"/>
  <c r="Z49" i="1"/>
  <c r="Y49" i="1"/>
  <c r="Z84" i="1"/>
  <c r="AA84" i="1"/>
  <c r="Y84" i="1"/>
  <c r="AA101" i="1"/>
  <c r="Z101" i="1"/>
  <c r="Y101" i="1"/>
  <c r="Y111" i="1"/>
  <c r="AA111" i="1"/>
  <c r="Z111" i="1"/>
  <c r="Y2" i="1"/>
  <c r="Z26" i="1"/>
  <c r="AA26" i="1"/>
  <c r="Z27" i="1"/>
  <c r="Y27" i="1"/>
  <c r="Z31" i="1"/>
  <c r="Y31" i="1"/>
  <c r="Z35" i="1"/>
  <c r="Y35" i="1"/>
  <c r="AA39" i="1"/>
  <c r="Z39" i="1"/>
  <c r="Y48" i="1"/>
  <c r="AA49" i="1"/>
  <c r="AA53" i="1"/>
  <c r="Z53" i="1"/>
  <c r="Z88" i="1"/>
  <c r="AA88" i="1"/>
  <c r="Y88" i="1"/>
  <c r="Z93" i="1"/>
  <c r="Y93" i="1"/>
  <c r="Y99" i="1"/>
  <c r="AA99" i="1"/>
  <c r="Z100" i="1"/>
  <c r="AA100" i="1"/>
  <c r="Z147" i="1"/>
  <c r="AA147" i="1"/>
  <c r="Z167" i="1"/>
  <c r="AA167" i="1"/>
  <c r="Z175" i="1"/>
  <c r="AA175" i="1"/>
  <c r="Z183" i="1"/>
  <c r="AA183" i="1"/>
  <c r="Y183" i="1"/>
  <c r="Y217" i="1"/>
  <c r="AA217" i="1"/>
  <c r="Z217" i="1"/>
  <c r="Y242" i="1"/>
  <c r="Z244" i="1"/>
  <c r="AA244" i="1"/>
  <c r="Z272" i="1"/>
  <c r="AA272" i="1"/>
  <c r="Z283" i="1"/>
  <c r="AA283" i="1"/>
  <c r="AA308" i="1"/>
  <c r="Z308" i="1"/>
  <c r="Y308" i="1"/>
  <c r="Y334" i="1"/>
  <c r="AA334" i="1"/>
  <c r="Y458" i="1"/>
  <c r="AD458" i="1"/>
  <c r="Z462" i="1"/>
  <c r="Y462" i="1"/>
  <c r="AA462" i="1"/>
  <c r="AA478" i="1"/>
  <c r="Z478" i="1"/>
  <c r="Y478" i="1"/>
  <c r="Y52" i="1"/>
  <c r="Y95" i="1"/>
  <c r="Y138" i="1"/>
  <c r="Y191" i="1"/>
  <c r="AA206" i="1"/>
  <c r="Z206" i="1"/>
  <c r="AN230" i="1"/>
  <c r="Y252" i="1"/>
  <c r="Y255" i="1"/>
  <c r="Z294" i="1"/>
  <c r="Y294" i="1"/>
  <c r="Z314" i="1"/>
  <c r="Y314" i="1"/>
  <c r="Y331" i="1"/>
  <c r="Z333" i="1"/>
  <c r="Y344" i="1"/>
  <c r="Z378" i="1"/>
  <c r="AA378" i="1"/>
  <c r="Y378" i="1"/>
  <c r="Z399" i="1"/>
  <c r="Z421" i="1"/>
  <c r="Y421" i="1"/>
  <c r="Z434" i="1"/>
  <c r="Y434" i="1"/>
  <c r="AA322" i="1"/>
  <c r="Y322" i="1"/>
  <c r="AA331" i="1"/>
  <c r="Z331" i="1"/>
  <c r="AA347" i="1"/>
  <c r="Z347" i="1"/>
  <c r="Y351" i="1"/>
  <c r="AA351" i="1"/>
  <c r="Z351" i="1"/>
  <c r="Z371" i="1"/>
  <c r="AA371" i="1"/>
  <c r="AA391" i="1"/>
  <c r="Y391" i="1"/>
  <c r="Z393" i="1"/>
  <c r="AA393" i="1"/>
  <c r="Y393" i="1"/>
  <c r="Y92" i="1"/>
  <c r="Y94" i="1"/>
  <c r="Y100" i="1"/>
  <c r="Y136" i="1"/>
  <c r="AA182" i="1"/>
  <c r="Z182" i="1"/>
  <c r="Y205" i="1"/>
  <c r="Y208" i="1"/>
  <c r="Z215" i="1"/>
  <c r="Y215" i="1"/>
  <c r="AA216" i="1"/>
  <c r="Y219" i="1"/>
  <c r="Z221" i="1"/>
  <c r="AL224" i="1"/>
  <c r="Y241" i="1"/>
  <c r="Y249" i="1"/>
  <c r="Z255" i="1"/>
  <c r="Y259" i="1"/>
  <c r="Y279" i="1"/>
  <c r="Z292" i="1"/>
  <c r="Z293" i="1"/>
  <c r="AA293" i="1"/>
  <c r="AA294" i="1"/>
  <c r="AA304" i="1"/>
  <c r="Y304" i="1"/>
  <c r="Z311" i="1"/>
  <c r="Y311" i="1"/>
  <c r="AA314" i="1"/>
  <c r="Y321" i="1"/>
  <c r="AA332" i="1"/>
  <c r="Z332" i="1"/>
  <c r="Z380" i="1"/>
  <c r="AA380" i="1"/>
  <c r="AA390" i="1"/>
  <c r="Z390" i="1"/>
  <c r="Z397" i="1"/>
  <c r="AA397" i="1"/>
  <c r="AA413" i="1"/>
  <c r="Z413" i="1"/>
  <c r="AA452" i="1"/>
  <c r="Z452" i="1"/>
  <c r="Y452" i="1"/>
  <c r="AA477" i="1"/>
  <c r="Z477" i="1"/>
  <c r="Y110" i="1"/>
  <c r="Y152" i="1"/>
  <c r="Y154" i="1"/>
  <c r="Y156" i="1"/>
  <c r="Z227" i="1"/>
  <c r="AN231" i="1"/>
  <c r="Z231" i="1" s="1"/>
  <c r="Y237" i="1"/>
  <c r="Y272" i="1"/>
  <c r="Y274" i="1"/>
  <c r="AN282" i="1"/>
  <c r="Y283" i="1"/>
  <c r="Y307" i="1"/>
  <c r="Z319" i="1"/>
  <c r="AA319" i="1"/>
  <c r="Y343" i="1"/>
  <c r="AN343" i="1"/>
  <c r="AN346" i="1"/>
  <c r="Z346" i="1" s="1"/>
  <c r="Y372" i="1"/>
  <c r="Z385" i="1"/>
  <c r="Y385" i="1"/>
  <c r="Y394" i="1"/>
  <c r="AN417" i="1"/>
  <c r="Z350" i="1"/>
  <c r="AA350" i="1"/>
  <c r="Z358" i="1"/>
  <c r="O39" i="2" s="1"/>
  <c r="Q39" i="2" s="1"/>
  <c r="R39" i="2" s="1"/>
  <c r="S39" i="2" s="1"/>
  <c r="Y358" i="1"/>
  <c r="AA365" i="1"/>
  <c r="Y368" i="1"/>
  <c r="Z372" i="1"/>
  <c r="Y376" i="1"/>
  <c r="Y384" i="1"/>
  <c r="AA385" i="1"/>
  <c r="Y389" i="1"/>
  <c r="Y390" i="1"/>
  <c r="Y395" i="1"/>
  <c r="Y409" i="1"/>
  <c r="Z411" i="1"/>
  <c r="Y415" i="1"/>
  <c r="Z415" i="1"/>
  <c r="Y450" i="1"/>
  <c r="AA450" i="1"/>
  <c r="AD456" i="1"/>
  <c r="Y469" i="1"/>
  <c r="Z470" i="1"/>
  <c r="Z474" i="1"/>
  <c r="Y474" i="1"/>
  <c r="AD479" i="1"/>
  <c r="Y479" i="1"/>
  <c r="Y493" i="1"/>
  <c r="AD493" i="1"/>
  <c r="Y455" i="1"/>
  <c r="Y457" i="1"/>
  <c r="Y297" i="1"/>
  <c r="Y299" i="1"/>
  <c r="Y377" i="1"/>
  <c r="Y398" i="1"/>
  <c r="Y406" i="1"/>
  <c r="Y410" i="1"/>
  <c r="AN424" i="1"/>
  <c r="Y435" i="1"/>
  <c r="Y473" i="1"/>
  <c r="Y492" i="1"/>
  <c r="Z131" i="1"/>
  <c r="Y131" i="1"/>
  <c r="AA131" i="1"/>
  <c r="AA142" i="1"/>
  <c r="Z142" i="1"/>
  <c r="AA158" i="1"/>
  <c r="Z158" i="1"/>
  <c r="AA174" i="1"/>
  <c r="Z174" i="1"/>
  <c r="Y22" i="1"/>
  <c r="Y38" i="1"/>
  <c r="AA22" i="1"/>
  <c r="AA38" i="1"/>
  <c r="AA50" i="1"/>
  <c r="Z50" i="1"/>
  <c r="Y186" i="1"/>
  <c r="Z212" i="1"/>
  <c r="Y212" i="1"/>
  <c r="AA212" i="1"/>
  <c r="Y218" i="1"/>
  <c r="AA262" i="1"/>
  <c r="Z262" i="1"/>
  <c r="AA285" i="1"/>
  <c r="Z285" i="1"/>
  <c r="AA329" i="1"/>
  <c r="Z329" i="1"/>
  <c r="Y329" i="1"/>
  <c r="AA414" i="1"/>
  <c r="Y414" i="1"/>
  <c r="AN414" i="1"/>
  <c r="Z414" i="1" s="1"/>
  <c r="AA242" i="1"/>
  <c r="Z242" i="1"/>
  <c r="AA274" i="1"/>
  <c r="Z274" i="1"/>
  <c r="AA299" i="1"/>
  <c r="Z299" i="1"/>
  <c r="Y429" i="1"/>
  <c r="Z429" i="1"/>
  <c r="AA486" i="1"/>
  <c r="Y486" i="1"/>
  <c r="Z486" i="1"/>
  <c r="AA102" i="1"/>
  <c r="Z102" i="1"/>
  <c r="Y142" i="1"/>
  <c r="Y158" i="1"/>
  <c r="Y174" i="1"/>
  <c r="AA187" i="1"/>
  <c r="Z187" i="1"/>
  <c r="AA219" i="1"/>
  <c r="Z5" i="1"/>
  <c r="Y7" i="1"/>
  <c r="AA7" i="1"/>
  <c r="Y18" i="1"/>
  <c r="Y34" i="1"/>
  <c r="Y50" i="1"/>
  <c r="AA60" i="1"/>
  <c r="Z60" i="1"/>
  <c r="O8" i="2" s="1"/>
  <c r="Q8" i="2" s="1"/>
  <c r="R8" i="2" s="1"/>
  <c r="S8" i="2" s="1"/>
  <c r="Z208" i="1"/>
  <c r="AA225" i="1"/>
  <c r="Z225" i="1"/>
  <c r="AA230" i="1"/>
  <c r="Z230" i="1"/>
  <c r="AA250" i="1"/>
  <c r="Z250" i="1"/>
  <c r="Y262" i="1"/>
  <c r="Z290" i="1"/>
  <c r="O34" i="2" s="1"/>
  <c r="Q34" i="2" s="1"/>
  <c r="R34" i="2" s="1"/>
  <c r="S34" i="2" s="1"/>
  <c r="Y290" i="1"/>
  <c r="AA290" i="1"/>
  <c r="AA317" i="1"/>
  <c r="Z317" i="1"/>
  <c r="Y328" i="1"/>
  <c r="AA328" i="1"/>
  <c r="Y338" i="1"/>
  <c r="Z338" i="1"/>
  <c r="AA5" i="1"/>
  <c r="Z7" i="1"/>
  <c r="Y9" i="1"/>
  <c r="AA18" i="1"/>
  <c r="AA34" i="1"/>
  <c r="Y60" i="1"/>
  <c r="AA98" i="1"/>
  <c r="Z98" i="1"/>
  <c r="AA134" i="1"/>
  <c r="Z134" i="1"/>
  <c r="AA150" i="1"/>
  <c r="Z150" i="1"/>
  <c r="AA166" i="1"/>
  <c r="Z166" i="1"/>
  <c r="Y200" i="1"/>
  <c r="Z204" i="1"/>
  <c r="Y204" i="1"/>
  <c r="AA204" i="1"/>
  <c r="AA208" i="1"/>
  <c r="Y210" i="1"/>
  <c r="Y225" i="1"/>
  <c r="Y229" i="1"/>
  <c r="Y230" i="1"/>
  <c r="Y250" i="1"/>
  <c r="AA270" i="1"/>
  <c r="Z270" i="1"/>
  <c r="AA287" i="1"/>
  <c r="AA295" i="1"/>
  <c r="Z295" i="1"/>
  <c r="AA305" i="1"/>
  <c r="Z305" i="1"/>
  <c r="Y317" i="1"/>
  <c r="Y325" i="1"/>
  <c r="Z326" i="1"/>
  <c r="AA327" i="1"/>
  <c r="Z327" i="1"/>
  <c r="Z328" i="1"/>
  <c r="AA337" i="1"/>
  <c r="Y337" i="1"/>
  <c r="AA338" i="1"/>
  <c r="Y341" i="1"/>
  <c r="AA346" i="1"/>
  <c r="Y346" i="1"/>
  <c r="Z379" i="1"/>
  <c r="AA379" i="1"/>
  <c r="Y379" i="1"/>
  <c r="Y392" i="1"/>
  <c r="AA392" i="1"/>
  <c r="Z392" i="1"/>
  <c r="AA309" i="1"/>
  <c r="Z309" i="1"/>
  <c r="Z71" i="1"/>
  <c r="Y71" i="1"/>
  <c r="AA71" i="1"/>
  <c r="AA90" i="1"/>
  <c r="Z90" i="1"/>
  <c r="Y102" i="1"/>
  <c r="AA138" i="1"/>
  <c r="Z138" i="1"/>
  <c r="AA154" i="1"/>
  <c r="Z154" i="1"/>
  <c r="AA170" i="1"/>
  <c r="Z170" i="1"/>
  <c r="Z9" i="1"/>
  <c r="Y14" i="1"/>
  <c r="Y30" i="1"/>
  <c r="Y46" i="1"/>
  <c r="AA86" i="1"/>
  <c r="Z86" i="1"/>
  <c r="Y98" i="1"/>
  <c r="AA118" i="1"/>
  <c r="Z118" i="1"/>
  <c r="Y134" i="1"/>
  <c r="Y150" i="1"/>
  <c r="Y166" i="1"/>
  <c r="AA203" i="1"/>
  <c r="Z203" i="1"/>
  <c r="Z210" i="1"/>
  <c r="Z229" i="1"/>
  <c r="AA258" i="1"/>
  <c r="Z258" i="1"/>
  <c r="Z325" i="1"/>
  <c r="AA326" i="1"/>
  <c r="AA341" i="1"/>
  <c r="Z348" i="1"/>
  <c r="AA348" i="1"/>
  <c r="Z424" i="1"/>
  <c r="AA424" i="1"/>
  <c r="Y424" i="1"/>
  <c r="Y437" i="1"/>
  <c r="AA437" i="1"/>
  <c r="Z437" i="1"/>
  <c r="Z472" i="1"/>
  <c r="Y472" i="1"/>
  <c r="AA472" i="1"/>
  <c r="Z487" i="1"/>
  <c r="Y487" i="1"/>
  <c r="AA487" i="1"/>
  <c r="AA78" i="1"/>
  <c r="Z78" i="1"/>
  <c r="Y90" i="1"/>
  <c r="AA110" i="1"/>
  <c r="Z110" i="1"/>
  <c r="Z186" i="1"/>
  <c r="AA211" i="1"/>
  <c r="Z211" i="1"/>
  <c r="Z218" i="1"/>
  <c r="AA237" i="1"/>
  <c r="Z237" i="1"/>
  <c r="O28" i="2" s="1"/>
  <c r="Q28" i="2" s="1"/>
  <c r="R28" i="2" s="1"/>
  <c r="S28" i="2" s="1"/>
  <c r="Y285" i="1"/>
  <c r="Y4" i="1"/>
  <c r="AA9" i="1"/>
  <c r="Y11" i="1"/>
  <c r="AA14" i="1"/>
  <c r="AA30" i="1"/>
  <c r="AA46" i="1"/>
  <c r="O9" i="2"/>
  <c r="Q9" i="2" s="1"/>
  <c r="R9" i="2" s="1"/>
  <c r="S9" i="2" s="1"/>
  <c r="AA74" i="1"/>
  <c r="Z74" i="1"/>
  <c r="Y86" i="1"/>
  <c r="AA106" i="1"/>
  <c r="Z106" i="1"/>
  <c r="Y118" i="1"/>
  <c r="AA146" i="1"/>
  <c r="Z146" i="1"/>
  <c r="AA162" i="1"/>
  <c r="Z162" i="1"/>
  <c r="Y192" i="1"/>
  <c r="Z196" i="1"/>
  <c r="Y196" i="1"/>
  <c r="AA196" i="1"/>
  <c r="AA200" i="1"/>
  <c r="Y202" i="1"/>
  <c r="Y203" i="1"/>
  <c r="Y235" i="1"/>
  <c r="AA246" i="1"/>
  <c r="Z246" i="1"/>
  <c r="Y258" i="1"/>
  <c r="AA278" i="1"/>
  <c r="Z278" i="1"/>
  <c r="AA313" i="1"/>
  <c r="Z313" i="1"/>
  <c r="Y348" i="1"/>
  <c r="Z383" i="1"/>
  <c r="Y383" i="1"/>
  <c r="Z396" i="1"/>
  <c r="Y396" i="1"/>
  <c r="Z448" i="1"/>
  <c r="AA448" i="1"/>
  <c r="Y448" i="1"/>
  <c r="Z465" i="1"/>
  <c r="AA465" i="1"/>
  <c r="Y465" i="1"/>
  <c r="AA82" i="1"/>
  <c r="Z82" i="1"/>
  <c r="O16" i="2" s="1"/>
  <c r="Q16" i="2" s="1"/>
  <c r="R16" i="2" s="1"/>
  <c r="S16" i="2" s="1"/>
  <c r="AA114" i="1"/>
  <c r="Z114" i="1"/>
  <c r="AD468" i="1"/>
  <c r="Y468" i="1"/>
  <c r="AA6" i="1"/>
  <c r="Y6" i="1"/>
  <c r="AA54" i="1"/>
  <c r="Z54" i="1"/>
  <c r="O2" i="2" s="1"/>
  <c r="Q2" i="2" s="1"/>
  <c r="AA94" i="1"/>
  <c r="Z94" i="1"/>
  <c r="Y129" i="1"/>
  <c r="AA195" i="1"/>
  <c r="Z195" i="1"/>
  <c r="AN219" i="1"/>
  <c r="Z219" i="1" s="1"/>
  <c r="Z235" i="1"/>
  <c r="O29" i="2" s="1"/>
  <c r="Q29" i="2" s="1"/>
  <c r="R29" i="2" s="1"/>
  <c r="S29" i="2" s="1"/>
  <c r="AA266" i="1"/>
  <c r="Z266" i="1"/>
  <c r="AA291" i="1"/>
  <c r="Z291" i="1"/>
  <c r="O33" i="2" s="1"/>
  <c r="Q33" i="2" s="1"/>
  <c r="R33" i="2" s="1"/>
  <c r="S33" i="2" s="1"/>
  <c r="Y408" i="1"/>
  <c r="AA408" i="1"/>
  <c r="Z408" i="1"/>
  <c r="Y443" i="1"/>
  <c r="Z443" i="1"/>
  <c r="AA443" i="1"/>
  <c r="AA471" i="1"/>
  <c r="Z471" i="1"/>
  <c r="Y471" i="1"/>
  <c r="Y184" i="1"/>
  <c r="Z188" i="1"/>
  <c r="Y188" i="1"/>
  <c r="AA188" i="1"/>
  <c r="Y194" i="1"/>
  <c r="Y195" i="1"/>
  <c r="Y216" i="1"/>
  <c r="AA254" i="1"/>
  <c r="Z254" i="1"/>
  <c r="Y266" i="1"/>
  <c r="Y280" i="1"/>
  <c r="Z282" i="1"/>
  <c r="Y282" i="1"/>
  <c r="AA282" i="1"/>
  <c r="AN287" i="1"/>
  <c r="Z287" i="1" s="1"/>
  <c r="O31" i="2" s="1"/>
  <c r="Q31" i="2" s="1"/>
  <c r="R31" i="2" s="1"/>
  <c r="S31" i="2" s="1"/>
  <c r="Y291" i="1"/>
  <c r="AA321" i="1"/>
  <c r="Z321" i="1"/>
  <c r="Y330" i="1"/>
  <c r="AA330" i="1"/>
  <c r="Z330" i="1"/>
  <c r="AD446" i="1"/>
  <c r="Y446" i="1"/>
  <c r="Y488" i="1"/>
  <c r="AA488" i="1"/>
  <c r="Z488" i="1"/>
  <c r="Y56" i="1"/>
  <c r="O17" i="2"/>
  <c r="Q17" i="2" s="1"/>
  <c r="R17" i="2" s="1"/>
  <c r="S17" i="2" s="1"/>
  <c r="Y130" i="1"/>
  <c r="Y182" i="1"/>
  <c r="Y190" i="1"/>
  <c r="Y198" i="1"/>
  <c r="Y206" i="1"/>
  <c r="Y214" i="1"/>
  <c r="Y221" i="1"/>
  <c r="Y226" i="1"/>
  <c r="Y286" i="1"/>
  <c r="Y333" i="1"/>
  <c r="Z334" i="1"/>
  <c r="Y336" i="1"/>
  <c r="Y345" i="1"/>
  <c r="Y350" i="1"/>
  <c r="Y371" i="1"/>
  <c r="Y387" i="1"/>
  <c r="Y403" i="1"/>
  <c r="Z417" i="1"/>
  <c r="Z419" i="1"/>
  <c r="Y419" i="1"/>
  <c r="Y433" i="1"/>
  <c r="Z433" i="1"/>
  <c r="Y441" i="1"/>
  <c r="AD444" i="1"/>
  <c r="Z450" i="1"/>
  <c r="Z455" i="1"/>
  <c r="AD473" i="1"/>
  <c r="Y475" i="1"/>
  <c r="Z475" i="1"/>
  <c r="Y484" i="1"/>
  <c r="AN484" i="1"/>
  <c r="Z484" i="1" s="1"/>
  <c r="O50" i="2"/>
  <c r="Q50" i="2" s="1"/>
  <c r="R50" i="2" s="1"/>
  <c r="S50" i="2" s="1"/>
  <c r="Y451" i="1"/>
  <c r="AA451" i="1"/>
  <c r="Y480" i="1"/>
  <c r="Z480" i="1"/>
  <c r="AA226" i="1"/>
  <c r="Y324" i="1"/>
  <c r="Z335" i="1"/>
  <c r="AA336" i="1"/>
  <c r="Y340" i="1"/>
  <c r="Z344" i="1"/>
  <c r="AA345" i="1"/>
  <c r="AA377" i="1"/>
  <c r="Z389" i="1"/>
  <c r="AA389" i="1"/>
  <c r="Z405" i="1"/>
  <c r="AA405" i="1"/>
  <c r="AA412" i="1"/>
  <c r="Y412" i="1"/>
  <c r="Z418" i="1"/>
  <c r="Y436" i="1"/>
  <c r="Z451" i="1"/>
  <c r="AD454" i="1"/>
  <c r="AA456" i="1"/>
  <c r="Z457" i="1"/>
  <c r="Y463" i="1"/>
  <c r="AA468" i="1"/>
  <c r="Y476" i="1"/>
  <c r="AA480" i="1"/>
  <c r="Y365" i="1"/>
  <c r="AA373" i="1"/>
  <c r="Z391" i="1"/>
  <c r="Y399" i="1"/>
  <c r="Z407" i="1"/>
  <c r="AA421" i="1"/>
  <c r="AA453" i="1"/>
  <c r="Y453" i="1"/>
  <c r="AA458" i="1"/>
  <c r="Z469" i="1"/>
  <c r="Y477" i="1"/>
  <c r="Z481" i="1"/>
  <c r="Y432" i="1"/>
  <c r="Y482" i="1"/>
  <c r="Z401" i="1"/>
  <c r="Y401" i="1"/>
  <c r="AN416" i="1"/>
  <c r="Z416" i="1" s="1"/>
  <c r="Z423" i="1"/>
  <c r="AA423" i="1"/>
  <c r="Y332" i="1"/>
  <c r="Z343" i="1"/>
  <c r="Y366" i="1"/>
  <c r="Z368" i="1"/>
  <c r="Y375" i="1"/>
  <c r="Y400" i="1"/>
  <c r="AA401" i="1"/>
  <c r="Y416" i="1"/>
  <c r="Y423" i="1"/>
  <c r="Z432" i="1"/>
  <c r="Z435" i="1"/>
  <c r="Z460" i="1"/>
  <c r="AA461" i="1"/>
  <c r="Z461" i="1"/>
  <c r="Y466" i="1"/>
  <c r="AD470" i="1"/>
  <c r="Y470" i="1"/>
  <c r="Y490" i="1"/>
  <c r="Z490" i="1"/>
  <c r="Y491" i="1"/>
  <c r="O11" i="2"/>
  <c r="Q11" i="2" s="1"/>
  <c r="R11" i="2" s="1"/>
  <c r="S11" i="2" s="1"/>
  <c r="Z366" i="1"/>
  <c r="AA368" i="1"/>
  <c r="AA375" i="1"/>
  <c r="Z400" i="1"/>
  <c r="AA416" i="1"/>
  <c r="Y445" i="1"/>
  <c r="AA492" i="1"/>
  <c r="Z492" i="1"/>
  <c r="Y467" i="1"/>
  <c r="Q52" i="2"/>
  <c r="R52" i="2" s="1"/>
  <c r="S52" i="2" s="1"/>
  <c r="Y413" i="1"/>
  <c r="Y431" i="1"/>
  <c r="I1" i="15"/>
  <c r="I1" i="14" s="1"/>
  <c r="O22" i="2" l="1"/>
  <c r="Q22" i="2" s="1"/>
  <c r="R22" i="2" s="1"/>
  <c r="S22" i="2" s="1"/>
  <c r="O3" i="2"/>
  <c r="Q3" i="2" s="1"/>
  <c r="R3" i="2" s="1"/>
  <c r="S3" i="2" s="1"/>
  <c r="O15" i="2"/>
  <c r="Q15" i="2" s="1"/>
  <c r="R15" i="2" s="1"/>
  <c r="S15" i="2" s="1"/>
  <c r="O36" i="2"/>
  <c r="Q36" i="2" s="1"/>
  <c r="R36" i="2" s="1"/>
  <c r="S36" i="2" s="1"/>
  <c r="O51" i="2"/>
  <c r="Q51" i="2" s="1"/>
  <c r="R51" i="2" s="1"/>
  <c r="S51" i="2" s="1"/>
  <c r="O45" i="2"/>
  <c r="Q45" i="2" s="1"/>
  <c r="R45" i="2" s="1"/>
  <c r="S45" i="2" s="1"/>
  <c r="O26" i="2"/>
  <c r="Q26" i="2" s="1"/>
  <c r="R26" i="2" s="1"/>
  <c r="S26" i="2" s="1"/>
  <c r="O32" i="2"/>
  <c r="Q32" i="2" s="1"/>
  <c r="R32" i="2" s="1"/>
  <c r="S32" i="2" s="1"/>
  <c r="O37" i="2"/>
  <c r="Q37" i="2" s="1"/>
  <c r="R37" i="2" s="1"/>
  <c r="S37" i="2" s="1"/>
  <c r="R2" i="2"/>
  <c r="S2" i="2" s="1"/>
  <c r="O4" i="2"/>
  <c r="Q4" i="2" s="1"/>
  <c r="R4" i="2" s="1"/>
  <c r="S4" i="2" s="1"/>
  <c r="O46" i="2"/>
  <c r="Q46" i="2" s="1"/>
  <c r="R46" i="2" s="1"/>
  <c r="S46" i="2" s="1"/>
  <c r="O27" i="2"/>
  <c r="Q27" i="2" s="1"/>
  <c r="R27" i="2" s="1"/>
  <c r="S27" i="2" s="1"/>
</calcChain>
</file>

<file path=xl/comments1.xml><?xml version="1.0" encoding="utf-8"?>
<comments xmlns="http://schemas.openxmlformats.org/spreadsheetml/2006/main">
  <authors>
    <author>admin</author>
  </authors>
  <commentList>
    <comment ref="U301" authorId="0" shapeId="0">
      <text>
        <r>
          <rPr>
            <sz val="9"/>
            <rFont val="宋体"/>
            <family val="3"/>
            <charset val="134"/>
          </rPr>
          <t xml:space="preserve">
</t>
        </r>
      </text>
    </comment>
    <comment ref="AA301" authorId="0" shapeId="0">
      <text>
        <r>
          <rPr>
            <b/>
            <sz val="9"/>
            <rFont val="宋体"/>
            <family val="3"/>
            <charset val="134"/>
          </rPr>
          <t xml:space="preserve">admin:
</t>
        </r>
        <r>
          <rPr>
            <sz val="9"/>
            <rFont val="宋体"/>
            <family val="3"/>
            <charset val="134"/>
          </rPr>
          <t>上期客户优惠消耗为零，，上期入账金额为16133.52元。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董雪娇</author>
  </authors>
  <commentLis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去掉期初余额、返货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去掉返货，包含期初余额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以百分比的形式填写</t>
        </r>
      </text>
    </comment>
    <comment ref="L23" authorId="1" shapeId="0">
      <text>
        <r>
          <rPr>
            <b/>
            <sz val="9"/>
            <rFont val="宋体"/>
            <family val="3"/>
            <charset val="134"/>
          </rPr>
          <t>2019Q3搜索额外293115.77元；
2019Q4 1465075.82元；
2019全年奖励1150728.91元；
2019发票奖励667361.99元。</t>
        </r>
      </text>
    </comment>
    <comment ref="L38" authorId="0" shapeId="0">
      <text>
        <r>
          <rPr>
            <b/>
            <sz val="9"/>
            <rFont val="宋体"/>
            <family val="3"/>
            <charset val="134"/>
          </rPr>
          <t>2020年Q1基础返点</t>
        </r>
      </text>
    </comment>
    <comment ref="L45" authorId="1" shapeId="0">
      <text>
        <r>
          <rPr>
            <b/>
            <sz val="9"/>
            <rFont val="宋体"/>
            <family val="3"/>
            <charset val="134"/>
          </rPr>
          <t>2020年Q1专项返点</t>
        </r>
      </text>
    </comment>
  </commentList>
</comments>
</file>

<file path=xl/sharedStrings.xml><?xml version="1.0" encoding="utf-8"?>
<sst xmlns="http://schemas.openxmlformats.org/spreadsheetml/2006/main" count="8474" uniqueCount="310">
  <si>
    <t>金源广告</t>
  </si>
  <si>
    <t>金源科技</t>
  </si>
  <si>
    <t>调整以前年度返点</t>
  </si>
  <si>
    <t>调整以前年度客户返现</t>
  </si>
  <si>
    <t>调整以前年度消耗收入</t>
  </si>
  <si>
    <t>调整以前年度消耗成本</t>
  </si>
  <si>
    <t>周期</t>
  </si>
  <si>
    <t>签约主体</t>
  </si>
  <si>
    <t>事业部</t>
  </si>
  <si>
    <t>销售</t>
  </si>
  <si>
    <t>客户名称</t>
  </si>
  <si>
    <t>OA客户名称</t>
  </si>
  <si>
    <t>入账名称</t>
  </si>
  <si>
    <t>投放媒体</t>
  </si>
  <si>
    <t>简称2</t>
  </si>
  <si>
    <t>媒体简称</t>
  </si>
  <si>
    <t>媒体主体</t>
  </si>
  <si>
    <t>媒体账户名称</t>
  </si>
  <si>
    <t>产品</t>
  </si>
  <si>
    <t>广告形式</t>
  </si>
  <si>
    <t>返还形式</t>
  </si>
  <si>
    <t>客户优惠政策</t>
  </si>
  <si>
    <t>广告主ID</t>
  </si>
  <si>
    <t>特殊情况</t>
  </si>
  <si>
    <t>期初账户余额</t>
  </si>
  <si>
    <t>本期已充值金额</t>
  </si>
  <si>
    <t>本期总消耗</t>
  </si>
  <si>
    <t>本期期末账户余额</t>
  </si>
  <si>
    <t>客户现金消耗</t>
  </si>
  <si>
    <t>服务费</t>
  </si>
  <si>
    <t>溢价</t>
  </si>
  <si>
    <t>入账金额</t>
  </si>
  <si>
    <t>客户优惠消耗</t>
  </si>
  <si>
    <t>媒体现金消耗</t>
  </si>
  <si>
    <t>媒体返点比例</t>
  </si>
  <si>
    <t>媒体返点金额</t>
  </si>
  <si>
    <t>运营备注</t>
  </si>
  <si>
    <t>媒介备注</t>
  </si>
  <si>
    <t>媒体折扣</t>
  </si>
  <si>
    <t>媒体金额</t>
  </si>
  <si>
    <t>框架期初</t>
  </si>
  <si>
    <t>本期充值框架金额</t>
  </si>
  <si>
    <t>点击消费</t>
  </si>
  <si>
    <t>本期框架期末</t>
  </si>
  <si>
    <t>客户现金消耗2</t>
  </si>
  <si>
    <t>客2-客1</t>
  </si>
  <si>
    <t>2020年1月</t>
  </si>
  <si>
    <t>北京多彩</t>
  </si>
  <si>
    <t>事业4部</t>
  </si>
  <si>
    <t>罗嘉欣</t>
  </si>
  <si>
    <t>广州虎牙信息科技有限公司</t>
  </si>
  <si>
    <t>北京多彩-广州虎牙信息科技有限公司</t>
  </si>
  <si>
    <t>北京多彩互动广告有限公司</t>
  </si>
  <si>
    <t>北京百度网讯科技有限公司-2020</t>
  </si>
  <si>
    <t>百度</t>
  </si>
  <si>
    <t>金源广告-百度-2018</t>
  </si>
  <si>
    <t>CPD</t>
  </si>
  <si>
    <t>无</t>
  </si>
  <si>
    <t>事业5部</t>
  </si>
  <si>
    <t>王玥</t>
  </si>
  <si>
    <t>北京迪爱慈广告有限公司</t>
  </si>
  <si>
    <t>中国第一汽车股份有限公司</t>
  </si>
  <si>
    <t>CPC</t>
  </si>
  <si>
    <t>返现</t>
  </si>
  <si>
    <t>一汽丰田汽车销售有限公司</t>
  </si>
  <si>
    <t>税点</t>
  </si>
  <si>
    <t>事业3部</t>
  </si>
  <si>
    <t>王曦</t>
  </si>
  <si>
    <t>北京维康恒美信息技术有限公司</t>
  </si>
  <si>
    <t>北京多彩-北京维康恒美信息技术有限公司1</t>
  </si>
  <si>
    <t>返货</t>
  </si>
  <si>
    <t>事业6部</t>
  </si>
  <si>
    <t>沈长颖</t>
  </si>
  <si>
    <t>南宁市昆达智能科技有限公司</t>
  </si>
  <si>
    <t>北京奇虎科技有限公司</t>
  </si>
  <si>
    <t>广州天行客网络科技有限公司</t>
  </si>
  <si>
    <t>事业2部</t>
  </si>
  <si>
    <t>戴平（销售）</t>
  </si>
  <si>
    <t>国泰君安期货有限公司</t>
  </si>
  <si>
    <t>新余盈宇互娱网络科技有限公司</t>
  </si>
  <si>
    <t>北京多彩-新余盈宇互娱网络科技有限公司</t>
  </si>
  <si>
    <t>李岳东</t>
  </si>
  <si>
    <t>武汉音节跳动科技有限公司</t>
  </si>
  <si>
    <t>北京多彩-武汉音节跳动科技有限公司</t>
  </si>
  <si>
    <t>深圳策略一二三网络有限公司</t>
  </si>
  <si>
    <t>上海享送信息科技有限公司</t>
  </si>
  <si>
    <t>北京多彩互动广告有限公司-上海享送信息科技有限公司</t>
  </si>
  <si>
    <t>上海享物说网络科技有限公司</t>
  </si>
  <si>
    <t>上海申友广告有限公司</t>
  </si>
  <si>
    <t>北京多彩互动广告有限公司-上海申友广告有限公司</t>
  </si>
  <si>
    <t>王璟（销售）</t>
  </si>
  <si>
    <t>宁波奇幻信息科技有限公司</t>
  </si>
  <si>
    <t>上海淇毓信息科技有限公司</t>
  </si>
  <si>
    <t>杨帆</t>
  </si>
  <si>
    <t>杭州袋虎信息技术有限公司</t>
  </si>
  <si>
    <t>北京多彩互动广告有限公司-杭州袋虎信息技术有限公司</t>
  </si>
  <si>
    <t>上海袋虎信息技术有限公司</t>
  </si>
  <si>
    <t>国泰君安证券股份有限公司</t>
  </si>
  <si>
    <t>卢思蕴</t>
  </si>
  <si>
    <t>广州四三九九信息科技有限公司</t>
  </si>
  <si>
    <t>北京多彩-广州四三九九信息科技有限公司</t>
  </si>
  <si>
    <t>广州米壳信息科技有限公司</t>
  </si>
  <si>
    <t>信息流</t>
  </si>
  <si>
    <t>游戏事业部</t>
  </si>
  <si>
    <t>戴学增</t>
  </si>
  <si>
    <t>广州北鱼网络科技有限公司</t>
  </si>
  <si>
    <t>北京多彩互动广告有限公司—广州北鱼网络科技有限公司</t>
  </si>
  <si>
    <t>广州杰茜卡信息科技有限公司</t>
  </si>
  <si>
    <t>北京多彩互动广告有限公司—广州杰茜卡信息科技有限公司</t>
  </si>
  <si>
    <t>广州经典网络科技有限公司</t>
  </si>
  <si>
    <t>北京多彩互动广告有限公司-广州经典网络科技有限公司01</t>
  </si>
  <si>
    <t>广州千骐动漫有限公司</t>
  </si>
  <si>
    <t>北京多彩互动广告有限公司-广州千骐动漫有限公司</t>
  </si>
  <si>
    <t>42.00%</t>
  </si>
  <si>
    <t>广州市幻动网络科技有限责任公司</t>
  </si>
  <si>
    <t>北京多彩互动广告有限公司-广州市幻动网络科技有限责任公司</t>
  </si>
  <si>
    <t>北京多彩互动广告有限公司-广州四三九九信息科技有限公司01</t>
  </si>
  <si>
    <t>广州掌昆网络科技有限公司</t>
  </si>
  <si>
    <t>北京多彩互动广告有限公司-广州掌昆网络科技有限公司</t>
  </si>
  <si>
    <t>广州正奇网络科技有限公司</t>
  </si>
  <si>
    <t>北京多彩互动广告有限公司-广州正奇网络科技有限公司</t>
  </si>
  <si>
    <t>海南妙游网络科技有限公司</t>
  </si>
  <si>
    <t>北京多彩互动广告有限公司-海南妙游网络科技有限公司</t>
  </si>
  <si>
    <t>深圳市乐唯科技开发有限公司</t>
  </si>
  <si>
    <t>北京多彩互动广告有限公司—深圳市乐唯科技开发有限公司</t>
  </si>
  <si>
    <t>深圳优依购互娱科技有限公司</t>
  </si>
  <si>
    <t>北京多彩互动广告有限公司—深圳优依购互娱科技有限公司</t>
  </si>
  <si>
    <t>广州风趣网络科技有限公司</t>
  </si>
  <si>
    <t>北京多彩互动广告有限公司—广州风趣网络科技有限公司</t>
  </si>
  <si>
    <t>唐亮</t>
  </si>
  <si>
    <t>广州乐推网络科技有限公司</t>
  </si>
  <si>
    <t>北京多彩互动广告有限公司—广州乐推网络科技有限公司</t>
  </si>
  <si>
    <t>北京多彩互动广告有限公司—广州米壳信息科技有限公司</t>
  </si>
  <si>
    <t>广州穷奇网络科技有限公司</t>
  </si>
  <si>
    <t>北京多彩-广州穷奇网络科技有限公司</t>
  </si>
  <si>
    <t>广州诗悦网络科技有限公司</t>
  </si>
  <si>
    <t>北京多彩互动广告有限公司-广州诗悦网络科技有限公司</t>
  </si>
  <si>
    <t>海南畅酷网络科技有限公司</t>
  </si>
  <si>
    <t>北京多彩互动广告有限公司-海南畅酷网络科技有限公司</t>
  </si>
  <si>
    <t>海南玩的溜网络科技有限公司</t>
  </si>
  <si>
    <t>北京多彩互动广告有限公司-海南玩的溜网络科技有限公司</t>
  </si>
  <si>
    <t>海南游路网络科技有限公司</t>
  </si>
  <si>
    <t>北京多彩互动广告有限公司-海南游路网络科技有限公司</t>
  </si>
  <si>
    <t>湖北骏景信息科技有限公司</t>
  </si>
  <si>
    <t>北京多彩互动广告有限公司—湖北骏景信息科技有限公司</t>
  </si>
  <si>
    <t>麦可斯信息科技（上海）有限公司</t>
  </si>
  <si>
    <t>北京多彩互动广告有限公司—麦可斯信息科技（上海）有限公司</t>
  </si>
  <si>
    <t>厦门魔兔网络科技有限公司</t>
  </si>
  <si>
    <t>北京多彩互动广告有限公司-厦门魔兔网络科技有限公司</t>
  </si>
  <si>
    <t>上海乐之鲸鱼数码科技有限公司</t>
  </si>
  <si>
    <t>北京多彩互动广告有限公司—上海乐之鲸鱼数码科技有限公司</t>
  </si>
  <si>
    <t>上海游码网络科技有限公司</t>
  </si>
  <si>
    <t>北京多彩互动广告有限公司-上海游码网络科技有限公司</t>
  </si>
  <si>
    <t>上海游湛网络科技有限公司</t>
  </si>
  <si>
    <t>北京多彩互动广告有限公司—上海游湛网络科技有限公司</t>
  </si>
  <si>
    <t>深圳市望尘科技有限公司</t>
  </si>
  <si>
    <t>北京多彩互动广告有限公司—深圳市望尘科技有限公司</t>
  </si>
  <si>
    <t>苏州仙峰网络科技股份有限公司</t>
  </si>
  <si>
    <t>北京多彩互动广告有限公司-苏州仙峰网络科技股份有限公司</t>
  </si>
  <si>
    <t>武汉清风得意网络科技有限公司</t>
  </si>
  <si>
    <t>北京多彩互动广告有限公司-武汉清风得意网络科技有限公司</t>
  </si>
  <si>
    <t>武汉扬程互联科技有限公司</t>
  </si>
  <si>
    <t>北京多彩互动广告有限公司—武汉扬程互联科技有限公司</t>
  </si>
  <si>
    <t>王小薇（销售）</t>
  </si>
  <si>
    <t>广州爱九游信息技术有限公司</t>
  </si>
  <si>
    <t>北京小度信息科技有限公司</t>
  </si>
  <si>
    <t>北京多彩-北京小度信息科技有限公司</t>
  </si>
  <si>
    <t>上海婚家婴会展服务有限公司</t>
  </si>
  <si>
    <t>北京金海群英网络信息技术有限公司</t>
  </si>
  <si>
    <t>事业1部</t>
  </si>
  <si>
    <t>叶丹</t>
  </si>
  <si>
    <t>吉旗（成都）科技有限公司</t>
  </si>
  <si>
    <t>北京多彩互动广告有限公司-吉旗（成都）科技有限公司</t>
  </si>
  <si>
    <t>北京汇通天下物联科技有限公司</t>
  </si>
  <si>
    <t>北京华品博睿网络技术有限公司</t>
  </si>
  <si>
    <t>北京多彩互动广告有限公司—北京华品博睿网络技术有限公司180801</t>
  </si>
  <si>
    <t>金源广告-百度-2018(1)</t>
  </si>
  <si>
    <t>品牌专区</t>
  </si>
  <si>
    <t>北京金源互动广告有限公司-创奇互动-2019</t>
  </si>
  <si>
    <t>其他</t>
  </si>
  <si>
    <t>金源广告-创奇互动-2019</t>
  </si>
  <si>
    <t>补量</t>
  </si>
  <si>
    <t>广州尼尔森市场研究有限公司</t>
  </si>
  <si>
    <t>尼尔森</t>
  </si>
  <si>
    <t>殷俊渊（销售）</t>
  </si>
  <si>
    <t>北京学之途网络科技有限公司</t>
  </si>
  <si>
    <t>咪咕视讯科技有限公司</t>
  </si>
  <si>
    <t>咪咕视讯（易立方（海南）科技）-金源广告-信息服务费</t>
  </si>
  <si>
    <t>CPM</t>
  </si>
  <si>
    <t>走账</t>
  </si>
  <si>
    <t>天津金芽科技有限公司</t>
  </si>
  <si>
    <t>易立方（海南）科技有限公司</t>
  </si>
  <si>
    <t>罗东明</t>
  </si>
  <si>
    <t>深圳市果酱时代科技有限公司</t>
  </si>
  <si>
    <t>深圳市果酱时代科技有限公司-20181</t>
  </si>
  <si>
    <t>霍尔果斯多彩互动广告有限公司-三星-网服电商-2020</t>
  </si>
  <si>
    <t>霍尔果斯多彩-三星-网服电商-2020</t>
  </si>
  <si>
    <t>海南面对面文化传媒有限公司</t>
  </si>
  <si>
    <t>转单</t>
  </si>
  <si>
    <t>北京多彩-维沃移动通信有限公司-vivo</t>
  </si>
  <si>
    <t>北京多彩-vivo</t>
  </si>
  <si>
    <t>深圳市时代映像文化传媒有限公司</t>
  </si>
  <si>
    <t>tuho123</t>
  </si>
  <si>
    <t>广州奇异果互动科技股份有限公司</t>
  </si>
  <si>
    <t>广州奇异果互动科技股份有限公司2019</t>
  </si>
  <si>
    <t>北京多彩互动广告有限公司-华为-全行业-2018</t>
  </si>
  <si>
    <t>北京多彩-华为-全行业-金源科技</t>
  </si>
  <si>
    <t>霍尔果斯大娱互动科技有限公司</t>
  </si>
  <si>
    <t>(空白)</t>
  </si>
  <si>
    <t>上海萌宇广告有限公司</t>
  </si>
  <si>
    <t>霍尔果斯多彩互动广告有限公司-优矩-搜狗</t>
  </si>
  <si>
    <t>霍尔果斯多彩-优矩-搜狗金源广告</t>
  </si>
  <si>
    <t>2020年2月</t>
  </si>
  <si>
    <t>北京迪爱慈广告有限公司-2002</t>
  </si>
  <si>
    <t>北京华品博睿网络技术有限公司180801</t>
  </si>
  <si>
    <t>请检查R列公式</t>
  </si>
  <si>
    <t>2020年3月</t>
  </si>
  <si>
    <t>0.00%</t>
  </si>
  <si>
    <t>32.00%</t>
  </si>
  <si>
    <t>35.00%</t>
  </si>
  <si>
    <t>创奇</t>
  </si>
  <si>
    <t>搜狗</t>
  </si>
  <si>
    <t>2020年4月</t>
  </si>
  <si>
    <t>北京圆木天成科技发展有限公司</t>
  </si>
  <si>
    <t>上海百孚思文化传媒有限公司</t>
  </si>
  <si>
    <t>折扣</t>
  </si>
  <si>
    <t>媒体现金消耗5027.09加到5月</t>
  </si>
  <si>
    <t>4月未纳补</t>
  </si>
  <si>
    <t>修改期初余额</t>
  </si>
  <si>
    <t>百合佳缘网络集团股份有限公司</t>
  </si>
  <si>
    <t>媒体现金消耗已为35折后价格</t>
  </si>
  <si>
    <t>霍尔多彩互动广告有限公司-优矩搜狗-金源</t>
  </si>
  <si>
    <t>霍尔多彩-优矩搜狗-金源</t>
  </si>
  <si>
    <t>10.00%</t>
  </si>
  <si>
    <t>指数专区</t>
  </si>
  <si>
    <t>2020年5月</t>
  </si>
  <si>
    <t>溢价+税点</t>
  </si>
  <si>
    <t>北京搜狗科技发展有限公司</t>
  </si>
  <si>
    <t>北京搜狗科技发展有限公司0801</t>
  </si>
  <si>
    <t>北京搜狗信息服务有限公司</t>
  </si>
  <si>
    <t>北京多彩互动广告有限公司-天津金芽科技有限公司</t>
  </si>
  <si>
    <t>咪咕</t>
  </si>
  <si>
    <t>广州锦游科技有限公司</t>
  </si>
  <si>
    <t>北京多彩互动广告有限公司-广州锦游科技有限公司</t>
  </si>
  <si>
    <t>广州炫动信息科技有限公司</t>
  </si>
  <si>
    <t>北京多彩互动广告有限公司-广州炫动信息科技有限公司</t>
  </si>
  <si>
    <t>广州引力网络科技有限公司</t>
  </si>
  <si>
    <t>北京多彩互动广告有限公司—广州引力网络科技有限公司</t>
  </si>
  <si>
    <t>海南联港网络科技有限公司</t>
  </si>
  <si>
    <t>北京多彩互动广告有限公司-海南联港网络科技有限公司</t>
  </si>
  <si>
    <t>杭州游卡网络技术有限公司</t>
  </si>
  <si>
    <t>北京多彩互动广告有限公司-杭州游卡网络技术有限公司</t>
  </si>
  <si>
    <t>2020年6月</t>
  </si>
  <si>
    <t>北京陌陌信息技术有限公司</t>
  </si>
  <si>
    <t>北京多彩互动广告有限公司-北京陌陌信息技术有限公司</t>
  </si>
  <si>
    <t>北京陌陌科技有限公司</t>
  </si>
  <si>
    <t>探探科技（北京）有限公司</t>
  </si>
  <si>
    <t>北京多彩互动广告有限公司-探探科技（北京）有限公司</t>
  </si>
  <si>
    <t>探探文化发展（北京）有限公司</t>
  </si>
  <si>
    <t>服务费+溢价+税点</t>
  </si>
  <si>
    <t>咪咕视讯（金芽）-金源广告</t>
  </si>
  <si>
    <t>上海尼尔森市场研究有限公司</t>
  </si>
  <si>
    <t>新增</t>
  </si>
  <si>
    <t>溢价+服务费</t>
  </si>
  <si>
    <t>优矩-360</t>
  </si>
  <si>
    <t>霍尔果斯多彩互动广告有限公司-优矩-360</t>
  </si>
  <si>
    <t>指数专区赠送</t>
  </si>
  <si>
    <t>浙江菲遇互联网科技有限公司</t>
  </si>
  <si>
    <t>北京多彩-浙江菲遇互联网科技有限公司</t>
  </si>
  <si>
    <t>2020年7月</t>
  </si>
  <si>
    <t>赔付2.23w</t>
  </si>
  <si>
    <t>上海派友网络科技有限公司</t>
  </si>
  <si>
    <t>杭州奇葩信息技术有限公司</t>
  </si>
  <si>
    <t>2020年8月</t>
  </si>
  <si>
    <t>JY百度时代网络技术（北京）有限公司-2020</t>
  </si>
  <si>
    <t>北京创奇互动科技有限公司-2019</t>
  </si>
  <si>
    <t>媒体名称</t>
  </si>
  <si>
    <t>起止时间</t>
  </si>
  <si>
    <t>媒体返点计算基数</t>
  </si>
  <si>
    <t>返点政策</t>
  </si>
  <si>
    <t>应返金额</t>
  </si>
  <si>
    <t>已返金额</t>
  </si>
  <si>
    <t>已到账金额</t>
  </si>
  <si>
    <t>未返金额</t>
  </si>
  <si>
    <t>客户返现</t>
  </si>
  <si>
    <t>利润</t>
  </si>
  <si>
    <t>利润2</t>
  </si>
  <si>
    <t>利润率</t>
  </si>
  <si>
    <t>备注</t>
  </si>
  <si>
    <t>入账主体</t>
  </si>
  <si>
    <t>北京百度网讯科技有限公司</t>
  </si>
  <si>
    <t>折现</t>
  </si>
  <si>
    <t>北京创奇互动科技有限公司</t>
  </si>
  <si>
    <t>霍尔果斯多彩互动广告有限公司</t>
  </si>
  <si>
    <t>现金</t>
  </si>
  <si>
    <t>9Q4季度返点  5,798,747
19Q4季度累量返点  2,528,960
19Q4季度专项返点  9,739,872
19年发票返点  2,078,862</t>
  </si>
  <si>
    <t>百度时代网络技术（北京）有限公司</t>
  </si>
  <si>
    <t>北京妙医佳信息技术有限公司</t>
  </si>
  <si>
    <t>明细</t>
  </si>
  <si>
    <t>往来</t>
  </si>
  <si>
    <t>主营业务收入</t>
  </si>
  <si>
    <t>税金</t>
  </si>
  <si>
    <t>1-12月消耗收入</t>
  </si>
  <si>
    <t>1-12月客户返现</t>
  </si>
  <si>
    <t>1-12月应返</t>
  </si>
  <si>
    <t>主营业务成本</t>
  </si>
  <si>
    <t>1-12月消耗成本</t>
  </si>
  <si>
    <t>北京维康恒美信息技术有限公司1</t>
  </si>
  <si>
    <t>广州经典网络科技有限公司01</t>
  </si>
  <si>
    <t>广州四三九九信息科技有限公司01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</si>
</sst>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yyyy&quot;年&quot;m&quot;月&quot;;@"/>
    <numFmt numFmtId="177" formatCode="[$-804]aaaa;@"/>
    <numFmt numFmtId="178" formatCode="#,##0.00_ "/>
    <numFmt numFmtId="179" formatCode="_ * #,##0.0000_ ;_ * \-#,##0.0000_ ;_ * &quot;-&quot;??_ ;_ @_ "/>
  </numFmts>
  <fonts count="14" x14ac:knownFonts="1">
    <font>
      <sz val="11"/>
      <color theme="1"/>
      <name val="宋体"/>
      <charset val="134"/>
      <scheme val="minor"/>
    </font>
    <font>
      <sz val="8"/>
      <color theme="1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8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name val="Arial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theme="3" tint="0.3998535111545152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C6EFCE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9" fillId="0" borderId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</cellStyleXfs>
  <cellXfs count="25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3" fontId="0" fillId="0" borderId="0" xfId="2" applyFont="1">
      <alignment vertical="center"/>
    </xf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49" fontId="4" fillId="3" borderId="2" xfId="0" applyNumberFormat="1" applyFont="1" applyFill="1" applyBorder="1" applyAlignment="1"/>
    <xf numFmtId="43" fontId="4" fillId="3" borderId="2" xfId="2" applyFont="1" applyFill="1" applyBorder="1" applyAlignment="1"/>
    <xf numFmtId="43" fontId="4" fillId="3" borderId="3" xfId="2" applyFont="1" applyFill="1" applyBorder="1" applyAlignment="1"/>
    <xf numFmtId="0" fontId="0" fillId="0" borderId="0" xfId="0" applyFont="1">
      <alignment vertical="center"/>
    </xf>
    <xf numFmtId="43" fontId="0" fillId="0" borderId="0" xfId="0" applyNumberFormat="1">
      <alignment vertical="center"/>
    </xf>
    <xf numFmtId="49" fontId="5" fillId="4" borderId="2" xfId="0" applyNumberFormat="1" applyFont="1" applyFill="1" applyBorder="1" applyAlignment="1"/>
    <xf numFmtId="49" fontId="5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/>
    <xf numFmtId="43" fontId="5" fillId="4" borderId="2" xfId="2" applyFont="1" applyFill="1" applyBorder="1" applyAlignment="1"/>
    <xf numFmtId="43" fontId="5" fillId="4" borderId="3" xfId="2" applyFont="1" applyFill="1" applyBorder="1" applyAlignment="1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3" fontId="1" fillId="0" borderId="0" xfId="2" applyFont="1" applyAlignment="1">
      <alignment horizontal="left" vertical="center"/>
    </xf>
    <xf numFmtId="0" fontId="3" fillId="5" borderId="1" xfId="6" applyNumberFormat="1" applyFont="1" applyFill="1" applyBorder="1" applyAlignment="1">
      <alignment horizontal="left" vertical="center"/>
    </xf>
    <xf numFmtId="0" fontId="3" fillId="5" borderId="2" xfId="6" applyNumberFormat="1" applyFont="1" applyFill="1" applyBorder="1" applyAlignment="1">
      <alignment horizontal="left" vertical="center"/>
    </xf>
    <xf numFmtId="49" fontId="3" fillId="5" borderId="2" xfId="6" applyNumberFormat="1" applyFont="1" applyFill="1" applyBorder="1" applyAlignment="1">
      <alignment horizontal="left" vertical="center"/>
    </xf>
    <xf numFmtId="0" fontId="3" fillId="5" borderId="2" xfId="6" applyNumberFormat="1" applyFont="1" applyFill="1" applyBorder="1" applyAlignment="1">
      <alignment horizontal="center" vertical="center"/>
    </xf>
    <xf numFmtId="43" fontId="3" fillId="5" borderId="2" xfId="2" applyFont="1" applyFill="1" applyBorder="1" applyAlignment="1">
      <alignment horizontal="left" vertical="center"/>
    </xf>
    <xf numFmtId="177" fontId="1" fillId="0" borderId="5" xfId="0" applyNumberFormat="1" applyFon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horizontal="left" vertical="center"/>
    </xf>
    <xf numFmtId="177" fontId="1" fillId="0" borderId="5" xfId="0" applyNumberFormat="1" applyFont="1" applyFill="1" applyBorder="1" applyAlignment="1">
      <alignment horizontal="center" vertical="center"/>
    </xf>
    <xf numFmtId="43" fontId="1" fillId="0" borderId="5" xfId="2" applyFont="1" applyBorder="1" applyAlignment="1">
      <alignment horizontal="left" vertical="center"/>
    </xf>
    <xf numFmtId="177" fontId="1" fillId="0" borderId="4" xfId="0" applyNumberFormat="1" applyFont="1" applyFill="1" applyBorder="1" applyAlignment="1">
      <alignment horizontal="left" vertical="center"/>
    </xf>
    <xf numFmtId="49" fontId="1" fillId="0" borderId="4" xfId="0" applyNumberFormat="1" applyFont="1" applyFill="1" applyBorder="1" applyAlignment="1">
      <alignment horizontal="left" vertical="center"/>
    </xf>
    <xf numFmtId="177" fontId="1" fillId="0" borderId="4" xfId="0" applyNumberFormat="1" applyFont="1" applyFill="1" applyBorder="1" applyAlignment="1">
      <alignment horizontal="center" vertical="center"/>
    </xf>
    <xf numFmtId="43" fontId="1" fillId="0" borderId="4" xfId="2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43" fontId="1" fillId="0" borderId="4" xfId="2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3" fontId="6" fillId="0" borderId="4" xfId="2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43" fontId="3" fillId="0" borderId="5" xfId="2" applyFont="1" applyBorder="1" applyAlignment="1">
      <alignment horizontal="left" vertical="center"/>
    </xf>
    <xf numFmtId="43" fontId="3" fillId="0" borderId="4" xfId="2" applyFont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43" fontId="3" fillId="0" borderId="4" xfId="2" applyFont="1" applyBorder="1" applyAlignment="1">
      <alignment horizontal="left"/>
    </xf>
    <xf numFmtId="43" fontId="1" fillId="0" borderId="4" xfId="2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43" fontId="3" fillId="2" borderId="4" xfId="2" applyFont="1" applyFill="1" applyBorder="1" applyAlignment="1"/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/>
    </xf>
    <xf numFmtId="43" fontId="3" fillId="0" borderId="4" xfId="2" applyFont="1" applyBorder="1" applyAlignment="1"/>
    <xf numFmtId="43" fontId="1" fillId="0" borderId="4" xfId="2" applyFont="1" applyBorder="1" applyAlignment="1"/>
    <xf numFmtId="0" fontId="1" fillId="0" borderId="4" xfId="0" applyFont="1" applyFill="1" applyBorder="1" applyAlignment="1">
      <alignment horizontal="left"/>
    </xf>
    <xf numFmtId="43" fontId="1" fillId="0" borderId="4" xfId="2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3" fontId="3" fillId="6" borderId="2" xfId="2" applyFont="1" applyFill="1" applyBorder="1" applyAlignment="1">
      <alignment horizontal="left" vertical="center"/>
    </xf>
    <xf numFmtId="10" fontId="1" fillId="0" borderId="5" xfId="3" applyNumberFormat="1" applyFont="1" applyBorder="1" applyAlignment="1">
      <alignment horizontal="left" vertical="center"/>
    </xf>
    <xf numFmtId="43" fontId="1" fillId="0" borderId="5" xfId="2" applyFont="1" applyFill="1" applyBorder="1" applyAlignment="1">
      <alignment horizontal="left" vertical="center"/>
    </xf>
    <xf numFmtId="43" fontId="1" fillId="0" borderId="5" xfId="0" applyNumberFormat="1" applyFont="1" applyFill="1" applyBorder="1" applyAlignment="1">
      <alignment horizontal="left" vertical="center"/>
    </xf>
    <xf numFmtId="43" fontId="1" fillId="0" borderId="4" xfId="0" applyNumberFormat="1" applyFont="1" applyFill="1" applyBorder="1" applyAlignment="1">
      <alignment horizontal="left" vertical="center"/>
    </xf>
    <xf numFmtId="10" fontId="1" fillId="0" borderId="4" xfId="3" applyNumberFormat="1" applyFont="1" applyBorder="1" applyAlignment="1">
      <alignment horizontal="left" vertical="center"/>
    </xf>
    <xf numFmtId="43" fontId="1" fillId="0" borderId="4" xfId="0" applyNumberFormat="1" applyFont="1" applyBorder="1" applyAlignment="1">
      <alignment horizontal="left" vertical="center"/>
    </xf>
    <xf numFmtId="43" fontId="1" fillId="0" borderId="4" xfId="9" applyFont="1" applyBorder="1" applyAlignment="1">
      <alignment horizontal="left" vertical="center"/>
    </xf>
    <xf numFmtId="10" fontId="1" fillId="0" borderId="4" xfId="2" applyNumberFormat="1" applyFont="1" applyBorder="1" applyAlignment="1">
      <alignment horizontal="left" vertical="center"/>
    </xf>
    <xf numFmtId="10" fontId="1" fillId="0" borderId="4" xfId="4" applyNumberFormat="1" applyFont="1" applyBorder="1" applyAlignment="1">
      <alignment horizontal="left" vertical="center"/>
    </xf>
    <xf numFmtId="10" fontId="1" fillId="0" borderId="4" xfId="3" applyNumberFormat="1" applyFont="1" applyBorder="1" applyAlignment="1">
      <alignment horizontal="left"/>
    </xf>
    <xf numFmtId="43" fontId="1" fillId="0" borderId="4" xfId="0" applyNumberFormat="1" applyFont="1" applyBorder="1" applyAlignment="1">
      <alignment horizontal="left"/>
    </xf>
    <xf numFmtId="10" fontId="1" fillId="2" borderId="4" xfId="3" applyNumberFormat="1" applyFont="1" applyFill="1" applyBorder="1" applyAlignment="1">
      <alignment horizontal="center"/>
    </xf>
    <xf numFmtId="43" fontId="1" fillId="2" borderId="4" xfId="0" applyNumberFormat="1" applyFont="1" applyFill="1" applyBorder="1" applyAlignment="1"/>
    <xf numFmtId="43" fontId="1" fillId="2" borderId="4" xfId="2" applyFont="1" applyFill="1" applyBorder="1" applyAlignment="1"/>
    <xf numFmtId="43" fontId="1" fillId="2" borderId="5" xfId="2" applyFont="1" applyFill="1" applyBorder="1" applyAlignment="1">
      <alignment horizontal="left" vertical="center"/>
    </xf>
    <xf numFmtId="10" fontId="1" fillId="0" borderId="4" xfId="3" applyNumberFormat="1" applyFont="1" applyBorder="1" applyAlignment="1">
      <alignment horizontal="center"/>
    </xf>
    <xf numFmtId="43" fontId="1" fillId="0" borderId="4" xfId="0" applyNumberFormat="1" applyFont="1" applyFill="1" applyBorder="1" applyAlignment="1"/>
    <xf numFmtId="10" fontId="1" fillId="0" borderId="4" xfId="3" applyNumberFormat="1" applyFont="1" applyBorder="1" applyAlignment="1">
      <alignment horizontal="center" vertical="center"/>
    </xf>
    <xf numFmtId="43" fontId="1" fillId="0" borderId="4" xfId="2" applyFont="1" applyBorder="1" applyAlignment="1">
      <alignment horizontal="center"/>
    </xf>
    <xf numFmtId="0" fontId="3" fillId="6" borderId="2" xfId="6" applyNumberFormat="1" applyFont="1" applyFill="1" applyBorder="1" applyAlignment="1">
      <alignment horizontal="left" vertical="center"/>
    </xf>
    <xf numFmtId="0" fontId="3" fillId="6" borderId="3" xfId="6" applyNumberFormat="1" applyFont="1" applyFill="1" applyBorder="1" applyAlignment="1">
      <alignment horizontal="left" vertical="center"/>
    </xf>
    <xf numFmtId="178" fontId="1" fillId="0" borderId="5" xfId="0" applyNumberFormat="1" applyFont="1" applyFill="1" applyBorder="1" applyAlignment="1">
      <alignment horizontal="left" vertical="center"/>
    </xf>
    <xf numFmtId="9" fontId="1" fillId="0" borderId="5" xfId="3" applyFont="1" applyFill="1" applyBorder="1" applyAlignment="1">
      <alignment horizontal="left" vertical="center"/>
    </xf>
    <xf numFmtId="178" fontId="1" fillId="0" borderId="4" xfId="0" applyNumberFormat="1" applyFont="1" applyFill="1" applyBorder="1" applyAlignment="1">
      <alignment horizontal="left" vertical="center"/>
    </xf>
    <xf numFmtId="9" fontId="1" fillId="0" borderId="4" xfId="3" applyFont="1" applyFill="1" applyBorder="1" applyAlignment="1">
      <alignment horizontal="left" vertical="center"/>
    </xf>
    <xf numFmtId="178" fontId="1" fillId="2" borderId="5" xfId="0" applyNumberFormat="1" applyFont="1" applyFill="1" applyBorder="1" applyAlignment="1">
      <alignment horizontal="left" vertical="center"/>
    </xf>
    <xf numFmtId="178" fontId="1" fillId="2" borderId="4" xfId="0" applyNumberFormat="1" applyFont="1" applyFill="1" applyBorder="1" applyAlignment="1">
      <alignment horizontal="left" vertical="center"/>
    </xf>
    <xf numFmtId="9" fontId="1" fillId="2" borderId="4" xfId="3" applyFont="1" applyFill="1" applyBorder="1" applyAlignment="1">
      <alignment horizontal="left" vertical="center"/>
    </xf>
    <xf numFmtId="43" fontId="1" fillId="2" borderId="4" xfId="2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7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76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176" fontId="3" fillId="5" borderId="0" xfId="6" applyNumberFormat="1" applyFont="1" applyFill="1" applyBorder="1" applyAlignment="1">
      <alignment horizontal="center" vertical="center"/>
    </xf>
    <xf numFmtId="177" fontId="3" fillId="5" borderId="0" xfId="6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3" fillId="8" borderId="0" xfId="0" applyNumberFormat="1" applyFont="1" applyFill="1" applyBorder="1" applyAlignment="1">
      <alignment horizontal="center" vertical="center"/>
    </xf>
    <xf numFmtId="10" fontId="3" fillId="5" borderId="0" xfId="7" applyNumberFormat="1" applyFont="1" applyFill="1" applyBorder="1" applyAlignment="1">
      <alignment horizontal="center" vertical="center"/>
    </xf>
    <xf numFmtId="10" fontId="2" fillId="0" borderId="0" xfId="7" applyNumberFormat="1" applyFont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10" fontId="2" fillId="0" borderId="0" xfId="3" applyNumberFormat="1" applyFont="1" applyBorder="1" applyAlignment="1">
      <alignment horizontal="center" vertical="center"/>
    </xf>
    <xf numFmtId="10" fontId="2" fillId="0" borderId="0" xfId="3" applyNumberFormat="1" applyFont="1" applyFill="1" applyBorder="1" applyAlignment="1">
      <alignment horizontal="center" vertical="center"/>
    </xf>
    <xf numFmtId="10" fontId="3" fillId="8" borderId="0" xfId="3" applyNumberFormat="1" applyFont="1" applyFill="1" applyBorder="1" applyAlignment="1">
      <alignment horizontal="center" vertical="center"/>
    </xf>
    <xf numFmtId="43" fontId="3" fillId="5" borderId="0" xfId="2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43" fontId="2" fillId="0" borderId="0" xfId="2" applyFont="1" applyBorder="1" applyAlignment="1">
      <alignment horizontal="center" vertical="center"/>
    </xf>
    <xf numFmtId="43" fontId="6" fillId="0" borderId="0" xfId="2" applyFont="1" applyBorder="1" applyAlignment="1">
      <alignment horizontal="center" vertical="center"/>
    </xf>
    <xf numFmtId="43" fontId="2" fillId="0" borderId="0" xfId="2" applyFont="1" applyBorder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43" fontId="3" fillId="0" borderId="0" xfId="0" applyNumberFormat="1" applyFont="1" applyFill="1" applyBorder="1" applyAlignment="1">
      <alignment horizontal="center" vertical="center"/>
    </xf>
    <xf numFmtId="0" fontId="2" fillId="0" borderId="0" xfId="2" applyNumberFormat="1" applyFont="1" applyBorder="1" applyAlignment="1">
      <alignment horizontal="center" vertical="center"/>
    </xf>
    <xf numFmtId="43" fontId="3" fillId="0" borderId="0" xfId="2" applyFont="1" applyFill="1" applyBorder="1" applyAlignment="1">
      <alignment horizontal="center" vertical="center"/>
    </xf>
    <xf numFmtId="43" fontId="6" fillId="0" borderId="0" xfId="2" applyFont="1" applyFill="1" applyBorder="1" applyAlignment="1">
      <alignment horizontal="center" vertical="center"/>
    </xf>
    <xf numFmtId="43" fontId="2" fillId="0" borderId="0" xfId="2" applyFont="1" applyFill="1" applyBorder="1" applyAlignment="1">
      <alignment horizontal="center" vertical="center"/>
    </xf>
    <xf numFmtId="43" fontId="2" fillId="0" borderId="0" xfId="2" applyFont="1" applyFill="1" applyBorder="1" applyAlignment="1">
      <alignment vertical="center"/>
    </xf>
    <xf numFmtId="43" fontId="3" fillId="0" borderId="0" xfId="2" applyFont="1" applyFill="1" applyBorder="1" applyAlignment="1">
      <alignment vertical="center"/>
    </xf>
    <xf numFmtId="0" fontId="3" fillId="8" borderId="0" xfId="3" applyNumberFormat="1" applyFont="1" applyFill="1" applyBorder="1" applyAlignment="1">
      <alignment horizontal="center" vertical="center"/>
    </xf>
    <xf numFmtId="49" fontId="3" fillId="8" borderId="0" xfId="2" applyNumberFormat="1" applyFont="1" applyFill="1" applyBorder="1" applyAlignment="1">
      <alignment horizontal="center" vertical="center"/>
    </xf>
    <xf numFmtId="43" fontId="3" fillId="8" borderId="0" xfId="2" applyFont="1" applyFill="1" applyBorder="1" applyAlignment="1">
      <alignment horizontal="center" vertical="center"/>
    </xf>
    <xf numFmtId="43" fontId="3" fillId="8" borderId="0" xfId="0" applyNumberFormat="1" applyFont="1" applyFill="1" applyBorder="1" applyAlignment="1">
      <alignment horizontal="center" vertical="center"/>
    </xf>
    <xf numFmtId="43" fontId="3" fillId="8" borderId="0" xfId="0" applyNumberFormat="1" applyFont="1" applyFill="1" applyBorder="1" applyAlignment="1">
      <alignment vertical="center"/>
    </xf>
    <xf numFmtId="177" fontId="3" fillId="8" borderId="0" xfId="0" applyNumberFormat="1" applyFont="1" applyFill="1" applyBorder="1" applyAlignment="1">
      <alignment horizontal="center"/>
    </xf>
    <xf numFmtId="43" fontId="3" fillId="9" borderId="0" xfId="2" applyFont="1" applyFill="1" applyBorder="1" applyAlignment="1">
      <alignment horizontal="center" vertical="center" wrapText="1"/>
    </xf>
    <xf numFmtId="43" fontId="2" fillId="0" borderId="0" xfId="0" applyNumberFormat="1" applyFont="1" applyFill="1" applyBorder="1" applyAlignment="1">
      <alignment horizontal="center" vertical="center"/>
    </xf>
    <xf numFmtId="10" fontId="2" fillId="8" borderId="0" xfId="3" applyNumberFormat="1" applyFont="1" applyFill="1" applyBorder="1" applyAlignment="1">
      <alignment horizontal="center" vertical="center"/>
    </xf>
    <xf numFmtId="43" fontId="3" fillId="10" borderId="0" xfId="2" applyFont="1" applyFill="1" applyBorder="1" applyAlignment="1">
      <alignment horizontal="center" vertical="center" wrapText="1"/>
    </xf>
    <xf numFmtId="177" fontId="2" fillId="8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10" fontId="3" fillId="8" borderId="0" xfId="7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0" fontId="3" fillId="0" borderId="0" xfId="3" applyNumberFormat="1" applyFont="1" applyFill="1" applyBorder="1" applyAlignment="1">
      <alignment horizontal="center" vertical="center"/>
    </xf>
    <xf numFmtId="10" fontId="3" fillId="11" borderId="0" xfId="3" applyNumberFormat="1" applyFont="1" applyFill="1" applyBorder="1" applyAlignment="1">
      <alignment horizontal="center" vertical="center"/>
    </xf>
    <xf numFmtId="0" fontId="3" fillId="8" borderId="0" xfId="7" applyNumberFormat="1" applyFont="1" applyFill="1" applyBorder="1" applyAlignment="1">
      <alignment horizontal="center" vertical="center"/>
    </xf>
    <xf numFmtId="0" fontId="2" fillId="8" borderId="0" xfId="2" applyNumberFormat="1" applyFont="1" applyFill="1" applyBorder="1" applyAlignment="1">
      <alignment horizontal="center" vertical="center"/>
    </xf>
    <xf numFmtId="43" fontId="2" fillId="8" borderId="0" xfId="2" applyFont="1" applyFill="1" applyBorder="1" applyAlignment="1">
      <alignment horizontal="center" vertical="center"/>
    </xf>
    <xf numFmtId="43" fontId="2" fillId="8" borderId="0" xfId="2" applyFont="1" applyFill="1" applyBorder="1" applyAlignment="1">
      <alignment vertical="center"/>
    </xf>
    <xf numFmtId="0" fontId="2" fillId="8" borderId="0" xfId="0" applyNumberFormat="1" applyFont="1" applyFill="1" applyBorder="1" applyAlignment="1">
      <alignment horizontal="center" vertical="center"/>
    </xf>
    <xf numFmtId="43" fontId="3" fillId="8" borderId="0" xfId="2" applyFont="1" applyFill="1" applyBorder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11" borderId="0" xfId="0" applyNumberFormat="1" applyFont="1" applyFill="1" applyBorder="1" applyAlignment="1">
      <alignment horizontal="center" vertical="center"/>
    </xf>
    <xf numFmtId="43" fontId="3" fillId="11" borderId="0" xfId="2" applyFont="1" applyFill="1" applyBorder="1" applyAlignment="1">
      <alignment horizontal="center" vertical="center"/>
    </xf>
    <xf numFmtId="43" fontId="3" fillId="11" borderId="0" xfId="0" applyNumberFormat="1" applyFont="1" applyFill="1" applyBorder="1" applyAlignment="1">
      <alignment horizontal="center" vertical="center"/>
    </xf>
    <xf numFmtId="43" fontId="3" fillId="11" borderId="0" xfId="2" applyFont="1" applyFill="1" applyBorder="1" applyAlignment="1">
      <alignment vertical="center"/>
    </xf>
    <xf numFmtId="43" fontId="3" fillId="11" borderId="0" xfId="0" applyNumberFormat="1" applyFont="1" applyFill="1" applyBorder="1" applyAlignment="1">
      <alignment vertical="center"/>
    </xf>
    <xf numFmtId="43" fontId="2" fillId="8" borderId="0" xfId="0" applyNumberFormat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10" fontId="3" fillId="0" borderId="0" xfId="4" applyNumberFormat="1" applyFont="1" applyFill="1" applyBorder="1" applyAlignment="1">
      <alignment horizontal="center" vertical="center"/>
    </xf>
    <xf numFmtId="10" fontId="3" fillId="0" borderId="0" xfId="0" applyNumberFormat="1" applyFont="1" applyFill="1" applyBorder="1" applyAlignment="1">
      <alignment horizontal="center" vertical="center"/>
    </xf>
    <xf numFmtId="10" fontId="3" fillId="11" borderId="0" xfId="0" applyNumberFormat="1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0" fontId="3" fillId="12" borderId="0" xfId="3" applyNumberFormat="1" applyFont="1" applyFill="1" applyBorder="1" applyAlignment="1">
      <alignment horizontal="center" vertical="center"/>
    </xf>
    <xf numFmtId="10" fontId="1" fillId="0" borderId="0" xfId="3" applyNumberFormat="1" applyFont="1" applyBorder="1" applyAlignment="1">
      <alignment horizontal="center" vertical="center"/>
    </xf>
    <xf numFmtId="43" fontId="2" fillId="0" borderId="0" xfId="0" applyNumberFormat="1" applyFont="1" applyFill="1" applyBorder="1" applyAlignment="1">
      <alignment vertical="center"/>
    </xf>
    <xf numFmtId="49" fontId="3" fillId="12" borderId="0" xfId="0" applyNumberFormat="1" applyFont="1" applyFill="1" applyBorder="1" applyAlignment="1">
      <alignment horizontal="center" vertical="center"/>
    </xf>
    <xf numFmtId="43" fontId="3" fillId="12" borderId="0" xfId="0" applyNumberFormat="1" applyFont="1" applyFill="1" applyBorder="1" applyAlignment="1">
      <alignment horizontal="center" vertical="center"/>
    </xf>
    <xf numFmtId="43" fontId="3" fillId="12" borderId="0" xfId="0" applyNumberFormat="1" applyFont="1" applyFill="1" applyBorder="1" applyAlignment="1">
      <alignment vertical="center"/>
    </xf>
    <xf numFmtId="177" fontId="1" fillId="0" borderId="0" xfId="0" applyNumberFormat="1" applyFont="1" applyBorder="1" applyAlignment="1">
      <alignment horizontal="center" vertical="center"/>
    </xf>
    <xf numFmtId="43" fontId="3" fillId="0" borderId="0" xfId="2" applyFont="1" applyFill="1" applyBorder="1" applyAlignment="1">
      <alignment horizontal="center"/>
    </xf>
    <xf numFmtId="43" fontId="3" fillId="0" borderId="0" xfId="2" applyFont="1" applyFill="1" applyBorder="1" applyAlignment="1"/>
    <xf numFmtId="43" fontId="2" fillId="0" borderId="0" xfId="2" applyNumberFormat="1" applyFont="1" applyBorder="1" applyAlignment="1">
      <alignment horizontal="center" vertical="center"/>
    </xf>
    <xf numFmtId="43" fontId="2" fillId="0" borderId="0" xfId="8" applyNumberFormat="1" applyFont="1" applyBorder="1" applyAlignment="1">
      <alignment horizontal="center" vertical="center"/>
    </xf>
    <xf numFmtId="43" fontId="3" fillId="12" borderId="0" xfId="2" applyFont="1" applyFill="1" applyBorder="1" applyAlignment="1">
      <alignment horizontal="center" vertical="center"/>
    </xf>
    <xf numFmtId="43" fontId="3" fillId="0" borderId="0" xfId="0" applyNumberFormat="1" applyFont="1" applyFill="1" applyBorder="1" applyAlignment="1">
      <alignment horizontal="center"/>
    </xf>
    <xf numFmtId="10" fontId="3" fillId="0" borderId="0" xfId="3" applyNumberFormat="1" applyFont="1" applyFill="1" applyBorder="1" applyAlignment="1">
      <alignment horizontal="center"/>
    </xf>
    <xf numFmtId="43" fontId="1" fillId="0" borderId="0" xfId="0" applyNumberFormat="1" applyFont="1" applyBorder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0" fontId="2" fillId="0" borderId="0" xfId="4" applyNumberFormat="1" applyFont="1" applyBorder="1" applyAlignment="1">
      <alignment horizontal="center" vertical="center"/>
    </xf>
    <xf numFmtId="10" fontId="3" fillId="12" borderId="0" xfId="3" applyNumberFormat="1" applyFont="1" applyFill="1" applyBorder="1" applyAlignment="1">
      <alignment horizontal="center"/>
    </xf>
    <xf numFmtId="10" fontId="1" fillId="0" borderId="0" xfId="3" applyNumberFormat="1" applyFont="1" applyBorder="1" applyAlignment="1">
      <alignment horizontal="center"/>
    </xf>
    <xf numFmtId="10" fontId="1" fillId="0" borderId="0" xfId="4" applyNumberFormat="1" applyFont="1" applyBorder="1" applyAlignment="1">
      <alignment horizontal="center" vertical="center"/>
    </xf>
    <xf numFmtId="43" fontId="3" fillId="12" borderId="0" xfId="2" applyFont="1" applyFill="1" applyBorder="1" applyAlignment="1">
      <alignment horizontal="center"/>
    </xf>
    <xf numFmtId="43" fontId="3" fillId="12" borderId="0" xfId="2" applyFont="1" applyFill="1" applyBorder="1" applyAlignment="1"/>
    <xf numFmtId="177" fontId="1" fillId="0" borderId="0" xfId="0" applyNumberFormat="1" applyFont="1" applyBorder="1" applyAlignment="1">
      <alignment horizontal="center"/>
    </xf>
    <xf numFmtId="43" fontId="1" fillId="0" borderId="0" xfId="2" applyFont="1" applyFill="1" applyBorder="1" applyAlignment="1"/>
    <xf numFmtId="0" fontId="1" fillId="0" borderId="0" xfId="3" applyNumberFormat="1" applyFont="1" applyBorder="1" applyAlignment="1">
      <alignment horizontal="center"/>
    </xf>
    <xf numFmtId="43" fontId="1" fillId="0" borderId="0" xfId="2" applyFont="1" applyBorder="1" applyAlignment="1">
      <alignment horizontal="center"/>
    </xf>
    <xf numFmtId="43" fontId="1" fillId="0" borderId="0" xfId="2" applyFont="1" applyBorder="1" applyAlignment="1"/>
    <xf numFmtId="43" fontId="2" fillId="0" borderId="0" xfId="0" applyNumberFormat="1" applyFont="1" applyBorder="1" applyAlignment="1">
      <alignment horizontal="center" vertical="center"/>
    </xf>
    <xf numFmtId="9" fontId="1" fillId="0" borderId="0" xfId="3" applyFont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10" fontId="1" fillId="0" borderId="0" xfId="3" applyNumberFormat="1" applyFont="1" applyFill="1" applyBorder="1" applyAlignment="1">
      <alignment horizontal="center"/>
    </xf>
    <xf numFmtId="43" fontId="1" fillId="0" borderId="0" xfId="0" applyNumberFormat="1" applyFont="1" applyBorder="1" applyAlignment="1">
      <alignment horizontal="center"/>
    </xf>
    <xf numFmtId="0" fontId="3" fillId="13" borderId="0" xfId="0" applyFont="1" applyFill="1" applyBorder="1" applyAlignment="1">
      <alignment horizontal="center"/>
    </xf>
    <xf numFmtId="49" fontId="1" fillId="7" borderId="0" xfId="0" applyNumberFormat="1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10" fontId="1" fillId="0" borderId="0" xfId="4" applyNumberFormat="1" applyFont="1" applyFill="1" applyBorder="1" applyAlignment="1">
      <alignment horizontal="center" vertical="center"/>
    </xf>
    <xf numFmtId="10" fontId="3" fillId="13" borderId="0" xfId="3" applyNumberFormat="1" applyFont="1" applyFill="1" applyBorder="1" applyAlignment="1">
      <alignment horizontal="center"/>
    </xf>
    <xf numFmtId="177" fontId="2" fillId="7" borderId="0" xfId="0" applyNumberFormat="1" applyFont="1" applyFill="1" applyBorder="1" applyAlignment="1">
      <alignment horizontal="center" vertical="center"/>
    </xf>
    <xf numFmtId="10" fontId="1" fillId="7" borderId="0" xfId="3" applyNumberFormat="1" applyFont="1" applyFill="1" applyBorder="1" applyAlignment="1">
      <alignment horizontal="center"/>
    </xf>
    <xf numFmtId="43" fontId="1" fillId="0" borderId="0" xfId="2" applyFont="1" applyFill="1" applyBorder="1" applyAlignment="1">
      <alignment horizontal="center"/>
    </xf>
    <xf numFmtId="177" fontId="1" fillId="0" borderId="0" xfId="3" applyNumberFormat="1" applyFont="1" applyFill="1" applyBorder="1" applyAlignment="1">
      <alignment horizontal="center"/>
    </xf>
    <xf numFmtId="0" fontId="3" fillId="13" borderId="0" xfId="3" applyNumberFormat="1" applyFont="1" applyFill="1" applyBorder="1" applyAlignment="1">
      <alignment horizontal="center"/>
    </xf>
    <xf numFmtId="43" fontId="3" fillId="13" borderId="0" xfId="2" applyFont="1" applyFill="1" applyBorder="1" applyAlignment="1">
      <alignment horizontal="center"/>
    </xf>
    <xf numFmtId="43" fontId="1" fillId="13" borderId="0" xfId="2" applyFont="1" applyFill="1" applyBorder="1" applyAlignment="1"/>
    <xf numFmtId="43" fontId="1" fillId="0" borderId="0" xfId="2" applyFont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43" fontId="1" fillId="7" borderId="0" xfId="2" applyFont="1" applyFill="1" applyBorder="1" applyAlignment="1">
      <alignment horizontal="center"/>
    </xf>
    <xf numFmtId="43" fontId="1" fillId="7" borderId="0" xfId="2" applyFont="1" applyFill="1" applyBorder="1" applyAlignment="1"/>
    <xf numFmtId="43" fontId="1" fillId="13" borderId="0" xfId="2" applyFont="1" applyFill="1" applyBorder="1" applyAlignment="1">
      <alignment horizontal="center"/>
    </xf>
    <xf numFmtId="43" fontId="3" fillId="7" borderId="0" xfId="0" applyNumberFormat="1" applyFont="1" applyFill="1" applyBorder="1" applyAlignment="1">
      <alignment horizontal="center" vertical="center"/>
    </xf>
    <xf numFmtId="43" fontId="1" fillId="7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/>
    </xf>
    <xf numFmtId="10" fontId="3" fillId="0" borderId="0" xfId="4" applyNumberFormat="1" applyFont="1" applyFill="1" applyBorder="1" applyAlignment="1">
      <alignment horizontal="center"/>
    </xf>
    <xf numFmtId="43" fontId="3" fillId="0" borderId="0" xfId="1" applyFont="1" applyFill="1" applyBorder="1" applyAlignment="1">
      <alignment horizontal="center"/>
    </xf>
    <xf numFmtId="43" fontId="3" fillId="0" borderId="0" xfId="0" applyNumberFormat="1" applyFont="1" applyBorder="1" applyAlignment="1">
      <alignment horizontal="center" vertical="center"/>
    </xf>
    <xf numFmtId="10" fontId="3" fillId="0" borderId="0" xfId="7" applyNumberFormat="1" applyFont="1" applyFill="1" applyBorder="1" applyAlignment="1">
      <alignment horizontal="center" vertical="center"/>
    </xf>
    <xf numFmtId="177" fontId="3" fillId="0" borderId="0" xfId="5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/>
    </xf>
    <xf numFmtId="176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10" fontId="1" fillId="2" borderId="0" xfId="3" applyNumberFormat="1" applyFont="1" applyFill="1" applyAlignment="1">
      <alignment horizontal="center" vertical="center"/>
    </xf>
    <xf numFmtId="10" fontId="1" fillId="0" borderId="0" xfId="3" applyNumberFormat="1" applyFont="1" applyAlignment="1">
      <alignment horizontal="center" vertical="center"/>
    </xf>
    <xf numFmtId="179" fontId="1" fillId="0" borderId="0" xfId="2" applyNumberFormat="1" applyFont="1" applyFill="1" applyBorder="1" applyAlignment="1">
      <alignment horizontal="center"/>
    </xf>
    <xf numFmtId="43" fontId="3" fillId="0" borderId="0" xfId="0" applyNumberFormat="1" applyFont="1" applyBorder="1" applyAlignment="1">
      <alignment horizontal="center"/>
    </xf>
    <xf numFmtId="0" fontId="1" fillId="2" borderId="0" xfId="0" applyNumberFormat="1" applyFont="1" applyFill="1" applyAlignment="1">
      <alignment horizontal="center" vertical="center"/>
    </xf>
    <xf numFmtId="43" fontId="1" fillId="2" borderId="0" xfId="2" applyFont="1" applyFill="1" applyAlignment="1">
      <alignment horizontal="center" vertical="center"/>
    </xf>
    <xf numFmtId="43" fontId="1" fillId="2" borderId="0" xfId="0" applyNumberFormat="1" applyFont="1" applyFill="1" applyAlignment="1">
      <alignment vertical="center"/>
    </xf>
    <xf numFmtId="43" fontId="1" fillId="2" borderId="0" xfId="2" applyFont="1" applyFill="1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43" fontId="1" fillId="0" borderId="0" xfId="2" applyFont="1" applyAlignment="1">
      <alignment horizontal="center" vertical="center"/>
    </xf>
    <xf numFmtId="43" fontId="1" fillId="0" borderId="0" xfId="0" applyNumberFormat="1" applyFont="1" applyFill="1" applyAlignment="1">
      <alignment vertical="center"/>
    </xf>
    <xf numFmtId="43" fontId="1" fillId="0" borderId="0" xfId="2" applyFont="1" applyAlignment="1">
      <alignment vertical="center"/>
    </xf>
    <xf numFmtId="9" fontId="3" fillId="0" borderId="0" xfId="0" applyNumberFormat="1" applyFont="1" applyBorder="1" applyAlignment="1">
      <alignment horizontal="center"/>
    </xf>
    <xf numFmtId="43" fontId="3" fillId="2" borderId="0" xfId="0" applyNumberFormat="1" applyFont="1" applyFill="1" applyBorder="1" applyAlignment="1">
      <alignment horizontal="center" vertical="center"/>
    </xf>
    <xf numFmtId="43" fontId="3" fillId="2" borderId="0" xfId="2" applyFont="1" applyFill="1" applyAlignment="1">
      <alignment horizontal="center" vertical="center"/>
    </xf>
    <xf numFmtId="43" fontId="1" fillId="2" borderId="0" xfId="0" applyNumberFormat="1" applyFont="1" applyFill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43" fontId="3" fillId="0" borderId="0" xfId="2" applyFont="1" applyFill="1" applyAlignment="1">
      <alignment horizontal="center" vertical="center"/>
    </xf>
    <xf numFmtId="43" fontId="1" fillId="0" borderId="0" xfId="0" applyNumberFormat="1" applyFont="1" applyFill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/>
    </xf>
    <xf numFmtId="10" fontId="1" fillId="0" borderId="0" xfId="3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0" fontId="3" fillId="0" borderId="0" xfId="3" applyNumberFormat="1" applyFont="1" applyFill="1" applyAlignment="1">
      <alignment horizontal="center" vertical="center"/>
    </xf>
    <xf numFmtId="43" fontId="3" fillId="0" borderId="0" xfId="2" applyFont="1" applyFill="1" applyAlignment="1">
      <alignment vertical="center"/>
    </xf>
    <xf numFmtId="179" fontId="3" fillId="0" borderId="0" xfId="2" applyNumberFormat="1" applyFont="1" applyFill="1" applyAlignment="1">
      <alignment horizontal="center"/>
    </xf>
    <xf numFmtId="43" fontId="3" fillId="0" borderId="0" xfId="2" applyFont="1" applyFill="1" applyAlignment="1">
      <alignment horizontal="center"/>
    </xf>
    <xf numFmtId="43" fontId="3" fillId="0" borderId="0" xfId="2" applyFont="1" applyFill="1" applyAlignment="1"/>
    <xf numFmtId="0" fontId="7" fillId="0" borderId="0" xfId="0" applyFont="1" applyFill="1" applyAlignment="1">
      <alignment horizontal="center"/>
    </xf>
  </cellXfs>
  <cellStyles count="11">
    <cellStyle name="百分比" xfId="3" builtinId="5"/>
    <cellStyle name="百分比 2 3" xfId="4"/>
    <cellStyle name="百分比 3" xfId="7"/>
    <cellStyle name="常规" xfId="0" builtinId="0"/>
    <cellStyle name="常规 2" xfId="8"/>
    <cellStyle name="好" xfId="6" builtinId="26"/>
    <cellStyle name="千位分隔" xfId="2" builtinId="3"/>
    <cellStyle name="千位分隔 2" xfId="9"/>
    <cellStyle name="千位分隔 2 2 2" xfId="1"/>
    <cellStyle name="千位分隔 3" xfId="10"/>
    <cellStyle name="千位分隔 7" xfId="5"/>
  </cellStyles>
  <dxfs count="11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.&#20219;&#21153;&#21253;\1.&#28040;&#32791;&#34920;\2020.02\&#23186;&#20307;&#20449;&#2468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媒体信息"/>
    </sheetNames>
    <sheetDataSet>
      <sheetData sheetId="0">
        <row r="1">
          <cell r="B1" t="str">
            <v>媒体全称</v>
          </cell>
          <cell r="C1" t="str">
            <v>媒体简称</v>
          </cell>
          <cell r="D1" t="str">
            <v>签约合同有效期</v>
          </cell>
          <cell r="E1" t="str">
            <v>地址</v>
          </cell>
          <cell r="F1" t="str">
            <v>主要联系人姓名</v>
          </cell>
          <cell r="G1" t="str">
            <v>电话</v>
          </cell>
          <cell r="H1" t="str">
            <v>邮箱</v>
          </cell>
          <cell r="I1" t="str">
            <v>职位</v>
          </cell>
          <cell r="J1" t="str">
            <v>备用联系人</v>
          </cell>
          <cell r="K1" t="str">
            <v>付款方式</v>
          </cell>
          <cell r="L1" t="str">
            <v>收款主体</v>
          </cell>
          <cell r="M1" t="str">
            <v>收款银行</v>
          </cell>
          <cell r="N1" t="str">
            <v>媒体形式</v>
          </cell>
          <cell r="O1" t="str">
            <v>媒体返还形式</v>
          </cell>
          <cell r="P1" t="str">
            <v>媒体资源返点</v>
          </cell>
          <cell r="Q1" t="str">
            <v>执行周期</v>
          </cell>
          <cell r="R1" t="str">
            <v>媒体返还形式1</v>
          </cell>
          <cell r="S1" t="str">
            <v>媒体资源返点1</v>
          </cell>
          <cell r="T1" t="str">
            <v>执行周期1</v>
          </cell>
          <cell r="U1" t="str">
            <v>媒体返还形式2</v>
          </cell>
          <cell r="V1" t="str">
            <v>媒体资源返点2</v>
          </cell>
          <cell r="W1" t="str">
            <v>执行周期2</v>
          </cell>
          <cell r="X1" t="str">
            <v>媒体返还形式3</v>
          </cell>
          <cell r="Y1" t="str">
            <v>媒体资源返点3</v>
          </cell>
          <cell r="Z1" t="str">
            <v>执行周期3</v>
          </cell>
          <cell r="AA1" t="str">
            <v>媒体主体</v>
          </cell>
        </row>
        <row r="2">
          <cell r="B2" t="str">
            <v>北京乾晟博远科技有限公司-聚效</v>
          </cell>
          <cell r="C2" t="str">
            <v>乾晟博远-聚效</v>
          </cell>
          <cell r="D2" t="str">
            <v>2020/01/01-2020/12/31</v>
          </cell>
          <cell r="E2" t="str">
            <v>北京市北京经济技术开发区经惠东路5号院3号楼13层1605</v>
          </cell>
          <cell r="F2" t="str">
            <v>兰雯</v>
          </cell>
          <cell r="G2" t="str">
            <v>13522424715</v>
          </cell>
          <cell r="H2" t="str">
            <v>lanwen@qiangyuntech.com</v>
          </cell>
          <cell r="I2" t="str">
            <v/>
          </cell>
          <cell r="J2">
            <v>0</v>
          </cell>
          <cell r="K2" t="str">
            <v>预付款</v>
          </cell>
          <cell r="L2" t="str">
            <v>北京乾晟博远科技有限公司</v>
          </cell>
          <cell r="M2" t="str">
            <v>0715020103000004259</v>
          </cell>
          <cell r="N2" t="str">
            <v>CPC;</v>
          </cell>
          <cell r="O2" t="str">
            <v>即充即返</v>
          </cell>
          <cell r="P2" t="str">
            <v>15.00%</v>
          </cell>
          <cell r="Q2" t="str">
            <v>2020/01/01-2020/12/31</v>
          </cell>
          <cell r="R2" t="str">
            <v>-</v>
          </cell>
          <cell r="S2" t="str">
            <v>-</v>
          </cell>
          <cell r="T2" t="str">
            <v>-</v>
          </cell>
          <cell r="U2" t="str">
            <v>-</v>
          </cell>
          <cell r="V2" t="str">
            <v>-</v>
          </cell>
          <cell r="W2" t="str">
            <v>-</v>
          </cell>
          <cell r="X2" t="str">
            <v>-</v>
          </cell>
          <cell r="Y2" t="str">
            <v>-</v>
          </cell>
          <cell r="Z2" t="str">
            <v>-</v>
          </cell>
          <cell r="AA2" t="str">
            <v>北京多彩</v>
          </cell>
        </row>
        <row r="3">
          <cell r="B3" t="str">
            <v>北京微播视界科技有限公司-星图</v>
          </cell>
          <cell r="C3" t="str">
            <v>星图</v>
          </cell>
          <cell r="D3" t="str">
            <v>2020/01/14-2020/12/31</v>
          </cell>
          <cell r="E3" t="str">
            <v>北京</v>
          </cell>
          <cell r="F3" t="str">
            <v>吴双</v>
          </cell>
          <cell r="G3" t="str">
            <v>15210148405</v>
          </cell>
          <cell r="H3" t="str">
            <v>wushuang@adnice.com</v>
          </cell>
          <cell r="I3" t="str">
            <v/>
          </cell>
          <cell r="J3">
            <v>0</v>
          </cell>
          <cell r="K3" t="str">
            <v>预付款</v>
          </cell>
          <cell r="L3" t="str">
            <v>北京微播视界科技有限公司</v>
          </cell>
          <cell r="M3" t="str">
            <v>110921247210604</v>
          </cell>
          <cell r="N3" t="str">
            <v>CPT;</v>
          </cell>
          <cell r="O3" t="str">
            <v>无</v>
          </cell>
          <cell r="P3" t="str">
            <v>无</v>
          </cell>
          <cell r="Q3" t="str">
            <v>2020/01/14-2020/12/31</v>
          </cell>
          <cell r="R3" t="str">
            <v>-</v>
          </cell>
          <cell r="S3" t="str">
            <v>-</v>
          </cell>
          <cell r="T3" t="str">
            <v>-</v>
          </cell>
          <cell r="U3" t="str">
            <v>-</v>
          </cell>
          <cell r="V3" t="str">
            <v>-</v>
          </cell>
          <cell r="W3" t="str">
            <v>-</v>
          </cell>
          <cell r="X3" t="str">
            <v>-</v>
          </cell>
          <cell r="Y3" t="str">
            <v>-</v>
          </cell>
          <cell r="Z3" t="str">
            <v>-</v>
          </cell>
          <cell r="AA3" t="str">
            <v>北京多彩</v>
          </cell>
        </row>
        <row r="4">
          <cell r="B4" t="str">
            <v>欢聚时代文化传媒（北京）有限公司-魅族</v>
          </cell>
          <cell r="C4" t="str">
            <v>魅族-玩咖-2020</v>
          </cell>
          <cell r="D4" t="str">
            <v>2020/01/01-2020/12/31</v>
          </cell>
          <cell r="E4" t="str">
            <v>北京朝阳区安立路60号润枫德尚苑6号楼4层</v>
          </cell>
          <cell r="F4" t="str">
            <v>封慧坦</v>
          </cell>
          <cell r="G4" t="str">
            <v>18810144834</v>
          </cell>
          <cell r="H4" t="str">
            <v>fenghuitan@gm825.com</v>
          </cell>
          <cell r="I4" t="str">
            <v/>
          </cell>
          <cell r="J4">
            <v>0</v>
          </cell>
          <cell r="K4" t="str">
            <v>预付款,预存款</v>
          </cell>
          <cell r="L4" t="str">
            <v>欢聚时代文化传媒（北京）有限公司</v>
          </cell>
          <cell r="M4" t="str">
            <v>10251000000933849</v>
          </cell>
          <cell r="N4" t="str">
            <v>CPD;信息流;</v>
          </cell>
          <cell r="O4" t="str">
            <v>无</v>
          </cell>
          <cell r="P4" t="str">
            <v>无</v>
          </cell>
          <cell r="Q4" t="str">
            <v>2020/01/01-2020/12/31</v>
          </cell>
          <cell r="R4" t="str">
            <v>-</v>
          </cell>
          <cell r="S4" t="str">
            <v>-</v>
          </cell>
          <cell r="T4" t="str">
            <v>-</v>
          </cell>
          <cell r="U4" t="str">
            <v>-</v>
          </cell>
          <cell r="V4" t="str">
            <v>-</v>
          </cell>
          <cell r="W4" t="str">
            <v>-</v>
          </cell>
          <cell r="X4" t="str">
            <v>-</v>
          </cell>
          <cell r="Y4" t="str">
            <v>-</v>
          </cell>
          <cell r="Z4" t="str">
            <v>-</v>
          </cell>
          <cell r="AA4" t="str">
            <v>北京多彩</v>
          </cell>
        </row>
        <row r="5">
          <cell r="B5" t="str">
            <v>欢聚时代文化传媒（北京）有限公司-魅族-贝壳链家</v>
          </cell>
          <cell r="C5" t="str">
            <v>魅族-玩咖-贝壳链家</v>
          </cell>
          <cell r="D5" t="str">
            <v>2020/01/01-2020/12/31</v>
          </cell>
          <cell r="E5" t="str">
            <v>北京朝阳区安立路60号润枫德尚苑6号楼4层</v>
          </cell>
          <cell r="F5" t="str">
            <v>封慧坦</v>
          </cell>
          <cell r="G5" t="str">
            <v>18810144834</v>
          </cell>
          <cell r="H5" t="str">
            <v>fenghuitan@gm825.com</v>
          </cell>
          <cell r="I5" t="str">
            <v/>
          </cell>
          <cell r="J5">
            <v>0</v>
          </cell>
          <cell r="K5" t="str">
            <v>预存款,账期付款,预付款</v>
          </cell>
          <cell r="L5" t="str">
            <v>欢聚时代文化传媒（北京）有限公司</v>
          </cell>
          <cell r="M5" t="str">
            <v>10251000000933849</v>
          </cell>
          <cell r="N5" t="str">
            <v>CPD;信息流;</v>
          </cell>
          <cell r="O5" t="str">
            <v>无</v>
          </cell>
          <cell r="P5" t="str">
            <v>无</v>
          </cell>
          <cell r="Q5" t="str">
            <v>2020/01/01-2020/12/31</v>
          </cell>
          <cell r="R5" t="str">
            <v>-</v>
          </cell>
          <cell r="S5" t="str">
            <v>-</v>
          </cell>
          <cell r="T5" t="str">
            <v>-</v>
          </cell>
          <cell r="U5" t="str">
            <v>-</v>
          </cell>
          <cell r="V5" t="str">
            <v>-</v>
          </cell>
          <cell r="W5" t="str">
            <v>-</v>
          </cell>
          <cell r="X5" t="str">
            <v>-</v>
          </cell>
          <cell r="Y5" t="str">
            <v>-</v>
          </cell>
          <cell r="Z5" t="str">
            <v>-</v>
          </cell>
          <cell r="AA5" t="str">
            <v>北京多彩</v>
          </cell>
        </row>
        <row r="6">
          <cell r="B6" t="str">
            <v>咪咕视讯科技有限公司-北京多彩</v>
          </cell>
          <cell r="C6" t="str">
            <v>咪咕视讯-北京多彩</v>
          </cell>
          <cell r="D6" t="str">
            <v>2019/04/01-2020/03/31</v>
          </cell>
          <cell r="E6" t="str">
            <v>上海市黄浦区北京西路1号7F</v>
          </cell>
          <cell r="F6" t="str">
            <v>陈晨</v>
          </cell>
          <cell r="G6" t="str">
            <v>021-51856688</v>
          </cell>
          <cell r="H6" t="str">
            <v>chenchen_sx@migu.com</v>
          </cell>
          <cell r="I6" t="str">
            <v/>
          </cell>
          <cell r="J6">
            <v>0</v>
          </cell>
          <cell r="K6" t="str">
            <v>预付款</v>
          </cell>
          <cell r="L6" t="str">
            <v>咪咕视讯科技有限公司</v>
          </cell>
          <cell r="M6" t="str">
            <v>97020158000005598</v>
          </cell>
          <cell r="N6" t="str">
            <v>CPM;</v>
          </cell>
          <cell r="O6" t="str">
            <v>无</v>
          </cell>
          <cell r="P6" t="str">
            <v>无</v>
          </cell>
          <cell r="Q6" t="str">
            <v>2019/04/01-2020/03/31</v>
          </cell>
          <cell r="R6" t="str">
            <v>-</v>
          </cell>
          <cell r="S6" t="str">
            <v>-</v>
          </cell>
          <cell r="T6" t="str">
            <v>-</v>
          </cell>
          <cell r="U6" t="str">
            <v>-</v>
          </cell>
          <cell r="V6" t="str">
            <v>-</v>
          </cell>
          <cell r="W6" t="str">
            <v>-</v>
          </cell>
          <cell r="X6" t="str">
            <v>-</v>
          </cell>
          <cell r="Y6" t="str">
            <v>-</v>
          </cell>
          <cell r="Z6" t="str">
            <v>-</v>
          </cell>
          <cell r="AA6" t="str">
            <v>北京多彩</v>
          </cell>
        </row>
        <row r="7">
          <cell r="B7" t="str">
            <v>广州小米信息服务有限公司</v>
          </cell>
          <cell r="C7" t="str">
            <v>小米-OTA合作</v>
          </cell>
          <cell r="D7" t="str">
            <v>2019/09/23-2020/03/01</v>
          </cell>
          <cell r="E7" t="str">
            <v>北京市海淀区安宁庄路小米科技园G栋16层</v>
          </cell>
          <cell r="F7" t="str">
            <v>顾颂</v>
          </cell>
          <cell r="G7" t="str">
            <v>18210992016</v>
          </cell>
          <cell r="H7" t="str">
            <v>gusong@xiaomi.com</v>
          </cell>
          <cell r="I7" t="str">
            <v/>
          </cell>
          <cell r="J7">
            <v>0</v>
          </cell>
          <cell r="K7" t="str">
            <v>账期付款</v>
          </cell>
          <cell r="L7" t="str">
            <v>广州小米信息服务有限公司</v>
          </cell>
          <cell r="M7" t="str">
            <v>120911843110901</v>
          </cell>
          <cell r="N7" t="str">
            <v>CPD;</v>
          </cell>
          <cell r="O7" t="str">
            <v>无</v>
          </cell>
          <cell r="P7" t="str">
            <v>无</v>
          </cell>
          <cell r="Q7" t="str">
            <v>2019/09/23-2020/03/01</v>
          </cell>
          <cell r="R7" t="str">
            <v>-</v>
          </cell>
          <cell r="S7" t="str">
            <v>-</v>
          </cell>
          <cell r="T7" t="str">
            <v>-</v>
          </cell>
          <cell r="U7" t="str">
            <v>-</v>
          </cell>
          <cell r="V7" t="str">
            <v>-</v>
          </cell>
          <cell r="W7" t="str">
            <v>-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北京多彩</v>
          </cell>
        </row>
        <row r="8">
          <cell r="B8" t="str">
            <v>北京天通慧智科技有限公司</v>
          </cell>
          <cell r="C8" t="str">
            <v>第三方渠道包合作-天通慧智</v>
          </cell>
          <cell r="D8" t="str">
            <v>2019/12/02-2020/12/01</v>
          </cell>
          <cell r="E8" t="str">
            <v>北京市朝阳区将台乡驼房营8号新华科技大厦B座14层</v>
          </cell>
          <cell r="F8" t="str">
            <v>戴东冉</v>
          </cell>
          <cell r="G8" t="str">
            <v>010-86221569</v>
          </cell>
          <cell r="H8" t="str">
            <v>holly@tthzad.com</v>
          </cell>
          <cell r="I8" t="str">
            <v/>
          </cell>
          <cell r="J8">
            <v>0</v>
          </cell>
          <cell r="K8" t="str">
            <v>账期付款</v>
          </cell>
          <cell r="L8" t="str">
            <v>北京天通慧智科技有限公司</v>
          </cell>
          <cell r="M8" t="str">
            <v>110933162110701</v>
          </cell>
          <cell r="N8" t="str">
            <v>ASO-CPA;</v>
          </cell>
          <cell r="O8" t="str">
            <v>无</v>
          </cell>
          <cell r="P8" t="str">
            <v>无</v>
          </cell>
          <cell r="Q8" t="str">
            <v>2019/12/02-2020/12/01</v>
          </cell>
          <cell r="R8" t="str">
            <v>-</v>
          </cell>
          <cell r="S8" t="str">
            <v>-</v>
          </cell>
          <cell r="T8" t="str">
            <v>-</v>
          </cell>
          <cell r="U8" t="str">
            <v>-</v>
          </cell>
          <cell r="V8" t="str">
            <v>-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北京多彩</v>
          </cell>
        </row>
        <row r="9">
          <cell r="B9" t="str">
            <v>优矩互动（北京）科技有限公司-360豌豆荚2020</v>
          </cell>
          <cell r="C9" t="str">
            <v>优矩互动-360豌豆荚2020</v>
          </cell>
          <cell r="D9" t="str">
            <v>2019/12/31-2020/12/31</v>
          </cell>
          <cell r="E9" t="str">
            <v>北京市朝阳区霄云路36号国航大厦2307</v>
          </cell>
          <cell r="F9" t="str">
            <v>徐朝阳</v>
          </cell>
          <cell r="G9" t="str">
            <v>17812100489</v>
          </cell>
          <cell r="H9" t="str">
            <v>xuchaoyang@ujumedia.com</v>
          </cell>
          <cell r="I9" t="str">
            <v/>
          </cell>
          <cell r="J9">
            <v>0</v>
          </cell>
          <cell r="K9" t="str">
            <v>账期付款</v>
          </cell>
          <cell r="L9" t="str">
            <v>优矩互动（北京）科技有限公司</v>
          </cell>
          <cell r="M9" t="str">
            <v>北京银行双榆树支行</v>
          </cell>
          <cell r="N9" t="str">
            <v>CPD;</v>
          </cell>
          <cell r="O9" t="str">
            <v>无</v>
          </cell>
          <cell r="P9" t="str">
            <v>无</v>
          </cell>
          <cell r="Q9" t="str">
            <v>2019/12/31-2020/12/31</v>
          </cell>
          <cell r="R9" t="str">
            <v>-</v>
          </cell>
          <cell r="S9" t="str">
            <v>-</v>
          </cell>
          <cell r="T9" t="str">
            <v>-</v>
          </cell>
          <cell r="U9" t="str">
            <v>-</v>
          </cell>
          <cell r="V9" t="str">
            <v>-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北京多彩</v>
          </cell>
        </row>
        <row r="10">
          <cell r="B10" t="str">
            <v>有米科技股份有限公司</v>
          </cell>
          <cell r="C10" t="str">
            <v>有米科技</v>
          </cell>
          <cell r="D10" t="str">
            <v>2019/12/25-2020/12/31</v>
          </cell>
          <cell r="E10" t="str">
            <v>广州市番禺区小谷围街青蓝街26号1701</v>
          </cell>
          <cell r="F10" t="str">
            <v>陈惠仪</v>
          </cell>
          <cell r="G10" t="str">
            <v>15626204099</v>
          </cell>
          <cell r="H10" t="str">
            <v>chenhuiyi@youmi.net</v>
          </cell>
          <cell r="I10" t="str">
            <v/>
          </cell>
          <cell r="J10">
            <v>0</v>
          </cell>
          <cell r="K10" t="str">
            <v>预付款</v>
          </cell>
          <cell r="L10" t="str">
            <v>有米科技股份有限公司</v>
          </cell>
          <cell r="M10" t="str">
            <v>44001530047052501384</v>
          </cell>
          <cell r="N10" t="str">
            <v>CPC;</v>
          </cell>
          <cell r="O10" t="str">
            <v>无</v>
          </cell>
          <cell r="P10" t="str">
            <v>无</v>
          </cell>
          <cell r="Q10" t="str">
            <v>2019/12/25-2020/12/31</v>
          </cell>
          <cell r="R10" t="str">
            <v>-</v>
          </cell>
          <cell r="S10" t="str">
            <v>-</v>
          </cell>
          <cell r="T10" t="str">
            <v>-</v>
          </cell>
          <cell r="U10" t="str">
            <v>-</v>
          </cell>
          <cell r="V10" t="str">
            <v>-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北京多彩</v>
          </cell>
        </row>
        <row r="11">
          <cell r="B11" t="str">
            <v>广东欢太科技有限公司</v>
          </cell>
          <cell r="C11" t="str">
            <v>OPPO-游戏-2020</v>
          </cell>
          <cell r="D11" t="str">
            <v>2019/01/01-2020/12/31</v>
          </cell>
          <cell r="E11" t="str">
            <v>深圳市南山卓越后海金融中心6楼</v>
          </cell>
          <cell r="F11" t="str">
            <v>刘汉扬</v>
          </cell>
          <cell r="G11" t="str">
            <v>18688721718</v>
          </cell>
          <cell r="H11" t="str">
            <v>liuhanyang@oppo.com</v>
          </cell>
          <cell r="I11" t="str">
            <v>游戏主管</v>
          </cell>
          <cell r="J11">
            <v>0</v>
          </cell>
          <cell r="K11" t="str">
            <v>账期付款,预存款</v>
          </cell>
          <cell r="L11" t="str">
            <v>广东欢太科技有限公司</v>
          </cell>
          <cell r="M11" t="str">
            <v>4400 1779 1560 5250 5975</v>
          </cell>
          <cell r="N11" t="str">
            <v>CPD;CPT;CPC;CPM;联盟;</v>
          </cell>
          <cell r="O11" t="str">
            <v>无</v>
          </cell>
          <cell r="P11" t="str">
            <v>无</v>
          </cell>
          <cell r="Q11" t="str">
            <v>2019/01/01-2020/12/31</v>
          </cell>
          <cell r="R11" t="str">
            <v>-</v>
          </cell>
          <cell r="S11" t="str">
            <v>-</v>
          </cell>
          <cell r="T11" t="str">
            <v>-</v>
          </cell>
          <cell r="U11" t="str">
            <v>-</v>
          </cell>
          <cell r="V11" t="str">
            <v>-</v>
          </cell>
          <cell r="W11" t="str">
            <v>-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北京多彩</v>
          </cell>
        </row>
        <row r="12">
          <cell r="B12" t="str">
            <v>北京亨利嘉业科技有限公司-OPPO网服2020</v>
          </cell>
          <cell r="C12" t="str">
            <v>OPPO网服2020-亨利嘉业</v>
          </cell>
          <cell r="D12" t="str">
            <v>2019/12/23-2020/12/31</v>
          </cell>
          <cell r="E12" t="str">
            <v>北京市东城区东四十条94号亮点文创园6层</v>
          </cell>
          <cell r="F12" t="str">
            <v>赖新银</v>
          </cell>
          <cell r="G12" t="str">
            <v>13825992181</v>
          </cell>
          <cell r="H12" t="str">
            <v>laixinyin@hljyer.com</v>
          </cell>
          <cell r="I12" t="str">
            <v>媒介总监</v>
          </cell>
          <cell r="J12">
            <v>0</v>
          </cell>
          <cell r="K12" t="str">
            <v>预付款,账期付款,预存款</v>
          </cell>
          <cell r="L12" t="str">
            <v>北京亨利嘉业科技有限公司</v>
          </cell>
          <cell r="M12" t="str">
            <v>328569318057</v>
          </cell>
          <cell r="N12" t="str">
            <v>CPD;</v>
          </cell>
          <cell r="O12" t="str">
            <v>无</v>
          </cell>
          <cell r="P12" t="str">
            <v>无</v>
          </cell>
          <cell r="Q12" t="str">
            <v>2019/12/23-2020/12/31</v>
          </cell>
          <cell r="R12" t="str">
            <v>-</v>
          </cell>
          <cell r="S12" t="str">
            <v>-</v>
          </cell>
          <cell r="T12" t="str">
            <v>-</v>
          </cell>
          <cell r="U12" t="str">
            <v>-</v>
          </cell>
          <cell r="V12" t="str">
            <v>-</v>
          </cell>
          <cell r="W12" t="str">
            <v>-</v>
          </cell>
          <cell r="X12" t="str">
            <v>-</v>
          </cell>
          <cell r="Y12" t="str">
            <v>-</v>
          </cell>
          <cell r="Z12" t="str">
            <v>-</v>
          </cell>
          <cell r="AA12" t="str">
            <v>北京多彩</v>
          </cell>
        </row>
        <row r="13">
          <cell r="B13" t="str">
            <v>优矩互动（北京）科技有限公司-今日头条搜索</v>
          </cell>
          <cell r="C13" t="str">
            <v>优矩互动-今日头条搜索</v>
          </cell>
          <cell r="D13" t="str">
            <v>2019/12/18-2020/12/31</v>
          </cell>
          <cell r="E13" t="str">
            <v>北京市朝阳区霄云路36号国航大厦2203-2207室</v>
          </cell>
          <cell r="F13" t="str">
            <v>何春艳</v>
          </cell>
          <cell r="G13" t="str">
            <v>13810801458</v>
          </cell>
          <cell r="H13" t="str">
            <v>hechunyan@ujumedia.com</v>
          </cell>
          <cell r="I13" t="str">
            <v/>
          </cell>
          <cell r="J13">
            <v>0</v>
          </cell>
          <cell r="K13" t="str">
            <v>预付款</v>
          </cell>
          <cell r="L13" t="str">
            <v>优矩互动（北京）科技有限公司</v>
          </cell>
          <cell r="M13" t="str">
            <v>20000038906900026389086</v>
          </cell>
          <cell r="N13" t="str">
            <v>CPC;</v>
          </cell>
          <cell r="O13" t="str">
            <v>即充即返</v>
          </cell>
          <cell r="P13" t="str">
            <v>25.00%</v>
          </cell>
          <cell r="Q13" t="str">
            <v>2019/12/18-2020/12/31</v>
          </cell>
          <cell r="R13" t="str">
            <v>-</v>
          </cell>
          <cell r="S13" t="str">
            <v>-</v>
          </cell>
          <cell r="T13" t="str">
            <v>-</v>
          </cell>
          <cell r="U13" t="str">
            <v>-</v>
          </cell>
          <cell r="V13" t="str">
            <v>-</v>
          </cell>
          <cell r="W13" t="str">
            <v>-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北京多彩</v>
          </cell>
        </row>
        <row r="14">
          <cell r="B14" t="str">
            <v>北京丰易特科技有限公司</v>
          </cell>
          <cell r="C14" t="str">
            <v>第三方渠道包合作-丰易特</v>
          </cell>
          <cell r="D14" t="str">
            <v>2019/07/12-2020/07/11</v>
          </cell>
          <cell r="E14" t="str">
            <v>北京市朝阳区慧忠里103号A座5A09-10</v>
          </cell>
          <cell r="F14" t="str">
            <v>谢梓赢</v>
          </cell>
          <cell r="G14" t="str">
            <v>18231694223</v>
          </cell>
          <cell r="H14" t="str">
            <v>xieziying@fengyite.com</v>
          </cell>
          <cell r="I14" t="str">
            <v/>
          </cell>
          <cell r="J14">
            <v>0</v>
          </cell>
          <cell r="K14" t="str">
            <v>账期付款</v>
          </cell>
          <cell r="L14" t="str">
            <v>北京丰易特科技有限公司</v>
          </cell>
          <cell r="M14" t="str">
            <v>11001070300059002882</v>
          </cell>
          <cell r="N14" t="str">
            <v>ASO-CPA;</v>
          </cell>
          <cell r="O14" t="str">
            <v>无</v>
          </cell>
          <cell r="P14" t="str">
            <v>无</v>
          </cell>
          <cell r="Q14" t="str">
            <v>2019/07/12-2020/07/11</v>
          </cell>
          <cell r="R14" t="str">
            <v>-</v>
          </cell>
          <cell r="S14" t="str">
            <v>-</v>
          </cell>
          <cell r="T14" t="str">
            <v>-</v>
          </cell>
          <cell r="U14" t="str">
            <v>-</v>
          </cell>
          <cell r="V14" t="str">
            <v>-</v>
          </cell>
          <cell r="W14" t="str">
            <v>-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北京多彩</v>
          </cell>
        </row>
        <row r="15">
          <cell r="B15" t="str">
            <v>北京艾来典广告有限公司</v>
          </cell>
          <cell r="C15" t="str">
            <v>第三方渠道包合作-艾来典</v>
          </cell>
          <cell r="D15" t="str">
            <v>2019/11/26-2020/01/31</v>
          </cell>
          <cell r="E15" t="str">
            <v>北京市朝阳区龙湖长楹星座1栋903室</v>
          </cell>
          <cell r="F15" t="str">
            <v>韩涛涛</v>
          </cell>
          <cell r="G15" t="str">
            <v>13691431270</v>
          </cell>
          <cell r="H15" t="str">
            <v>hantao@adald.com</v>
          </cell>
          <cell r="I15" t="str">
            <v/>
          </cell>
          <cell r="J15">
            <v>0</v>
          </cell>
          <cell r="K15" t="str">
            <v>账期付款</v>
          </cell>
          <cell r="L15" t="str">
            <v>北京艾来典广告有限公司</v>
          </cell>
          <cell r="M15" t="str">
            <v>605609292</v>
          </cell>
          <cell r="N15" t="str">
            <v>ASO-CPA;</v>
          </cell>
          <cell r="O15" t="str">
            <v>无</v>
          </cell>
          <cell r="P15" t="str">
            <v>无</v>
          </cell>
          <cell r="Q15" t="str">
            <v>2019/11/26-2020/01/31</v>
          </cell>
          <cell r="R15" t="str">
            <v>-</v>
          </cell>
          <cell r="S15" t="str">
            <v>-</v>
          </cell>
          <cell r="T15" t="str">
            <v>-</v>
          </cell>
          <cell r="U15" t="str">
            <v>-</v>
          </cell>
          <cell r="V15" t="str">
            <v>-</v>
          </cell>
          <cell r="W15" t="str">
            <v>-</v>
          </cell>
          <cell r="X15" t="str">
            <v>-</v>
          </cell>
          <cell r="Y15" t="str">
            <v>-</v>
          </cell>
          <cell r="Z15" t="str">
            <v>-</v>
          </cell>
          <cell r="AA15" t="str">
            <v>北京多彩</v>
          </cell>
        </row>
        <row r="16">
          <cell r="B16" t="str">
            <v>北京亨利嘉业科技有限公司</v>
          </cell>
          <cell r="C16" t="str">
            <v>vivo-金融电商-亨利</v>
          </cell>
          <cell r="D16" t="str">
            <v>2019/01/01-2020/12/31</v>
          </cell>
          <cell r="E16" t="str">
            <v>北京市东城区北新桥街道东四十四条板桥胡同29号</v>
          </cell>
          <cell r="F16" t="str">
            <v>贾彩虹</v>
          </cell>
          <cell r="G16" t="str">
            <v>18201015760</v>
          </cell>
          <cell r="H16" t="str">
            <v>jiacaihong@hljyer.com</v>
          </cell>
          <cell r="I16" t="str">
            <v/>
          </cell>
          <cell r="J16">
            <v>0</v>
          </cell>
          <cell r="K16" t="str">
            <v>预存款,账期付款</v>
          </cell>
          <cell r="L16" t="str">
            <v>北京亨利嘉业科技有限公司</v>
          </cell>
          <cell r="M16" t="str">
            <v>328569318057</v>
          </cell>
          <cell r="N16" t="str">
            <v>CPD;CPT;</v>
          </cell>
          <cell r="O16" t="str">
            <v>无</v>
          </cell>
          <cell r="P16" t="str">
            <v>无</v>
          </cell>
          <cell r="Q16" t="str">
            <v>2019/01/01-2020/12/31</v>
          </cell>
          <cell r="R16" t="str">
            <v>-</v>
          </cell>
          <cell r="S16" t="str">
            <v>-</v>
          </cell>
          <cell r="T16" t="str">
            <v>-</v>
          </cell>
          <cell r="U16" t="str">
            <v>-</v>
          </cell>
          <cell r="V16" t="str">
            <v>-</v>
          </cell>
          <cell r="W16" t="str">
            <v>-</v>
          </cell>
          <cell r="X16" t="str">
            <v>-</v>
          </cell>
          <cell r="Y16" t="str">
            <v>-</v>
          </cell>
          <cell r="Z16" t="str">
            <v>-</v>
          </cell>
          <cell r="AA16" t="str">
            <v>北京多彩</v>
          </cell>
        </row>
        <row r="17">
          <cell r="B17" t="str">
            <v>Pengtai Interactive Advertising Co., Ltd</v>
          </cell>
          <cell r="C17" t="str">
            <v>Pengtai</v>
          </cell>
          <cell r="D17" t="str">
            <v>2019/10/01-2020/12/31</v>
          </cell>
          <cell r="E17" t="str">
            <v>北京市朝阳区工人体育场北路甲2号B栋等3幢(裙房5层520-525单元</v>
          </cell>
          <cell r="F17" t="str">
            <v>孙丹</v>
          </cell>
          <cell r="G17" t="str">
            <v>15510009656</v>
          </cell>
          <cell r="H17" t="str">
            <v>vimi.sun@cheilpengtai.com</v>
          </cell>
          <cell r="I17" t="str">
            <v/>
          </cell>
          <cell r="J17">
            <v>0</v>
          </cell>
          <cell r="K17" t="str">
            <v>预存款</v>
          </cell>
          <cell r="L17" t="str">
            <v>北京鹏泰互动广告有限公司</v>
          </cell>
          <cell r="M17" t="str">
            <v>4056200001839100002223</v>
          </cell>
          <cell r="N17" t="str">
            <v>CPM;CPC;CPI;</v>
          </cell>
          <cell r="O17" t="str">
            <v>无</v>
          </cell>
          <cell r="P17" t="str">
            <v>无</v>
          </cell>
          <cell r="Q17" t="str">
            <v>2019/10/01-2020/12/31</v>
          </cell>
          <cell r="R17" t="str">
            <v>-</v>
          </cell>
          <cell r="S17" t="str">
            <v>-</v>
          </cell>
          <cell r="T17" t="str">
            <v>-</v>
          </cell>
          <cell r="U17" t="str">
            <v>-</v>
          </cell>
          <cell r="V17" t="str">
            <v>-</v>
          </cell>
          <cell r="W17" t="str">
            <v>-</v>
          </cell>
          <cell r="X17" t="str">
            <v>-</v>
          </cell>
          <cell r="Y17" t="str">
            <v>-</v>
          </cell>
          <cell r="Z17" t="str">
            <v>-</v>
          </cell>
          <cell r="AA17" t="str">
            <v>AD RAINBOW</v>
          </cell>
        </row>
        <row r="18">
          <cell r="B18" t="str">
            <v>上海桥瀚科技有限公司</v>
          </cell>
          <cell r="C18" t="str">
            <v>聚流宝</v>
          </cell>
          <cell r="D18" t="str">
            <v>2019/10/20-2020/12/31</v>
          </cell>
          <cell r="E18" t="str">
            <v>上海市闵行区新龙路399弄16号9-11层</v>
          </cell>
          <cell r="F18" t="str">
            <v>李媛</v>
          </cell>
          <cell r="G18" t="str">
            <v>18611552700</v>
          </cell>
          <cell r="H18" t="str">
            <v>christine.li@convergemob.com</v>
          </cell>
          <cell r="I18" t="str">
            <v>渠道</v>
          </cell>
          <cell r="J18">
            <v>0</v>
          </cell>
          <cell r="K18" t="str">
            <v>预存款</v>
          </cell>
          <cell r="L18" t="str">
            <v>上海桥瀚科技有限公司</v>
          </cell>
          <cell r="M18" t="str">
            <v>121934681210603000972</v>
          </cell>
          <cell r="N18" t="str">
            <v>CPC;CPM;</v>
          </cell>
          <cell r="O18" t="str">
            <v>即充即返</v>
          </cell>
          <cell r="P18" t="str">
            <v>20.00%</v>
          </cell>
          <cell r="Q18" t="str">
            <v>2019/10/20-2020/12/31</v>
          </cell>
          <cell r="R18" t="str">
            <v>-</v>
          </cell>
          <cell r="S18" t="str">
            <v>-</v>
          </cell>
          <cell r="T18" t="str">
            <v>-</v>
          </cell>
          <cell r="U18" t="str">
            <v>-</v>
          </cell>
          <cell r="V18" t="str">
            <v>-</v>
          </cell>
          <cell r="W18" t="str">
            <v>-</v>
          </cell>
          <cell r="X18" t="str">
            <v>-</v>
          </cell>
          <cell r="Y18" t="str">
            <v>-</v>
          </cell>
          <cell r="Z18" t="str">
            <v>-</v>
          </cell>
          <cell r="AA18" t="str">
            <v>北京多彩</v>
          </cell>
        </row>
        <row r="19">
          <cell r="B19" t="str">
            <v>咪咕视讯科技有限公司</v>
          </cell>
          <cell r="C19" t="str">
            <v>咪咕视讯（易立方（海南）科技）-金源广告-信息服务费</v>
          </cell>
          <cell r="D19" t="str">
            <v>2019/10/01-2020/12/31</v>
          </cell>
          <cell r="E19" t="str">
            <v>上海市浦东新区云桥路636号</v>
          </cell>
          <cell r="F19" t="str">
            <v>陈晨</v>
          </cell>
          <cell r="G19" t="str">
            <v>13901627417</v>
          </cell>
          <cell r="H19" t="str">
            <v>chenchen_sx@migu.cn</v>
          </cell>
          <cell r="I19" t="str">
            <v/>
          </cell>
          <cell r="J19">
            <v>0</v>
          </cell>
          <cell r="K19" t="str">
            <v>预付款</v>
          </cell>
          <cell r="L19" t="str">
            <v>咪咕视讯科技有限公司</v>
          </cell>
          <cell r="M19" t="str">
            <v>97020158000005598</v>
          </cell>
          <cell r="N19" t="str">
            <v>CPD;CPT;CPC;CPM;</v>
          </cell>
          <cell r="O19" t="str">
            <v>无</v>
          </cell>
          <cell r="P19" t="str">
            <v>无</v>
          </cell>
          <cell r="Q19" t="str">
            <v>2019/10/01-2020/12/31</v>
          </cell>
          <cell r="R19" t="str">
            <v>-</v>
          </cell>
          <cell r="S19" t="str">
            <v>-</v>
          </cell>
          <cell r="T19" t="str">
            <v>-</v>
          </cell>
          <cell r="U19" t="str">
            <v>-</v>
          </cell>
          <cell r="V19" t="str">
            <v>-</v>
          </cell>
          <cell r="W19" t="str">
            <v>-</v>
          </cell>
          <cell r="X19" t="str">
            <v>-</v>
          </cell>
          <cell r="Y19" t="str">
            <v>-</v>
          </cell>
          <cell r="Z19" t="str">
            <v>-</v>
          </cell>
          <cell r="AA19" t="str">
            <v>金源广告</v>
          </cell>
        </row>
        <row r="20">
          <cell r="B20" t="str">
            <v>咪咕视讯科技有限公司</v>
          </cell>
          <cell r="C20" t="str">
            <v>咪咕视讯（深圳市易平方）-金源广告-广告发布费</v>
          </cell>
          <cell r="D20" t="str">
            <v>2019/10/01-2020/12/31</v>
          </cell>
          <cell r="E20" t="str">
            <v>上海市浦东新区云桥路636号</v>
          </cell>
          <cell r="F20" t="str">
            <v>陈晨</v>
          </cell>
          <cell r="G20" t="str">
            <v>13901627417</v>
          </cell>
          <cell r="H20" t="str">
            <v>chenchen_sx@migu.cn</v>
          </cell>
          <cell r="I20" t="str">
            <v/>
          </cell>
          <cell r="J20">
            <v>0</v>
          </cell>
          <cell r="K20" t="str">
            <v>预付款</v>
          </cell>
          <cell r="L20" t="str">
            <v>咪咕视讯科技有限公司</v>
          </cell>
          <cell r="M20" t="str">
            <v>97020158000005598</v>
          </cell>
          <cell r="N20" t="str">
            <v>CPD;CPT;CPC;CPM;</v>
          </cell>
          <cell r="O20" t="str">
            <v>无</v>
          </cell>
          <cell r="P20" t="str">
            <v>无</v>
          </cell>
          <cell r="Q20" t="str">
            <v>2019/10/01-2020/12/31</v>
          </cell>
          <cell r="R20" t="str">
            <v>-</v>
          </cell>
          <cell r="S20" t="str">
            <v>-</v>
          </cell>
          <cell r="T20" t="str">
            <v>-</v>
          </cell>
          <cell r="U20" t="str">
            <v>-</v>
          </cell>
          <cell r="V20" t="str">
            <v>-</v>
          </cell>
          <cell r="W20" t="str">
            <v>-</v>
          </cell>
          <cell r="X20" t="str">
            <v>-</v>
          </cell>
          <cell r="Y20" t="str">
            <v>-</v>
          </cell>
          <cell r="Z20" t="str">
            <v>-</v>
          </cell>
          <cell r="AA20" t="str">
            <v>金源广告</v>
          </cell>
        </row>
        <row r="21">
          <cell r="B21" t="str">
            <v>咪咕视讯科技有限公司</v>
          </cell>
          <cell r="C21" t="str">
            <v>咪咕视讯（金芽）-金源广告</v>
          </cell>
          <cell r="D21" t="str">
            <v>2019/10/01-2020/12/31</v>
          </cell>
          <cell r="E21" t="str">
            <v>上海市浦东新区云桥路636号</v>
          </cell>
          <cell r="F21" t="str">
            <v>陈晨</v>
          </cell>
          <cell r="G21" t="str">
            <v>13901627417</v>
          </cell>
          <cell r="H21" t="str">
            <v>chenchen_sx@migu.cn</v>
          </cell>
          <cell r="I21" t="str">
            <v/>
          </cell>
          <cell r="J21">
            <v>0</v>
          </cell>
          <cell r="K21" t="str">
            <v>预付款</v>
          </cell>
          <cell r="L21" t="str">
            <v>咪咕视讯科技有限公司</v>
          </cell>
          <cell r="M21" t="str">
            <v>97020158000005598</v>
          </cell>
          <cell r="N21" t="str">
            <v>CPD;CPT;CPM;CPC;</v>
          </cell>
          <cell r="O21" t="str">
            <v>无</v>
          </cell>
          <cell r="P21" t="str">
            <v>无</v>
          </cell>
          <cell r="Q21" t="str">
            <v>2019/10/01-2020/12/31</v>
          </cell>
          <cell r="R21" t="str">
            <v>-</v>
          </cell>
          <cell r="S21" t="str">
            <v>-</v>
          </cell>
          <cell r="T21" t="str">
            <v>-</v>
          </cell>
          <cell r="U21" t="str">
            <v>-</v>
          </cell>
          <cell r="V21" t="str">
            <v>-</v>
          </cell>
          <cell r="W21" t="str">
            <v>-</v>
          </cell>
          <cell r="X21" t="str">
            <v>-</v>
          </cell>
          <cell r="Y21" t="str">
            <v>-</v>
          </cell>
          <cell r="Z21" t="str">
            <v>-</v>
          </cell>
          <cell r="AA21" t="str">
            <v>金源广告</v>
          </cell>
        </row>
        <row r="22">
          <cell r="B22" t="str">
            <v>测试媒体全称</v>
          </cell>
          <cell r="C22" t="str">
            <v>测试媒体</v>
          </cell>
          <cell r="D22" t="str">
            <v>2019/10/01-2020/12/31</v>
          </cell>
          <cell r="E22" t="str">
            <v>北京市海淀区王庄路1号</v>
          </cell>
          <cell r="F22" t="str">
            <v>小B</v>
          </cell>
          <cell r="G22" t="str">
            <v>13912345678</v>
          </cell>
          <cell r="H22" t="str">
            <v>ceshi@test.com</v>
          </cell>
          <cell r="I22" t="str">
            <v>销售</v>
          </cell>
          <cell r="J22">
            <v>0</v>
          </cell>
          <cell r="K22" t="str">
            <v>预付款,账期付款,预存款</v>
          </cell>
          <cell r="L22" t="str">
            <v>测试收款主体</v>
          </cell>
          <cell r="M22" t="str">
            <v>12345678</v>
          </cell>
          <cell r="N22" t="str">
            <v>CPD;CPC;信息流;</v>
          </cell>
          <cell r="O22" t="str">
            <v>即充即返</v>
          </cell>
          <cell r="P22" t="str">
            <v>3.45%</v>
          </cell>
          <cell r="Q22" t="str">
            <v>2020/01/01-2020/12/31</v>
          </cell>
          <cell r="R22" t="str">
            <v>无</v>
          </cell>
          <cell r="S22" t="str">
            <v>无</v>
          </cell>
          <cell r="T22" t="str">
            <v>2019/10/01-2019/12/31</v>
          </cell>
          <cell r="U22" t="str">
            <v>-</v>
          </cell>
          <cell r="V22" t="str">
            <v>-</v>
          </cell>
          <cell r="W22" t="str">
            <v>-</v>
          </cell>
          <cell r="X22" t="str">
            <v>-</v>
          </cell>
          <cell r="Y22" t="str">
            <v>-</v>
          </cell>
          <cell r="Z22" t="str">
            <v>-</v>
          </cell>
          <cell r="AA22" t="str">
            <v>金源科技</v>
          </cell>
        </row>
        <row r="23">
          <cell r="B23" t="str">
            <v>广州市大娱数码科技有限公司</v>
          </cell>
          <cell r="C23" t="str">
            <v>广州大娱-咪咕</v>
          </cell>
          <cell r="D23" t="str">
            <v>2019/08/01-2019/12/31</v>
          </cell>
          <cell r="E23" t="str">
            <v>广州市南沙区丰泽东路106号（自编1号楼）X1301-D3780</v>
          </cell>
          <cell r="F23" t="str">
            <v>宝儿</v>
          </cell>
          <cell r="G23" t="str">
            <v>15521045462</v>
          </cell>
          <cell r="H23" t="str">
            <v>baoer.situ@mokiwi.com</v>
          </cell>
          <cell r="I23" t="str">
            <v/>
          </cell>
          <cell r="J23">
            <v>0</v>
          </cell>
          <cell r="K23" t="str">
            <v>预付款</v>
          </cell>
          <cell r="L23" t="str">
            <v>广州市大娱数码科技有限公司</v>
          </cell>
          <cell r="M23" t="str">
            <v>6743 6965 8478</v>
          </cell>
          <cell r="N23" t="str">
            <v>CPM;</v>
          </cell>
          <cell r="O23" t="str">
            <v>无</v>
          </cell>
          <cell r="P23" t="str">
            <v>无</v>
          </cell>
          <cell r="Q23" t="str">
            <v>2019/08/01-2019/12/31</v>
          </cell>
          <cell r="R23" t="str">
            <v>-</v>
          </cell>
          <cell r="S23" t="str">
            <v>-</v>
          </cell>
          <cell r="T23" t="str">
            <v>-</v>
          </cell>
          <cell r="U23" t="str">
            <v>-</v>
          </cell>
          <cell r="V23" t="str">
            <v>-</v>
          </cell>
          <cell r="W23" t="str">
            <v>-</v>
          </cell>
          <cell r="X23" t="str">
            <v>-</v>
          </cell>
          <cell r="Y23" t="str">
            <v>-</v>
          </cell>
          <cell r="Z23" t="str">
            <v>-</v>
          </cell>
          <cell r="AA23" t="str">
            <v>北京多彩</v>
          </cell>
        </row>
        <row r="24">
          <cell r="B24" t="str">
            <v>蓝海鲸鱼（北京）科技有限公司</v>
          </cell>
          <cell r="C24" t="str">
            <v>第三方渠道包合作-蓝海鲸鱼</v>
          </cell>
          <cell r="D24" t="str">
            <v>2019/07/01-2019/12/31</v>
          </cell>
          <cell r="E24" t="str">
            <v>北京市朝阳区定福家园南里1号院3号楼2层</v>
          </cell>
          <cell r="F24" t="str">
            <v>吕津</v>
          </cell>
          <cell r="G24" t="str">
            <v>13811719389</v>
          </cell>
          <cell r="H24" t="str">
            <v>lvjin@infogloble.com</v>
          </cell>
          <cell r="I24" t="str">
            <v/>
          </cell>
          <cell r="J24">
            <v>0</v>
          </cell>
          <cell r="K24" t="str">
            <v>账期付款</v>
          </cell>
          <cell r="L24" t="str">
            <v>蓝海鲸鱼（北京）科技有限公司</v>
          </cell>
          <cell r="M24" t="str">
            <v>1540 2285 2</v>
          </cell>
          <cell r="N24" t="str">
            <v>ASO-CPA;</v>
          </cell>
          <cell r="O24" t="str">
            <v>无</v>
          </cell>
          <cell r="P24" t="str">
            <v>无</v>
          </cell>
          <cell r="Q24" t="str">
            <v>2019/07/01-2019/12/31</v>
          </cell>
          <cell r="R24" t="str">
            <v>-</v>
          </cell>
          <cell r="S24" t="str">
            <v>-</v>
          </cell>
          <cell r="T24" t="str">
            <v>-</v>
          </cell>
          <cell r="U24" t="str">
            <v>-</v>
          </cell>
          <cell r="V24" t="str">
            <v>-</v>
          </cell>
          <cell r="W24" t="str">
            <v>-</v>
          </cell>
          <cell r="X24" t="str">
            <v>-</v>
          </cell>
          <cell r="Y24" t="str">
            <v>-</v>
          </cell>
          <cell r="Z24" t="str">
            <v>-</v>
          </cell>
          <cell r="AA24" t="str">
            <v>北京多彩</v>
          </cell>
        </row>
        <row r="25">
          <cell r="B25" t="str">
            <v>北京安腾信远科技有限公司2</v>
          </cell>
          <cell r="C25" t="str">
            <v>第三方渠道包合作-安腾2</v>
          </cell>
          <cell r="D25" t="str">
            <v>2019/07/01-2019/12/31</v>
          </cell>
          <cell r="E25" t="str">
            <v>北京市昌平区回龙观镇建材城西路87号2号楼10层1单元1017</v>
          </cell>
          <cell r="F25" t="str">
            <v>李心怡</v>
          </cell>
          <cell r="G25" t="str">
            <v>18601251504</v>
          </cell>
          <cell r="H25" t="str">
            <v>casey.li@atcz001.com</v>
          </cell>
          <cell r="I25" t="str">
            <v/>
          </cell>
          <cell r="J25">
            <v>0</v>
          </cell>
          <cell r="K25" t="str">
            <v>账期付款</v>
          </cell>
          <cell r="L25" t="str">
            <v>北京安腾信远科技有限公司</v>
          </cell>
          <cell r="M25" t="str">
            <v>35120188000097787</v>
          </cell>
          <cell r="N25" t="str">
            <v>ASO-CPA;</v>
          </cell>
          <cell r="O25" t="str">
            <v>无</v>
          </cell>
          <cell r="P25" t="str">
            <v>无</v>
          </cell>
          <cell r="Q25" t="str">
            <v>2019/07/01-2019/12/31</v>
          </cell>
          <cell r="R25" t="str">
            <v>-</v>
          </cell>
          <cell r="S25" t="str">
            <v>-</v>
          </cell>
          <cell r="T25" t="str">
            <v>-</v>
          </cell>
          <cell r="U25" t="str">
            <v>-</v>
          </cell>
          <cell r="V25" t="str">
            <v>-</v>
          </cell>
          <cell r="W25" t="str">
            <v>-</v>
          </cell>
          <cell r="X25" t="str">
            <v>-</v>
          </cell>
          <cell r="Y25" t="str">
            <v>-</v>
          </cell>
          <cell r="Z25" t="str">
            <v>-</v>
          </cell>
          <cell r="AA25" t="str">
            <v>北京多彩</v>
          </cell>
        </row>
        <row r="26">
          <cell r="B26" t="str">
            <v>北京爱奇艺科技有限公司</v>
          </cell>
          <cell r="C26" t="str">
            <v>爱奇艺</v>
          </cell>
          <cell r="D26" t="str">
            <v>2019/01/01-2019/12/31</v>
          </cell>
          <cell r="E26" t="str">
            <v>北京市海淀区海淀北一街2号爱奇艺创新大厦8层</v>
          </cell>
          <cell r="F26" t="str">
            <v>刘诚</v>
          </cell>
          <cell r="G26" t="str">
            <v>010-62677171</v>
          </cell>
          <cell r="H26" t="str">
            <v>liucheng@qiyi.com</v>
          </cell>
          <cell r="I26" t="str">
            <v/>
          </cell>
          <cell r="J26">
            <v>0</v>
          </cell>
          <cell r="K26" t="str">
            <v>账期付款,预存款</v>
          </cell>
          <cell r="L26" t="str">
            <v>北京爱奇艺科技有限公司</v>
          </cell>
          <cell r="M26" t="str">
            <v>10277000000697026</v>
          </cell>
          <cell r="N26" t="str">
            <v>CPV;CPM;CPC;</v>
          </cell>
          <cell r="O26" t="str">
            <v>无</v>
          </cell>
          <cell r="P26" t="str">
            <v>无</v>
          </cell>
          <cell r="Q26" t="str">
            <v>2019/01/01-2019/12/31</v>
          </cell>
          <cell r="R26" t="str">
            <v>-</v>
          </cell>
          <cell r="S26" t="str">
            <v>-</v>
          </cell>
          <cell r="T26" t="str">
            <v>-</v>
          </cell>
          <cell r="U26" t="str">
            <v>-</v>
          </cell>
          <cell r="V26" t="str">
            <v>-</v>
          </cell>
          <cell r="W26" t="str">
            <v>-</v>
          </cell>
          <cell r="X26" t="str">
            <v>-</v>
          </cell>
          <cell r="Y26" t="str">
            <v>-</v>
          </cell>
          <cell r="Z26" t="str">
            <v>-</v>
          </cell>
          <cell r="AA26" t="str">
            <v>北京多彩</v>
          </cell>
        </row>
        <row r="27">
          <cell r="B27" t="str">
            <v>山西龙采科技有限公司</v>
          </cell>
          <cell r="C27" t="str">
            <v>百度-中小</v>
          </cell>
          <cell r="D27" t="str">
            <v>2019/08/27-2019/12/31</v>
          </cell>
          <cell r="E27" t="str">
            <v>交通银行太原南中环街支行</v>
          </cell>
          <cell r="F27" t="str">
            <v>xu</v>
          </cell>
          <cell r="G27" t="str">
            <v>13592013667</v>
          </cell>
          <cell r="H27" t="str">
            <v>3330459237@qq.com</v>
          </cell>
          <cell r="I27" t="str">
            <v/>
          </cell>
          <cell r="J27">
            <v>0</v>
          </cell>
          <cell r="K27" t="str">
            <v>预付款</v>
          </cell>
          <cell r="L27" t="str">
            <v>山西龙采科技有限公司</v>
          </cell>
          <cell r="M27" t="str">
            <v>141000592012017006902</v>
          </cell>
          <cell r="N27" t="str">
            <v>CPC;</v>
          </cell>
          <cell r="O27" t="str">
            <v>即充即返</v>
          </cell>
          <cell r="P27" t="str">
            <v>9.00%</v>
          </cell>
          <cell r="Q27" t="str">
            <v>2019/08/27-2019/12/31</v>
          </cell>
          <cell r="R27" t="str">
            <v>-</v>
          </cell>
          <cell r="S27" t="str">
            <v>-</v>
          </cell>
          <cell r="T27" t="str">
            <v>-</v>
          </cell>
          <cell r="U27" t="str">
            <v>-</v>
          </cell>
          <cell r="V27" t="str">
            <v>-</v>
          </cell>
          <cell r="W27" t="str">
            <v>-</v>
          </cell>
          <cell r="X27" t="str">
            <v>-</v>
          </cell>
          <cell r="Y27" t="str">
            <v>-</v>
          </cell>
          <cell r="Z27" t="str">
            <v>-</v>
          </cell>
          <cell r="AA27" t="str">
            <v>北京多彩</v>
          </cell>
        </row>
        <row r="28">
          <cell r="B28" t="str">
            <v>北京鑫泰达通科技有限公司3</v>
          </cell>
          <cell r="C28" t="str">
            <v>第三方渠道包合作-鑫泰达通3</v>
          </cell>
          <cell r="D28" t="str">
            <v>2019/07/01-2019/12/31</v>
          </cell>
          <cell r="E28" t="str">
            <v>北京市房山区琉璃河镇西南召村村委会南405米</v>
          </cell>
          <cell r="F28" t="str">
            <v>孙瑞秋</v>
          </cell>
          <cell r="G28" t="str">
            <v>13581902780</v>
          </cell>
          <cell r="H28" t="str">
            <v>787804026@qq.com</v>
          </cell>
          <cell r="I28" t="str">
            <v/>
          </cell>
          <cell r="J28">
            <v>0</v>
          </cell>
          <cell r="K28" t="str">
            <v>账期付款</v>
          </cell>
          <cell r="L28" t="str">
            <v>北京鑫泰达通科技有限公司</v>
          </cell>
          <cell r="M28" t="str">
            <v>11050170520000000901</v>
          </cell>
          <cell r="N28" t="str">
            <v>ASO-CPA;</v>
          </cell>
          <cell r="O28" t="str">
            <v>无</v>
          </cell>
          <cell r="P28" t="str">
            <v>无</v>
          </cell>
          <cell r="Q28" t="str">
            <v>2019/07/01-2019/12/31</v>
          </cell>
          <cell r="R28" t="str">
            <v>-</v>
          </cell>
          <cell r="S28" t="str">
            <v>-</v>
          </cell>
          <cell r="T28" t="str">
            <v>-</v>
          </cell>
          <cell r="U28" t="str">
            <v>-</v>
          </cell>
          <cell r="V28" t="str">
            <v>-</v>
          </cell>
          <cell r="W28" t="str">
            <v>-</v>
          </cell>
          <cell r="X28" t="str">
            <v>-</v>
          </cell>
          <cell r="Y28" t="str">
            <v>-</v>
          </cell>
          <cell r="Z28" t="str">
            <v>-</v>
          </cell>
          <cell r="AA28" t="str">
            <v>北京多彩</v>
          </cell>
        </row>
        <row r="29">
          <cell r="B29" t="str">
            <v>北京鑫泰达通科技有限公司2</v>
          </cell>
          <cell r="C29" t="str">
            <v>第三方渠道包合作-鑫泰达通2</v>
          </cell>
          <cell r="D29" t="str">
            <v>2019/07/01-2020/01/31</v>
          </cell>
          <cell r="E29" t="str">
            <v>北京市房山区琉璃河镇西南召村村委会南405米</v>
          </cell>
          <cell r="F29" t="str">
            <v>孙瑞秋</v>
          </cell>
          <cell r="G29" t="str">
            <v>13581902780</v>
          </cell>
          <cell r="H29" t="str">
            <v>787804026@qq.com</v>
          </cell>
          <cell r="I29" t="str">
            <v/>
          </cell>
          <cell r="J29">
            <v>0</v>
          </cell>
          <cell r="K29" t="str">
            <v>账期付款</v>
          </cell>
          <cell r="L29" t="str">
            <v>上海涌玉文化传播有限公司</v>
          </cell>
          <cell r="M29" t="str">
            <v>440364214551</v>
          </cell>
          <cell r="N29" t="str">
            <v>ASO-CPA;</v>
          </cell>
          <cell r="O29" t="str">
            <v>无</v>
          </cell>
          <cell r="P29" t="str">
            <v>无</v>
          </cell>
          <cell r="Q29" t="str">
            <v>2019/07/01-2020/01/31</v>
          </cell>
          <cell r="R29" t="str">
            <v>-</v>
          </cell>
          <cell r="S29" t="str">
            <v>-</v>
          </cell>
          <cell r="T29" t="str">
            <v>-</v>
          </cell>
          <cell r="U29" t="str">
            <v>-</v>
          </cell>
          <cell r="V29" t="str">
            <v>-</v>
          </cell>
          <cell r="W29" t="str">
            <v>-</v>
          </cell>
          <cell r="X29" t="str">
            <v>-</v>
          </cell>
          <cell r="Y29" t="str">
            <v>-</v>
          </cell>
          <cell r="Z29" t="str">
            <v>-</v>
          </cell>
          <cell r="AA29" t="str">
            <v>北京多彩</v>
          </cell>
        </row>
        <row r="30">
          <cell r="B30" t="str">
            <v>北京鑫泰达通科技有限公司1</v>
          </cell>
          <cell r="C30" t="str">
            <v>第三方渠道包合作-鑫泰达通1</v>
          </cell>
          <cell r="D30" t="str">
            <v>2019/07/01-2020/01/31</v>
          </cell>
          <cell r="E30" t="str">
            <v>北京市房山区琉璃河镇西南召村村委会南405米</v>
          </cell>
          <cell r="F30" t="str">
            <v>孙瑞秋</v>
          </cell>
          <cell r="G30" t="str">
            <v>13581902780</v>
          </cell>
          <cell r="H30" t="str">
            <v>787804026@qq.com</v>
          </cell>
          <cell r="I30" t="str">
            <v/>
          </cell>
          <cell r="J30">
            <v>0</v>
          </cell>
          <cell r="K30" t="str">
            <v>账期付款</v>
          </cell>
          <cell r="L30" t="str">
            <v>北京丰易特科技有限公司</v>
          </cell>
          <cell r="M30" t="str">
            <v>11001070300059002882</v>
          </cell>
          <cell r="N30" t="str">
            <v>ASO-CPA;</v>
          </cell>
          <cell r="O30" t="str">
            <v>无</v>
          </cell>
          <cell r="P30" t="str">
            <v>无</v>
          </cell>
          <cell r="Q30" t="str">
            <v>2019/07/01-2020/01/31</v>
          </cell>
          <cell r="R30" t="str">
            <v>-</v>
          </cell>
          <cell r="S30" t="str">
            <v>-</v>
          </cell>
          <cell r="T30" t="str">
            <v>-</v>
          </cell>
          <cell r="U30" t="str">
            <v>-</v>
          </cell>
          <cell r="V30" t="str">
            <v>-</v>
          </cell>
          <cell r="W30" t="str">
            <v>-</v>
          </cell>
          <cell r="X30" t="str">
            <v>-</v>
          </cell>
          <cell r="Y30" t="str">
            <v>-</v>
          </cell>
          <cell r="Z30" t="str">
            <v>-</v>
          </cell>
          <cell r="AA30" t="str">
            <v>北京多彩</v>
          </cell>
        </row>
        <row r="31">
          <cell r="B31" t="str">
            <v>深圳合梦科技有限公司</v>
          </cell>
          <cell r="C31" t="str">
            <v>第三方渠道包合作-合梦</v>
          </cell>
          <cell r="D31" t="str">
            <v>2019/07/01-2019/12/31</v>
          </cell>
          <cell r="E31" t="str">
            <v>深圳市福田区莲花街道林园东路 34号华天公寓616</v>
          </cell>
          <cell r="F31" t="str">
            <v>刘枫</v>
          </cell>
          <cell r="G31" t="str">
            <v>13811100599</v>
          </cell>
          <cell r="H31" t="str">
            <v>fallen@dreamboxltd.com</v>
          </cell>
          <cell r="I31" t="str">
            <v/>
          </cell>
          <cell r="J31">
            <v>0</v>
          </cell>
          <cell r="K31" t="str">
            <v>账期付款</v>
          </cell>
          <cell r="L31" t="str">
            <v>深圳合梦科技有限公司</v>
          </cell>
          <cell r="M31" t="str">
            <v>44250100015700000236</v>
          </cell>
          <cell r="N31" t="str">
            <v>ASO-CPA;</v>
          </cell>
          <cell r="O31" t="str">
            <v>无</v>
          </cell>
          <cell r="P31" t="str">
            <v>无</v>
          </cell>
          <cell r="Q31" t="str">
            <v>2019/07/01-2019/12/31</v>
          </cell>
          <cell r="R31" t="str">
            <v>-</v>
          </cell>
          <cell r="S31" t="str">
            <v>-</v>
          </cell>
          <cell r="T31" t="str">
            <v>-</v>
          </cell>
          <cell r="U31" t="str">
            <v>-</v>
          </cell>
          <cell r="V31" t="str">
            <v>-</v>
          </cell>
          <cell r="W31" t="str">
            <v>-</v>
          </cell>
          <cell r="X31" t="str">
            <v>-</v>
          </cell>
          <cell r="Y31" t="str">
            <v>-</v>
          </cell>
          <cell r="Z31" t="str">
            <v>-</v>
          </cell>
          <cell r="AA31" t="str">
            <v>北京多彩</v>
          </cell>
        </row>
        <row r="32">
          <cell r="B32" t="str">
            <v>北京聚梦时代科技有限公司</v>
          </cell>
          <cell r="C32" t="str">
            <v>第三方渠道包合作-聚梦时代</v>
          </cell>
          <cell r="D32" t="str">
            <v>2019/07/01-2019/12/31</v>
          </cell>
          <cell r="E32" t="str">
            <v>北京市海淀区西草场一号五层86070</v>
          </cell>
          <cell r="F32" t="str">
            <v>刘凯锋</v>
          </cell>
          <cell r="G32" t="str">
            <v>15910309197</v>
          </cell>
          <cell r="H32" t="str">
            <v>925233431@qq.com</v>
          </cell>
          <cell r="I32" t="str">
            <v/>
          </cell>
          <cell r="J32">
            <v>0</v>
          </cell>
          <cell r="K32" t="str">
            <v>账期付款</v>
          </cell>
          <cell r="L32" t="str">
            <v>北京聚梦时代科技有限公司</v>
          </cell>
          <cell r="M32" t="str">
            <v>110935506710802</v>
          </cell>
          <cell r="N32" t="str">
            <v>ASO-CPA;</v>
          </cell>
          <cell r="O32" t="str">
            <v>无</v>
          </cell>
          <cell r="P32" t="str">
            <v>无</v>
          </cell>
          <cell r="Q32" t="str">
            <v>2019/07/01-2019/12/31</v>
          </cell>
          <cell r="R32" t="str">
            <v>-</v>
          </cell>
          <cell r="S32" t="str">
            <v>-</v>
          </cell>
          <cell r="T32" t="str">
            <v>-</v>
          </cell>
          <cell r="U32" t="str">
            <v>-</v>
          </cell>
          <cell r="V32" t="str">
            <v>-</v>
          </cell>
          <cell r="W32" t="str">
            <v>-</v>
          </cell>
          <cell r="X32" t="str">
            <v>-</v>
          </cell>
          <cell r="Y32" t="str">
            <v>-</v>
          </cell>
          <cell r="Z32" t="str">
            <v>-</v>
          </cell>
          <cell r="AA32" t="str">
            <v>北京多彩</v>
          </cell>
        </row>
        <row r="33">
          <cell r="B33" t="str">
            <v>北京安腾信远科技有限公司</v>
          </cell>
          <cell r="C33" t="str">
            <v>第三方渠道包合作-安腾</v>
          </cell>
          <cell r="D33" t="str">
            <v>2019/07/01-2020/01/31</v>
          </cell>
          <cell r="E33" t="str">
            <v>北京市昌平区回龙观镇建材城西路87号2号楼10层1单元1017</v>
          </cell>
          <cell r="F33" t="str">
            <v>李心怡</v>
          </cell>
          <cell r="G33" t="str">
            <v>18601251504</v>
          </cell>
          <cell r="H33" t="str">
            <v>casey.li@atcz001.com</v>
          </cell>
          <cell r="I33" t="str">
            <v/>
          </cell>
          <cell r="J33">
            <v>0</v>
          </cell>
          <cell r="K33" t="str">
            <v>账期付款</v>
          </cell>
          <cell r="L33" t="str">
            <v>北京安腾信远科技有限公司</v>
          </cell>
          <cell r="M33" t="str">
            <v>35120188000097787</v>
          </cell>
          <cell r="N33" t="str">
            <v>ASO-CPA;</v>
          </cell>
          <cell r="O33" t="str">
            <v>无</v>
          </cell>
          <cell r="P33" t="str">
            <v>无</v>
          </cell>
          <cell r="Q33" t="str">
            <v>2019/07/01-2020/01/31</v>
          </cell>
          <cell r="R33" t="str">
            <v>-</v>
          </cell>
          <cell r="S33" t="str">
            <v>-</v>
          </cell>
          <cell r="T33" t="str">
            <v>-</v>
          </cell>
          <cell r="U33" t="str">
            <v>-</v>
          </cell>
          <cell r="V33" t="str">
            <v>-</v>
          </cell>
          <cell r="W33" t="str">
            <v>-</v>
          </cell>
          <cell r="X33" t="str">
            <v>-</v>
          </cell>
          <cell r="Y33" t="str">
            <v>-</v>
          </cell>
          <cell r="Z33" t="str">
            <v>-</v>
          </cell>
          <cell r="AA33" t="str">
            <v>北京多彩</v>
          </cell>
        </row>
        <row r="34">
          <cell r="B34" t="str">
            <v>广州骏伯网络科技有限公司</v>
          </cell>
          <cell r="C34" t="str">
            <v>第三方渠道包合作-骏伯</v>
          </cell>
          <cell r="D34" t="str">
            <v>2019/07/01-2020/01/31</v>
          </cell>
          <cell r="E34" t="str">
            <v>广州市天河区元岗路310号智汇创意园C栋C409</v>
          </cell>
          <cell r="F34" t="str">
            <v>马淑华</v>
          </cell>
          <cell r="G34" t="str">
            <v>13823256776</v>
          </cell>
          <cell r="H34" t="str">
            <v>mashh@gzjunbo.net</v>
          </cell>
          <cell r="I34" t="str">
            <v/>
          </cell>
          <cell r="J34">
            <v>0</v>
          </cell>
          <cell r="K34" t="str">
            <v>账期付款</v>
          </cell>
          <cell r="L34" t="str">
            <v>广州骏伯网络科技有限公司</v>
          </cell>
          <cell r="M34" t="str">
            <v>82010078801200000931</v>
          </cell>
          <cell r="N34" t="str">
            <v>ASO-CPA;</v>
          </cell>
          <cell r="O34" t="str">
            <v>无</v>
          </cell>
          <cell r="P34" t="str">
            <v>无</v>
          </cell>
          <cell r="Q34" t="str">
            <v>2019/07/01-2020/01/31</v>
          </cell>
          <cell r="R34" t="str">
            <v>-</v>
          </cell>
          <cell r="S34" t="str">
            <v>-</v>
          </cell>
          <cell r="T34" t="str">
            <v>-</v>
          </cell>
          <cell r="U34" t="str">
            <v>-</v>
          </cell>
          <cell r="V34" t="str">
            <v>-</v>
          </cell>
          <cell r="W34" t="str">
            <v>-</v>
          </cell>
          <cell r="X34" t="str">
            <v>-</v>
          </cell>
          <cell r="Y34" t="str">
            <v>-</v>
          </cell>
          <cell r="Z34" t="str">
            <v>-</v>
          </cell>
          <cell r="AA34" t="str">
            <v>北京多彩</v>
          </cell>
        </row>
        <row r="35">
          <cell r="B35" t="str">
            <v>成都零九九科技有限公司-B站</v>
          </cell>
          <cell r="C35" t="str">
            <v>成都零九九-B站</v>
          </cell>
          <cell r="D35" t="str">
            <v>2019/07/10-2019/12/31</v>
          </cell>
          <cell r="E35" t="str">
            <v>成都市高新区天府科技园2幢1楼</v>
          </cell>
          <cell r="F35" t="str">
            <v>李海</v>
          </cell>
          <cell r="G35" t="str">
            <v>13533330980</v>
          </cell>
          <cell r="H35" t="str">
            <v>526628210@qq.com</v>
          </cell>
          <cell r="I35" t="str">
            <v/>
          </cell>
          <cell r="J35">
            <v>0</v>
          </cell>
          <cell r="K35" t="str">
            <v>预付款</v>
          </cell>
          <cell r="L35" t="str">
            <v>成都零九九科技有限公司</v>
          </cell>
          <cell r="M35" t="str">
            <v>130654886864</v>
          </cell>
          <cell r="N35" t="str">
            <v>CPC;CPT;</v>
          </cell>
          <cell r="O35" t="str">
            <v>无</v>
          </cell>
          <cell r="P35" t="str">
            <v>无</v>
          </cell>
          <cell r="Q35" t="str">
            <v>2019/07/10-2019/12/31</v>
          </cell>
          <cell r="R35" t="str">
            <v>-</v>
          </cell>
          <cell r="S35" t="str">
            <v>-</v>
          </cell>
          <cell r="T35" t="str">
            <v>-</v>
          </cell>
          <cell r="U35" t="str">
            <v>-</v>
          </cell>
          <cell r="V35" t="str">
            <v>-</v>
          </cell>
          <cell r="W35" t="str">
            <v>-</v>
          </cell>
          <cell r="X35" t="str">
            <v>-</v>
          </cell>
          <cell r="Y35" t="str">
            <v>-</v>
          </cell>
          <cell r="Z35" t="str">
            <v>-</v>
          </cell>
          <cell r="AA35" t="str">
            <v>北京多彩</v>
          </cell>
        </row>
        <row r="36">
          <cell r="B36" t="str">
            <v>新疆亨利嘉业网络科技有限公司-应用宝2019</v>
          </cell>
          <cell r="C36" t="str">
            <v>应用宝-2019</v>
          </cell>
          <cell r="D36" t="str">
            <v>2019/08/01-2019/12/31</v>
          </cell>
          <cell r="E36" t="str">
            <v>北京市东城区东四十四条93号东小院-南主楼</v>
          </cell>
          <cell r="F36" t="str">
            <v>王文君</v>
          </cell>
          <cell r="G36" t="str">
            <v>15201077136</v>
          </cell>
          <cell r="H36" t="str">
            <v>wangwenjun@hljyer.com</v>
          </cell>
          <cell r="I36" t="str">
            <v/>
          </cell>
          <cell r="J36">
            <v>0</v>
          </cell>
          <cell r="K36" t="str">
            <v>预存款</v>
          </cell>
          <cell r="L36" t="str">
            <v>新疆亨利嘉业网络科技有限公司</v>
          </cell>
          <cell r="M36" t="str">
            <v>346769557130</v>
          </cell>
          <cell r="N36" t="str">
            <v>CPD;CPT;CPC;</v>
          </cell>
          <cell r="O36" t="str">
            <v>无</v>
          </cell>
          <cell r="P36" t="str">
            <v>无</v>
          </cell>
          <cell r="Q36" t="str">
            <v>2019/08/01-2019/12/31</v>
          </cell>
          <cell r="R36" t="str">
            <v>-</v>
          </cell>
          <cell r="S36" t="str">
            <v>-</v>
          </cell>
          <cell r="T36" t="str">
            <v>-</v>
          </cell>
          <cell r="U36" t="str">
            <v>-</v>
          </cell>
          <cell r="V36" t="str">
            <v>-</v>
          </cell>
          <cell r="W36" t="str">
            <v>-</v>
          </cell>
          <cell r="X36" t="str">
            <v>-</v>
          </cell>
          <cell r="Y36" t="str">
            <v>-</v>
          </cell>
          <cell r="Z36" t="str">
            <v>-</v>
          </cell>
          <cell r="AA36" t="str">
            <v>霍尔果斯多彩</v>
          </cell>
        </row>
        <row r="37">
          <cell r="B37" t="str">
            <v>北京万盟在线科技有限公司-今日头条</v>
          </cell>
          <cell r="C37" t="str">
            <v>万盟-今日头条</v>
          </cell>
          <cell r="D37" t="str">
            <v>2019/05/29-2019/12/31</v>
          </cell>
          <cell r="E37" t="str">
            <v>北京市海淀区西小口路66号中关村东升科技园•北领地D-3楼4层405室</v>
          </cell>
          <cell r="F37" t="str">
            <v>许晴</v>
          </cell>
          <cell r="G37" t="str">
            <v>18810019597</v>
          </cell>
          <cell r="H37" t="str">
            <v>xuqing.bj@newtopad.com</v>
          </cell>
          <cell r="I37" t="str">
            <v/>
          </cell>
          <cell r="J37">
            <v>0</v>
          </cell>
          <cell r="K37" t="str">
            <v>预付款</v>
          </cell>
          <cell r="L37" t="str">
            <v>北京万盟在线科技有限公司</v>
          </cell>
          <cell r="M37" t="str">
            <v>110923158810101</v>
          </cell>
          <cell r="N37" t="str">
            <v>CPC;</v>
          </cell>
          <cell r="O37" t="str">
            <v>无</v>
          </cell>
          <cell r="P37" t="str">
            <v>无</v>
          </cell>
          <cell r="Q37" t="str">
            <v>2019/05/29-2019/12/31</v>
          </cell>
          <cell r="R37" t="str">
            <v>-</v>
          </cell>
          <cell r="S37" t="str">
            <v>-</v>
          </cell>
          <cell r="T37" t="str">
            <v>-</v>
          </cell>
          <cell r="U37" t="str">
            <v>-</v>
          </cell>
          <cell r="V37" t="str">
            <v>-</v>
          </cell>
          <cell r="W37" t="str">
            <v>-</v>
          </cell>
          <cell r="X37" t="str">
            <v>-</v>
          </cell>
          <cell r="Y37" t="str">
            <v>-</v>
          </cell>
          <cell r="Z37" t="str">
            <v>-</v>
          </cell>
          <cell r="AA37" t="str">
            <v>北京多彩</v>
          </cell>
        </row>
        <row r="38">
          <cell r="B38" t="str">
            <v>北京典精互动科技有限公司-今日头条</v>
          </cell>
          <cell r="C38" t="str">
            <v>典精-今日头条</v>
          </cell>
          <cell r="D38" t="str">
            <v>2019/05/29-2019/12/31</v>
          </cell>
          <cell r="E38" t="str">
            <v>北京市昌平区回龙观东大街338号腾讯众创空间 B座3层B345室</v>
          </cell>
          <cell r="F38" t="str">
            <v>孙永生</v>
          </cell>
          <cell r="G38" t="str">
            <v>18613839227</v>
          </cell>
          <cell r="H38" t="str">
            <v>sunys@dianjinghudong.cn</v>
          </cell>
          <cell r="I38" t="str">
            <v/>
          </cell>
          <cell r="J38">
            <v>0</v>
          </cell>
          <cell r="K38" t="str">
            <v>预付款</v>
          </cell>
          <cell r="L38" t="str">
            <v>北京典精互动科技有限公司</v>
          </cell>
          <cell r="M38" t="str">
            <v>698976168</v>
          </cell>
          <cell r="N38" t="str">
            <v>CPC;</v>
          </cell>
          <cell r="O38" t="str">
            <v>无</v>
          </cell>
          <cell r="P38" t="str">
            <v>无</v>
          </cell>
          <cell r="Q38" t="str">
            <v>2019/05/29-2019/12/31</v>
          </cell>
          <cell r="R38" t="str">
            <v>-</v>
          </cell>
          <cell r="S38" t="str">
            <v>-</v>
          </cell>
          <cell r="T38" t="str">
            <v>-</v>
          </cell>
          <cell r="U38" t="str">
            <v>-</v>
          </cell>
          <cell r="V38" t="str">
            <v>-</v>
          </cell>
          <cell r="W38" t="str">
            <v>-</v>
          </cell>
          <cell r="X38" t="str">
            <v>-</v>
          </cell>
          <cell r="Y38" t="str">
            <v>-</v>
          </cell>
          <cell r="Z38" t="str">
            <v>-</v>
          </cell>
          <cell r="AA38" t="str">
            <v>北京多彩</v>
          </cell>
        </row>
        <row r="39">
          <cell r="B39" t="str">
            <v>苏州闻道网络科技股份有限公司</v>
          </cell>
          <cell r="C39" t="str">
            <v>苏州闻道-seo</v>
          </cell>
          <cell r="D39" t="str">
            <v>2019/06/17-2020/07/31</v>
          </cell>
          <cell r="E39" t="str">
            <v>苏州工业园区旺墩路135号恒宇广场三期11楼</v>
          </cell>
          <cell r="F39" t="str">
            <v>高云杰</v>
          </cell>
          <cell r="G39" t="str">
            <v>18688865810</v>
          </cell>
          <cell r="H39" t="str">
            <v>yunjie.gao@winndoo.com</v>
          </cell>
          <cell r="I39" t="str">
            <v/>
          </cell>
          <cell r="J39">
            <v>0</v>
          </cell>
          <cell r="K39" t="str">
            <v>预付款</v>
          </cell>
          <cell r="L39" t="str">
            <v>苏州闻道网络科技股份有限公司</v>
          </cell>
          <cell r="M39" t="str">
            <v>206610100100587732</v>
          </cell>
          <cell r="N39" t="str">
            <v>CPT;</v>
          </cell>
          <cell r="O39" t="str">
            <v>无</v>
          </cell>
          <cell r="P39" t="str">
            <v>无</v>
          </cell>
          <cell r="Q39" t="str">
            <v>2019/06/17-2020/07/31</v>
          </cell>
          <cell r="R39" t="str">
            <v>-</v>
          </cell>
          <cell r="S39" t="str">
            <v>-</v>
          </cell>
          <cell r="T39" t="str">
            <v>-</v>
          </cell>
          <cell r="U39" t="str">
            <v>-</v>
          </cell>
          <cell r="V39" t="str">
            <v>-</v>
          </cell>
          <cell r="W39" t="str">
            <v>-</v>
          </cell>
          <cell r="X39" t="str">
            <v>-</v>
          </cell>
          <cell r="Y39" t="str">
            <v>-</v>
          </cell>
          <cell r="Z39" t="str">
            <v>-</v>
          </cell>
          <cell r="AA39" t="str">
            <v>北京多彩</v>
          </cell>
        </row>
        <row r="40">
          <cell r="B40" t="str">
            <v>北京金源互动广告有限公司-多彩-百度</v>
          </cell>
          <cell r="C40" t="str">
            <v>金源-多彩-百度</v>
          </cell>
          <cell r="D40" t="str">
            <v>2018/01/01-2020/12/31</v>
          </cell>
          <cell r="E40" t="str">
            <v>北京市石景山区实兴大街30号院3号楼2层B-0822房间</v>
          </cell>
          <cell r="F40" t="str">
            <v>蒲赟</v>
          </cell>
          <cell r="G40" t="str">
            <v>15652232649</v>
          </cell>
          <cell r="H40" t="str">
            <v>puyun@adnice.com</v>
          </cell>
          <cell r="I40" t="str">
            <v/>
          </cell>
          <cell r="J40">
            <v>0</v>
          </cell>
          <cell r="K40" t="str">
            <v>账期付款,预付款</v>
          </cell>
          <cell r="L40" t="str">
            <v>北京多彩互动广告有限公司</v>
          </cell>
          <cell r="M40" t="str">
            <v>1101040160000553155</v>
          </cell>
          <cell r="N40" t="str">
            <v>CPC;CPD;信息流;品牌专区;</v>
          </cell>
          <cell r="O40" t="str">
            <v>即充即返</v>
          </cell>
          <cell r="P40" t="str">
            <v>1.00%</v>
          </cell>
          <cell r="Q40" t="str">
            <v>2018/01/01-2020/12/31</v>
          </cell>
          <cell r="R40" t="str">
            <v>-</v>
          </cell>
          <cell r="S40" t="str">
            <v>-</v>
          </cell>
          <cell r="T40" t="str">
            <v>-</v>
          </cell>
          <cell r="U40" t="str">
            <v>-</v>
          </cell>
          <cell r="V40" t="str">
            <v>-</v>
          </cell>
          <cell r="W40" t="str">
            <v>-</v>
          </cell>
          <cell r="X40" t="str">
            <v>-</v>
          </cell>
          <cell r="Y40" t="str">
            <v>-</v>
          </cell>
          <cell r="Z40" t="str">
            <v>-</v>
          </cell>
          <cell r="AA40" t="str">
            <v>金源广告</v>
          </cell>
        </row>
        <row r="41">
          <cell r="B41" t="str">
            <v>上海大娱数码科技有限公司</v>
          </cell>
          <cell r="C41" t="str">
            <v>上海大娱-咪咕</v>
          </cell>
          <cell r="D41" t="str">
            <v>2019/04/28-2019/12/31</v>
          </cell>
          <cell r="E41" t="str">
            <v>上海市嘉定区陈翔路88号6幢1楼A区1162室</v>
          </cell>
          <cell r="F41" t="str">
            <v>宝儿</v>
          </cell>
          <cell r="G41" t="str">
            <v>15521045462</v>
          </cell>
          <cell r="H41" t="str">
            <v>baoer.situ@mokiwi.com</v>
          </cell>
          <cell r="I41" t="str">
            <v/>
          </cell>
          <cell r="J41">
            <v>0</v>
          </cell>
          <cell r="K41" t="str">
            <v>预付款</v>
          </cell>
          <cell r="L41" t="str">
            <v>上海大娱数码科技有限公司</v>
          </cell>
          <cell r="M41" t="str">
            <v>3101 0401 6000 1362 927</v>
          </cell>
          <cell r="N41" t="str">
            <v>CPM;</v>
          </cell>
          <cell r="O41" t="str">
            <v>无</v>
          </cell>
          <cell r="P41" t="str">
            <v>无</v>
          </cell>
          <cell r="Q41" t="str">
            <v>2019/04/28-2019/12/31</v>
          </cell>
          <cell r="R41" t="str">
            <v>-</v>
          </cell>
          <cell r="S41" t="str">
            <v>-</v>
          </cell>
          <cell r="T41" t="str">
            <v>-</v>
          </cell>
          <cell r="U41" t="str">
            <v>-</v>
          </cell>
          <cell r="V41" t="str">
            <v>-</v>
          </cell>
          <cell r="W41" t="str">
            <v>-</v>
          </cell>
          <cell r="X41" t="str">
            <v>-</v>
          </cell>
          <cell r="Y41" t="str">
            <v>-</v>
          </cell>
          <cell r="Z41" t="str">
            <v>-</v>
          </cell>
          <cell r="AA41" t="str">
            <v>北京多彩</v>
          </cell>
        </row>
        <row r="42">
          <cell r="B42" t="str">
            <v>北京博之林传媒技术有限公司</v>
          </cell>
          <cell r="C42" t="str">
            <v>博之林-咪咕</v>
          </cell>
          <cell r="D42" t="str">
            <v>2019/04/01-2020/03/31</v>
          </cell>
          <cell r="E42" t="str">
            <v>北京市朝阳区三间房南里4号院[8-5]16幢102室</v>
          </cell>
          <cell r="F42" t="str">
            <v>董明月</v>
          </cell>
          <cell r="G42" t="str">
            <v>15810476503</v>
          </cell>
          <cell r="H42" t="str">
            <v>dongmingyue@bozhilin.com</v>
          </cell>
          <cell r="I42" t="str">
            <v/>
          </cell>
          <cell r="J42">
            <v>0</v>
          </cell>
          <cell r="K42" t="str">
            <v>预付款</v>
          </cell>
          <cell r="L42" t="str">
            <v>北京博之林传媒技术有限公司</v>
          </cell>
          <cell r="M42" t="str">
            <v>110060635018150334394</v>
          </cell>
          <cell r="N42" t="str">
            <v>CPM;</v>
          </cell>
          <cell r="O42" t="str">
            <v>无</v>
          </cell>
          <cell r="P42" t="str">
            <v>无</v>
          </cell>
          <cell r="Q42" t="str">
            <v>2019/04/01-2020/03/31</v>
          </cell>
          <cell r="R42" t="str">
            <v>-</v>
          </cell>
          <cell r="S42" t="str">
            <v>-</v>
          </cell>
          <cell r="T42" t="str">
            <v>-</v>
          </cell>
          <cell r="U42" t="str">
            <v>-</v>
          </cell>
          <cell r="V42" t="str">
            <v>-</v>
          </cell>
          <cell r="W42" t="str">
            <v>-</v>
          </cell>
          <cell r="X42" t="str">
            <v>-</v>
          </cell>
          <cell r="Y42" t="str">
            <v>-</v>
          </cell>
          <cell r="Z42" t="str">
            <v>-</v>
          </cell>
          <cell r="AA42" t="str">
            <v>北京多彩</v>
          </cell>
        </row>
        <row r="43">
          <cell r="B43" t="str">
            <v>沃到互动（北京）传媒技术有限公司</v>
          </cell>
          <cell r="C43" t="str">
            <v>沃到-咪咕</v>
          </cell>
          <cell r="D43" t="str">
            <v>2019/04/01-2020/03/31</v>
          </cell>
          <cell r="E43" t="str">
            <v>北京市朝阳区朝阳路71号12层1518</v>
          </cell>
          <cell r="F43" t="str">
            <v>董明月</v>
          </cell>
          <cell r="G43" t="str">
            <v>15810476503</v>
          </cell>
          <cell r="H43" t="str">
            <v>dongmingyue@bozhilin.com</v>
          </cell>
          <cell r="I43" t="str">
            <v/>
          </cell>
          <cell r="J43">
            <v>0</v>
          </cell>
          <cell r="K43" t="str">
            <v>预付款</v>
          </cell>
          <cell r="L43" t="str">
            <v>沃到互动（北京）传媒技术有限公司</v>
          </cell>
          <cell r="M43" t="str">
            <v>110 9195 7811 0501</v>
          </cell>
          <cell r="N43" t="str">
            <v>CPM;</v>
          </cell>
          <cell r="O43" t="str">
            <v>无</v>
          </cell>
          <cell r="P43" t="str">
            <v>无</v>
          </cell>
          <cell r="Q43" t="str">
            <v>2019/04/01-2020/03/31</v>
          </cell>
          <cell r="R43" t="str">
            <v>-</v>
          </cell>
          <cell r="S43" t="str">
            <v>-</v>
          </cell>
          <cell r="T43" t="str">
            <v>-</v>
          </cell>
          <cell r="U43" t="str">
            <v>-</v>
          </cell>
          <cell r="V43" t="str">
            <v>-</v>
          </cell>
          <cell r="W43" t="str">
            <v>-</v>
          </cell>
          <cell r="X43" t="str">
            <v>-</v>
          </cell>
          <cell r="Y43" t="str">
            <v>-</v>
          </cell>
          <cell r="Z43" t="str">
            <v>-</v>
          </cell>
          <cell r="AA43" t="str">
            <v>北京多彩</v>
          </cell>
        </row>
        <row r="44">
          <cell r="B44" t="str">
            <v>深圳天眼影视有限公司-拼多多</v>
          </cell>
          <cell r="C44" t="str">
            <v>天眼-拼多多</v>
          </cell>
          <cell r="D44" t="str">
            <v>2019/01/01-2019/12/31</v>
          </cell>
          <cell r="E44" t="str">
            <v>北京市朝阳区东四环方家村甲1号 C立方青年文化创意园G6</v>
          </cell>
          <cell r="F44" t="str">
            <v>徐菁</v>
          </cell>
          <cell r="G44" t="str">
            <v>17666101226</v>
          </cell>
          <cell r="H44" t="str">
            <v>3563702974@qq.com</v>
          </cell>
          <cell r="I44" t="str">
            <v/>
          </cell>
          <cell r="J44">
            <v>0</v>
          </cell>
          <cell r="K44" t="str">
            <v>预付款</v>
          </cell>
          <cell r="L44" t="str">
            <v>深圳天眼影视有限公司</v>
          </cell>
          <cell r="M44" t="str">
            <v>4000093409100177952</v>
          </cell>
          <cell r="N44" t="str">
            <v>CPC;</v>
          </cell>
          <cell r="O44" t="str">
            <v>无</v>
          </cell>
          <cell r="P44" t="str">
            <v>无</v>
          </cell>
          <cell r="Q44" t="str">
            <v>2019/01/01-2019/12/31</v>
          </cell>
          <cell r="R44" t="str">
            <v>-</v>
          </cell>
          <cell r="S44" t="str">
            <v>-</v>
          </cell>
          <cell r="T44" t="str">
            <v>-</v>
          </cell>
          <cell r="U44" t="str">
            <v>-</v>
          </cell>
          <cell r="V44" t="str">
            <v>-</v>
          </cell>
          <cell r="W44" t="str">
            <v>-</v>
          </cell>
          <cell r="X44" t="str">
            <v>-</v>
          </cell>
          <cell r="Y44" t="str">
            <v>-</v>
          </cell>
          <cell r="Z44" t="str">
            <v>-</v>
          </cell>
          <cell r="AA44" t="str">
            <v>北京多彩</v>
          </cell>
        </row>
        <row r="45">
          <cell r="B45" t="str">
            <v>厦门飞博共创网络科技股份有限公司-拼多多</v>
          </cell>
          <cell r="C45" t="str">
            <v>飞博-拼多多</v>
          </cell>
          <cell r="D45" t="str">
            <v>2019/01/01-2019/12/31</v>
          </cell>
          <cell r="E45" t="str">
            <v>厦门市思明区软件园二期 观日路46号楼 4层</v>
          </cell>
          <cell r="F45" t="str">
            <v>田超凡</v>
          </cell>
          <cell r="G45" t="str">
            <v>15359399620</v>
          </cell>
          <cell r="H45" t="str">
            <v>tcf@feibo.com</v>
          </cell>
          <cell r="I45" t="str">
            <v/>
          </cell>
          <cell r="J45">
            <v>0</v>
          </cell>
          <cell r="K45" t="str">
            <v>预付款</v>
          </cell>
          <cell r="L45" t="str">
            <v>厦门飞博共创网络科技股份有限公司</v>
          </cell>
          <cell r="M45" t="str">
            <v>592902762610101</v>
          </cell>
          <cell r="N45" t="str">
            <v>CPC;</v>
          </cell>
          <cell r="O45" t="str">
            <v>无</v>
          </cell>
          <cell r="P45" t="str">
            <v>无</v>
          </cell>
          <cell r="Q45" t="str">
            <v>2019/01/01-2019/12/31</v>
          </cell>
          <cell r="R45" t="str">
            <v>-</v>
          </cell>
          <cell r="S45" t="str">
            <v>-</v>
          </cell>
          <cell r="T45" t="str">
            <v>-</v>
          </cell>
          <cell r="U45" t="str">
            <v>-</v>
          </cell>
          <cell r="V45" t="str">
            <v>-</v>
          </cell>
          <cell r="W45" t="str">
            <v>-</v>
          </cell>
          <cell r="X45" t="str">
            <v>-</v>
          </cell>
          <cell r="Y45" t="str">
            <v>-</v>
          </cell>
          <cell r="Z45" t="str">
            <v>-</v>
          </cell>
          <cell r="AA45" t="str">
            <v>北京多彩</v>
          </cell>
        </row>
        <row r="46">
          <cell r="B46" t="str">
            <v>山西一闪传媒科技有限公司-拼多多</v>
          </cell>
          <cell r="C46" t="str">
            <v>一闪-拼多多</v>
          </cell>
          <cell r="D46" t="str">
            <v>2019/01/01-2019/12/31</v>
          </cell>
          <cell r="E46" t="str">
            <v>北京市朝阳区望京SOHO，T1 C座707</v>
          </cell>
          <cell r="F46" t="str">
            <v>阮志超</v>
          </cell>
          <cell r="G46" t="str">
            <v>15956937635</v>
          </cell>
          <cell r="H46" t="str">
            <v>gang@socialflash.cn</v>
          </cell>
          <cell r="I46" t="str">
            <v/>
          </cell>
          <cell r="J46">
            <v>0</v>
          </cell>
          <cell r="K46" t="str">
            <v>预付款</v>
          </cell>
          <cell r="L46" t="str">
            <v>山西一闪传媒科技有限公司</v>
          </cell>
          <cell r="M46" t="str">
            <v>1410006 88018010 047173</v>
          </cell>
          <cell r="N46" t="str">
            <v>CPC;</v>
          </cell>
          <cell r="O46" t="str">
            <v>无</v>
          </cell>
          <cell r="P46" t="str">
            <v>无</v>
          </cell>
          <cell r="Q46" t="str">
            <v>2019/01/01-2019/12/31</v>
          </cell>
          <cell r="R46" t="str">
            <v>-</v>
          </cell>
          <cell r="S46" t="str">
            <v>-</v>
          </cell>
          <cell r="T46" t="str">
            <v>-</v>
          </cell>
          <cell r="U46" t="str">
            <v>-</v>
          </cell>
          <cell r="V46" t="str">
            <v>-</v>
          </cell>
          <cell r="W46" t="str">
            <v>-</v>
          </cell>
          <cell r="X46" t="str">
            <v>-</v>
          </cell>
          <cell r="Y46" t="str">
            <v>-</v>
          </cell>
          <cell r="Z46" t="str">
            <v>-</v>
          </cell>
          <cell r="AA46" t="str">
            <v>北京多彩</v>
          </cell>
        </row>
        <row r="47">
          <cell r="B47" t="str">
            <v>北京金源互动广告有限公司-创奇互动-2019</v>
          </cell>
          <cell r="C47" t="str">
            <v>金源广告-创奇互动-2019</v>
          </cell>
          <cell r="D47" t="str">
            <v>2019/01/01-2020/12/31</v>
          </cell>
          <cell r="E47" t="str">
            <v>北京市朝阳区东十里堡路1号未来时大厦708室</v>
          </cell>
          <cell r="F47" t="str">
            <v>李刚</v>
          </cell>
          <cell r="G47" t="str">
            <v>15369461673</v>
          </cell>
          <cell r="H47" t="str">
            <v>ligang@kanking.cn</v>
          </cell>
          <cell r="I47" t="str">
            <v/>
          </cell>
          <cell r="J47">
            <v>0</v>
          </cell>
          <cell r="K47" t="str">
            <v>账期付款,预付款</v>
          </cell>
          <cell r="L47" t="str">
            <v>北京创奇互动科技有限公司</v>
          </cell>
          <cell r="M47" t="str">
            <v>1109 0943 0410 401</v>
          </cell>
          <cell r="N47" t="str">
            <v>CPC;</v>
          </cell>
          <cell r="O47" t="str">
            <v>无</v>
          </cell>
          <cell r="P47" t="str">
            <v>无</v>
          </cell>
          <cell r="Q47" t="str">
            <v>2019/01/01-2020/12/31</v>
          </cell>
          <cell r="R47" t="str">
            <v>-</v>
          </cell>
          <cell r="S47" t="str">
            <v>-</v>
          </cell>
          <cell r="T47" t="str">
            <v>-</v>
          </cell>
          <cell r="U47" t="str">
            <v>-</v>
          </cell>
          <cell r="V47" t="str">
            <v>-</v>
          </cell>
          <cell r="W47" t="str">
            <v>-</v>
          </cell>
          <cell r="X47" t="str">
            <v>-</v>
          </cell>
          <cell r="Y47" t="str">
            <v>-</v>
          </cell>
          <cell r="Z47" t="str">
            <v>-</v>
          </cell>
          <cell r="AA47" t="str">
            <v>金源广告</v>
          </cell>
        </row>
        <row r="48">
          <cell r="B48" t="str">
            <v>广州尼尔森市场研究有限公司</v>
          </cell>
          <cell r="C48" t="str">
            <v>尼尔森</v>
          </cell>
          <cell r="D48" t="str">
            <v>2019/04/30-2020/04/29</v>
          </cell>
          <cell r="E48" t="str">
            <v>中国广州市中山五路68号五月花商业广场12楼</v>
          </cell>
          <cell r="F48" t="str">
            <v>王瑶</v>
          </cell>
          <cell r="G48" t="str">
            <v>18600295710</v>
          </cell>
          <cell r="H48" t="str">
            <v>nick.wang@hui-jia.com.cn</v>
          </cell>
          <cell r="I48" t="str">
            <v/>
          </cell>
          <cell r="J48">
            <v>0</v>
          </cell>
          <cell r="K48" t="str">
            <v>预付款</v>
          </cell>
          <cell r="L48" t="str">
            <v>广州尼尔森市场研究有限公司</v>
          </cell>
          <cell r="M48" t="str">
            <v>629005281011</v>
          </cell>
          <cell r="N48" t="str">
            <v>CPC;</v>
          </cell>
          <cell r="O48" t="str">
            <v>无</v>
          </cell>
          <cell r="P48" t="str">
            <v>无</v>
          </cell>
          <cell r="Q48" t="str">
            <v>2019/04/30-2020/04/29</v>
          </cell>
          <cell r="R48" t="str">
            <v>-</v>
          </cell>
          <cell r="S48" t="str">
            <v>-</v>
          </cell>
          <cell r="T48" t="str">
            <v>-</v>
          </cell>
          <cell r="U48" t="str">
            <v>-</v>
          </cell>
          <cell r="V48" t="str">
            <v>-</v>
          </cell>
          <cell r="W48" t="str">
            <v>-</v>
          </cell>
          <cell r="X48" t="str">
            <v>-</v>
          </cell>
          <cell r="Y48" t="str">
            <v>-</v>
          </cell>
          <cell r="Z48" t="str">
            <v>-</v>
          </cell>
          <cell r="AA48" t="str">
            <v>金源广告</v>
          </cell>
        </row>
        <row r="49">
          <cell r="B49" t="str">
            <v>北京喜闻互联科技有限公司</v>
          </cell>
          <cell r="C49" t="str">
            <v>喜闻</v>
          </cell>
          <cell r="D49" t="str">
            <v>2019/01/01-2020/12/31</v>
          </cell>
          <cell r="E49" t="str">
            <v>北京市海淀区西三旗建材城中路12号17号平房160</v>
          </cell>
          <cell r="F49" t="str">
            <v>纪托</v>
          </cell>
          <cell r="G49" t="str">
            <v>13701274820</v>
          </cell>
          <cell r="H49" t="str">
            <v>jituo234@163.com</v>
          </cell>
          <cell r="I49" t="str">
            <v/>
          </cell>
          <cell r="J49">
            <v>0</v>
          </cell>
          <cell r="K49" t="str">
            <v>预付款</v>
          </cell>
          <cell r="L49" t="str">
            <v>北京喜闻互联科技有限公司</v>
          </cell>
          <cell r="M49" t="str">
            <v>110937638010601</v>
          </cell>
          <cell r="N49" t="str">
            <v>CPC;</v>
          </cell>
          <cell r="O49" t="str">
            <v>无</v>
          </cell>
          <cell r="P49" t="str">
            <v>无</v>
          </cell>
          <cell r="Q49" t="str">
            <v>2019/01/01-2020/12/31</v>
          </cell>
          <cell r="R49" t="str">
            <v>-</v>
          </cell>
          <cell r="S49" t="str">
            <v>-</v>
          </cell>
          <cell r="T49" t="str">
            <v>-</v>
          </cell>
          <cell r="U49" t="str">
            <v>-</v>
          </cell>
          <cell r="V49" t="str">
            <v>-</v>
          </cell>
          <cell r="W49" t="str">
            <v>-</v>
          </cell>
          <cell r="X49" t="str">
            <v>-</v>
          </cell>
          <cell r="Y49" t="str">
            <v>-</v>
          </cell>
          <cell r="Z49" t="str">
            <v>-</v>
          </cell>
          <cell r="AA49" t="str">
            <v>北京多彩</v>
          </cell>
        </row>
        <row r="50">
          <cell r="B50" t="str">
            <v>杭州索星文化创意有限公司-拼多多</v>
          </cell>
          <cell r="C50" t="str">
            <v>索星文化-拼多多</v>
          </cell>
          <cell r="D50" t="str">
            <v>2019/05/06-2019/12/31</v>
          </cell>
          <cell r="E50" t="str">
            <v>杭州市江干区九环路新星光电2幢2楼</v>
          </cell>
          <cell r="F50" t="str">
            <v>Chris</v>
          </cell>
          <cell r="G50" t="str">
            <v>15088715319</v>
          </cell>
          <cell r="H50" t="str">
            <v>1043412732@qq.com</v>
          </cell>
          <cell r="I50" t="str">
            <v/>
          </cell>
          <cell r="J50">
            <v>0</v>
          </cell>
          <cell r="K50" t="str">
            <v>预付款</v>
          </cell>
          <cell r="L50" t="str">
            <v>杭州索星文化创意有限公司</v>
          </cell>
          <cell r="M50" t="str">
            <v>1202090109901075866</v>
          </cell>
          <cell r="N50" t="str">
            <v>CPC;</v>
          </cell>
          <cell r="O50" t="str">
            <v>无</v>
          </cell>
          <cell r="P50" t="str">
            <v>无</v>
          </cell>
          <cell r="Q50" t="str">
            <v>2019/05/06-2019/12/31</v>
          </cell>
          <cell r="R50" t="str">
            <v>-</v>
          </cell>
          <cell r="S50" t="str">
            <v>-</v>
          </cell>
          <cell r="T50" t="str">
            <v>-</v>
          </cell>
          <cell r="U50" t="str">
            <v>-</v>
          </cell>
          <cell r="V50" t="str">
            <v>-</v>
          </cell>
          <cell r="W50" t="str">
            <v>-</v>
          </cell>
          <cell r="X50" t="str">
            <v>-</v>
          </cell>
          <cell r="Y50" t="str">
            <v>-</v>
          </cell>
          <cell r="Z50" t="str">
            <v>-</v>
          </cell>
          <cell r="AA50" t="str">
            <v>北京多彩</v>
          </cell>
        </row>
        <row r="51">
          <cell r="B51" t="str">
            <v>华扬联众数字技术股份有限公司深圳分公司-朋友圈</v>
          </cell>
          <cell r="C51" t="str">
            <v>华扬联众-朋友圈</v>
          </cell>
          <cell r="D51" t="str">
            <v>2019/05/10-2019/12/31</v>
          </cell>
          <cell r="E51" t="str">
            <v>深圳南山区海岸城中洲控股B座21层</v>
          </cell>
          <cell r="F51" t="str">
            <v>杨羊</v>
          </cell>
          <cell r="G51" t="str">
            <v>13692239253</v>
          </cell>
          <cell r="H51" t="str">
            <v>yang.yang@hylink.com</v>
          </cell>
          <cell r="I51" t="str">
            <v/>
          </cell>
          <cell r="J51">
            <v>0</v>
          </cell>
          <cell r="K51" t="str">
            <v>预付款</v>
          </cell>
          <cell r="L51" t="str">
            <v>华扬联众数字技术股份有限公司深圳分公司</v>
          </cell>
          <cell r="M51" t="str">
            <v>招商银行股份有限公司深圳分行营业部</v>
          </cell>
          <cell r="N51" t="str">
            <v>CPM;</v>
          </cell>
          <cell r="O51" t="str">
            <v>即充即返</v>
          </cell>
          <cell r="P51" t="str">
            <v>11.00%</v>
          </cell>
          <cell r="Q51" t="str">
            <v>2019/05/10-2019/12/31</v>
          </cell>
          <cell r="R51" t="str">
            <v>-</v>
          </cell>
          <cell r="S51" t="str">
            <v>-</v>
          </cell>
          <cell r="T51" t="str">
            <v>-</v>
          </cell>
          <cell r="U51" t="str">
            <v>-</v>
          </cell>
          <cell r="V51" t="str">
            <v>-</v>
          </cell>
          <cell r="W51" t="str">
            <v>-</v>
          </cell>
          <cell r="X51" t="str">
            <v>-</v>
          </cell>
          <cell r="Y51" t="str">
            <v>-</v>
          </cell>
          <cell r="Z51" t="str">
            <v>-</v>
          </cell>
          <cell r="AA51" t="str">
            <v>北京多彩</v>
          </cell>
        </row>
        <row r="52">
          <cell r="B52" t="str">
            <v>上海仁志文化传媒有限公司-taptap</v>
          </cell>
          <cell r="C52" t="str">
            <v>仁志文化-taptap</v>
          </cell>
          <cell r="D52" t="str">
            <v>2019/02/26-2019/12/31</v>
          </cell>
          <cell r="E52" t="str">
            <v>上海市普陀区谈家渡路28号盛泉大厦 南区7楼J1</v>
          </cell>
          <cell r="F52" t="str">
            <v>徐平</v>
          </cell>
          <cell r="G52" t="str">
            <v>13641888030</v>
          </cell>
          <cell r="H52" t="str">
            <v>redman@renzhiad.com</v>
          </cell>
          <cell r="I52" t="str">
            <v/>
          </cell>
          <cell r="J52">
            <v>0</v>
          </cell>
          <cell r="K52" t="str">
            <v>预付款</v>
          </cell>
          <cell r="L52" t="str">
            <v>上海仁志文化传媒有限公司</v>
          </cell>
          <cell r="M52" t="str">
            <v>121922507610901</v>
          </cell>
          <cell r="N52" t="str">
            <v>CPD;</v>
          </cell>
          <cell r="O52" t="str">
            <v>无</v>
          </cell>
          <cell r="P52" t="str">
            <v>无</v>
          </cell>
          <cell r="Q52" t="str">
            <v>2019/02/26-2019/12/31</v>
          </cell>
          <cell r="R52" t="str">
            <v>-</v>
          </cell>
          <cell r="S52" t="str">
            <v>-</v>
          </cell>
          <cell r="T52" t="str">
            <v>-</v>
          </cell>
          <cell r="U52" t="str">
            <v>-</v>
          </cell>
          <cell r="V52" t="str">
            <v>-</v>
          </cell>
          <cell r="W52" t="str">
            <v>-</v>
          </cell>
          <cell r="X52" t="str">
            <v>-</v>
          </cell>
          <cell r="Y52" t="str">
            <v>-</v>
          </cell>
          <cell r="Z52" t="str">
            <v>-</v>
          </cell>
          <cell r="AA52" t="str">
            <v>北京多彩</v>
          </cell>
        </row>
        <row r="53">
          <cell r="B53" t="str">
            <v>楼氏（深圳）文化传媒集团有限公司-拼多多</v>
          </cell>
          <cell r="C53" t="str">
            <v>楼氏文化-拼多多</v>
          </cell>
          <cell r="D53" t="str">
            <v>2019/04/22-2019/12/31</v>
          </cell>
          <cell r="E53" t="str">
            <v>深圳市南山区粤海街道东方科技大厦309</v>
          </cell>
          <cell r="F53" t="str">
            <v>魏思颖</v>
          </cell>
          <cell r="G53" t="str">
            <v>13717139306</v>
          </cell>
          <cell r="H53" t="str">
            <v>qianbi@daailoushi.com.cn</v>
          </cell>
          <cell r="I53" t="str">
            <v/>
          </cell>
          <cell r="J53">
            <v>0</v>
          </cell>
          <cell r="K53" t="str">
            <v>预付款</v>
          </cell>
          <cell r="L53" t="str">
            <v>楼氏（深圳）文化传媒集团有限公司</v>
          </cell>
          <cell r="M53" t="str">
            <v>755939745110901</v>
          </cell>
          <cell r="N53" t="str">
            <v>CPC;</v>
          </cell>
          <cell r="O53" t="str">
            <v>无</v>
          </cell>
          <cell r="P53" t="str">
            <v>无</v>
          </cell>
          <cell r="Q53" t="str">
            <v>2019/04/22-2019/12/31</v>
          </cell>
          <cell r="R53" t="str">
            <v>-</v>
          </cell>
          <cell r="S53" t="str">
            <v>-</v>
          </cell>
          <cell r="T53" t="str">
            <v>-</v>
          </cell>
          <cell r="U53" t="str">
            <v>-</v>
          </cell>
          <cell r="V53" t="str">
            <v>-</v>
          </cell>
          <cell r="W53" t="str">
            <v>-</v>
          </cell>
          <cell r="X53" t="str">
            <v>-</v>
          </cell>
          <cell r="Y53" t="str">
            <v>-</v>
          </cell>
          <cell r="Z53" t="str">
            <v>-</v>
          </cell>
          <cell r="AA53" t="str">
            <v>北京多彩</v>
          </cell>
        </row>
        <row r="54">
          <cell r="B54" t="str">
            <v>霍尔果斯多彩互动广告有限公司-搜狗宝盛2019</v>
          </cell>
          <cell r="C54" t="str">
            <v>霍尔果斯多彩-搜狗宝盛2019</v>
          </cell>
          <cell r="D54" t="str">
            <v>2019/04/01-2020/10/01</v>
          </cell>
          <cell r="E54" t="str">
            <v>新疆伊犁州霍尔果斯中哈国际边境合作中心B4地块东方公寓1层103、104号</v>
          </cell>
          <cell r="F54" t="str">
            <v>李洋</v>
          </cell>
          <cell r="G54" t="str">
            <v>15010302140</v>
          </cell>
          <cell r="H54" t="str">
            <v>liyang@adnice.com</v>
          </cell>
          <cell r="I54" t="str">
            <v/>
          </cell>
          <cell r="J54">
            <v>0</v>
          </cell>
          <cell r="K54" t="str">
            <v>账期付款</v>
          </cell>
          <cell r="L54" t="str">
            <v>霍尔果斯多彩互动广告有限公司</v>
          </cell>
          <cell r="M54" t="str">
            <v>107667508007</v>
          </cell>
          <cell r="N54" t="str">
            <v>CPC;品牌专区;</v>
          </cell>
          <cell r="O54" t="str">
            <v>无</v>
          </cell>
          <cell r="P54" t="str">
            <v>无</v>
          </cell>
          <cell r="Q54" t="str">
            <v>2019/04/01-2020/10/01</v>
          </cell>
          <cell r="R54" t="str">
            <v>-</v>
          </cell>
          <cell r="S54" t="str">
            <v>-</v>
          </cell>
          <cell r="T54" t="str">
            <v>-</v>
          </cell>
          <cell r="U54" t="str">
            <v>-</v>
          </cell>
          <cell r="V54" t="str">
            <v>-</v>
          </cell>
          <cell r="W54" t="str">
            <v>-</v>
          </cell>
          <cell r="X54" t="str">
            <v>-</v>
          </cell>
          <cell r="Y54" t="str">
            <v>-</v>
          </cell>
          <cell r="Z54" t="str">
            <v>-</v>
          </cell>
          <cell r="AA54" t="str">
            <v>北京多彩</v>
          </cell>
        </row>
        <row r="55">
          <cell r="B55" t="str">
            <v>霍尔果斯多彩互动广告有限公司-优矩-搜狗</v>
          </cell>
          <cell r="C55" t="str">
            <v>霍尔果斯多彩-优矩-搜狗金源广告</v>
          </cell>
          <cell r="D55" t="str">
            <v>2019/04/16-2020/12/31</v>
          </cell>
          <cell r="E55" t="str">
            <v>北京</v>
          </cell>
          <cell r="F55" t="str">
            <v>李洋</v>
          </cell>
          <cell r="G55" t="str">
            <v>15010302140</v>
          </cell>
          <cell r="H55" t="str">
            <v>iyang@adnice.com</v>
          </cell>
          <cell r="I55" t="str">
            <v/>
          </cell>
          <cell r="J55">
            <v>0</v>
          </cell>
          <cell r="K55" t="str">
            <v>账期付款</v>
          </cell>
          <cell r="L55" t="str">
            <v>霍尔果斯多彩互动广告有限公司</v>
          </cell>
          <cell r="M55" t="str">
            <v>107667508007</v>
          </cell>
          <cell r="N55" t="str">
            <v>CPC;</v>
          </cell>
          <cell r="O55" t="str">
            <v>无</v>
          </cell>
          <cell r="P55" t="str">
            <v>无</v>
          </cell>
          <cell r="Q55" t="str">
            <v>2019/04/16-2020/12/31</v>
          </cell>
          <cell r="R55" t="str">
            <v>-</v>
          </cell>
          <cell r="S55" t="str">
            <v>-</v>
          </cell>
          <cell r="T55" t="str">
            <v>-</v>
          </cell>
          <cell r="U55" t="str">
            <v>-</v>
          </cell>
          <cell r="V55" t="str">
            <v>-</v>
          </cell>
          <cell r="W55" t="str">
            <v>-</v>
          </cell>
          <cell r="X55" t="str">
            <v>-</v>
          </cell>
          <cell r="Y55" t="str">
            <v>-</v>
          </cell>
          <cell r="Z55" t="str">
            <v>-</v>
          </cell>
          <cell r="AA55" t="str">
            <v>金源广告</v>
          </cell>
        </row>
        <row r="56">
          <cell r="B56" t="str">
            <v>霍尔果斯多彩互动广告有限公司-优矩-360</v>
          </cell>
          <cell r="C56" t="str">
            <v>霍尔果斯多彩-优矩-360-金源广告</v>
          </cell>
          <cell r="D56" t="str">
            <v>2019/04/16-2020/12/31</v>
          </cell>
          <cell r="E56" t="str">
            <v>北京</v>
          </cell>
          <cell r="F56" t="str">
            <v>李洋</v>
          </cell>
          <cell r="G56" t="str">
            <v>15010302140</v>
          </cell>
          <cell r="H56" t="str">
            <v>liyang@adnice.com</v>
          </cell>
          <cell r="I56" t="str">
            <v/>
          </cell>
          <cell r="J56">
            <v>0</v>
          </cell>
          <cell r="K56" t="str">
            <v>账期付款</v>
          </cell>
          <cell r="L56" t="str">
            <v>北京多彩互动广告有限公司</v>
          </cell>
          <cell r="M56" t="str">
            <v>107667508007</v>
          </cell>
          <cell r="N56" t="str">
            <v>CPC;</v>
          </cell>
          <cell r="O56" t="str">
            <v>无</v>
          </cell>
          <cell r="P56" t="str">
            <v>无</v>
          </cell>
          <cell r="Q56" t="str">
            <v>2019/04/16-2020/12/31</v>
          </cell>
          <cell r="R56" t="str">
            <v>-</v>
          </cell>
          <cell r="S56" t="str">
            <v>-</v>
          </cell>
          <cell r="T56" t="str">
            <v>-</v>
          </cell>
          <cell r="U56" t="str">
            <v>-</v>
          </cell>
          <cell r="V56" t="str">
            <v>-</v>
          </cell>
          <cell r="W56" t="str">
            <v>-</v>
          </cell>
          <cell r="X56" t="str">
            <v>-</v>
          </cell>
          <cell r="Y56" t="str">
            <v>-</v>
          </cell>
          <cell r="Z56" t="str">
            <v>-</v>
          </cell>
          <cell r="AA56" t="str">
            <v>金源广告</v>
          </cell>
        </row>
        <row r="57">
          <cell r="B57" t="str">
            <v>上海金钊文化传播有限公司</v>
          </cell>
          <cell r="C57" t="str">
            <v>小米-旅游工具2019</v>
          </cell>
          <cell r="D57" t="str">
            <v>2019/04/04-2019/12/31</v>
          </cell>
          <cell r="E57" t="str">
            <v>北京市朝阳区光华路甲14号诺安基金大厦6层</v>
          </cell>
          <cell r="F57" t="str">
            <v>舒颖</v>
          </cell>
          <cell r="G57" t="str">
            <v>18611207320</v>
          </cell>
          <cell r="H57" t="str">
            <v>shuying@zibolan.com</v>
          </cell>
          <cell r="I57" t="str">
            <v/>
          </cell>
          <cell r="J57">
            <v>0</v>
          </cell>
          <cell r="K57" t="str">
            <v>预付款</v>
          </cell>
          <cell r="L57" t="str">
            <v>上海金钊文化传播有限公司</v>
          </cell>
          <cell r="M57" t="str">
            <v>1109 3702 9310 101</v>
          </cell>
          <cell r="N57" t="str">
            <v>CPD;CPT;CPC;CPM;</v>
          </cell>
          <cell r="O57" t="str">
            <v>无</v>
          </cell>
          <cell r="P57" t="str">
            <v>无</v>
          </cell>
          <cell r="Q57" t="str">
            <v>2019/04/04-2019/12/31</v>
          </cell>
          <cell r="R57" t="str">
            <v>-</v>
          </cell>
          <cell r="S57" t="str">
            <v>-</v>
          </cell>
          <cell r="T57" t="str">
            <v>-</v>
          </cell>
          <cell r="U57" t="str">
            <v>-</v>
          </cell>
          <cell r="V57" t="str">
            <v>-</v>
          </cell>
          <cell r="W57" t="str">
            <v>-</v>
          </cell>
          <cell r="X57" t="str">
            <v>-</v>
          </cell>
          <cell r="Y57" t="str">
            <v>-</v>
          </cell>
          <cell r="Z57" t="str">
            <v>-</v>
          </cell>
          <cell r="AA57" t="str">
            <v>北京多彩</v>
          </cell>
        </row>
        <row r="58">
          <cell r="B58" t="str">
            <v>北京多彩互动广告有限公司-无双-百度</v>
          </cell>
          <cell r="C58" t="str">
            <v>多彩-无双-百度</v>
          </cell>
          <cell r="D58" t="str">
            <v>2019/04/10-2020/04/09</v>
          </cell>
          <cell r="E58" t="str">
            <v>北京市朝阳区广顺南大街8号院1号楼利星行中心A座7楼B01单元</v>
          </cell>
          <cell r="F58" t="str">
            <v>张芷源</v>
          </cell>
          <cell r="G58" t="str">
            <v>15901016901</v>
          </cell>
          <cell r="H58" t="str">
            <v>zhiyuan.zhang@agrant.cn</v>
          </cell>
          <cell r="I58" t="str">
            <v/>
          </cell>
          <cell r="J58">
            <v>0</v>
          </cell>
          <cell r="K58" t="str">
            <v>账期付款</v>
          </cell>
          <cell r="L58" t="str">
            <v>上海无双企业发展有限公司</v>
          </cell>
          <cell r="M58" t="str">
            <v>310069079018800096862</v>
          </cell>
          <cell r="N58" t="str">
            <v>CPD;</v>
          </cell>
          <cell r="O58" t="str">
            <v>无</v>
          </cell>
          <cell r="P58" t="str">
            <v>无</v>
          </cell>
          <cell r="Q58" t="str">
            <v>2019/04/10-2020/04/09</v>
          </cell>
          <cell r="R58" t="str">
            <v>-</v>
          </cell>
          <cell r="S58" t="str">
            <v>-</v>
          </cell>
          <cell r="T58" t="str">
            <v>-</v>
          </cell>
          <cell r="U58" t="str">
            <v>-</v>
          </cell>
          <cell r="V58" t="str">
            <v>-</v>
          </cell>
          <cell r="W58" t="str">
            <v>-</v>
          </cell>
          <cell r="X58" t="str">
            <v>-</v>
          </cell>
          <cell r="Y58" t="str">
            <v>-</v>
          </cell>
          <cell r="Z58" t="str">
            <v>-</v>
          </cell>
          <cell r="AA58" t="str">
            <v>北京多彩</v>
          </cell>
        </row>
        <row r="59">
          <cell r="B59" t="str">
            <v>杭州缇苏文化传播有限公司-拼多多</v>
          </cell>
          <cell r="C59" t="str">
            <v>缇苏-拼多多</v>
          </cell>
          <cell r="D59" t="str">
            <v>2019/01/01-2019/12/31</v>
          </cell>
          <cell r="E59" t="str">
            <v>杭州市江干区胜康街68号东谷创业园华铁2号楼5楼</v>
          </cell>
          <cell r="F59" t="str">
            <v>朱雨萌</v>
          </cell>
          <cell r="G59" t="str">
            <v>13968045900</v>
          </cell>
          <cell r="H59" t="str">
            <v>zhuym@lljshop.com</v>
          </cell>
          <cell r="I59" t="str">
            <v/>
          </cell>
          <cell r="J59">
            <v>0</v>
          </cell>
          <cell r="K59" t="str">
            <v>预付款</v>
          </cell>
          <cell r="L59" t="str">
            <v>杭州缇苏文化传播有限公司</v>
          </cell>
          <cell r="M59" t="str">
            <v>33050161778100000047</v>
          </cell>
          <cell r="N59" t="str">
            <v>CPC;</v>
          </cell>
          <cell r="O59" t="str">
            <v>无</v>
          </cell>
          <cell r="P59" t="str">
            <v>无</v>
          </cell>
          <cell r="Q59" t="str">
            <v>2019/01/01-2019/12/31</v>
          </cell>
          <cell r="R59" t="str">
            <v>-</v>
          </cell>
          <cell r="S59" t="str">
            <v>-</v>
          </cell>
          <cell r="T59" t="str">
            <v>-</v>
          </cell>
          <cell r="U59" t="str">
            <v>-</v>
          </cell>
          <cell r="V59" t="str">
            <v>-</v>
          </cell>
          <cell r="W59" t="str">
            <v>-</v>
          </cell>
          <cell r="X59" t="str">
            <v>-</v>
          </cell>
          <cell r="Y59" t="str">
            <v>-</v>
          </cell>
          <cell r="Z59" t="str">
            <v>-</v>
          </cell>
          <cell r="AA59" t="str">
            <v>北京多彩</v>
          </cell>
        </row>
        <row r="60">
          <cell r="B60" t="str">
            <v>成都瘾食文化传媒有限公司-拼多多</v>
          </cell>
          <cell r="C60" t="str">
            <v>瘾食-拼多多</v>
          </cell>
          <cell r="D60" t="str">
            <v>2019/01/01-2019/12/31</v>
          </cell>
          <cell r="E60" t="str">
            <v>四川省成都市锦江区红星路三段1号国际金融中 心一号办公楼23楼5-7单元</v>
          </cell>
          <cell r="F60" t="str">
            <v>税肖晗</v>
          </cell>
          <cell r="G60" t="str">
            <v>17313498723</v>
          </cell>
          <cell r="H60" t="str">
            <v>shuixiaohan@yinshiwenhua.net</v>
          </cell>
          <cell r="I60" t="str">
            <v/>
          </cell>
          <cell r="J60">
            <v>0</v>
          </cell>
          <cell r="K60" t="str">
            <v>预付款</v>
          </cell>
          <cell r="L60" t="str">
            <v>成都瘾食文化传媒有限公司</v>
          </cell>
          <cell r="M60" t="str">
            <v>4402259009100150145</v>
          </cell>
          <cell r="N60" t="str">
            <v>CPC;</v>
          </cell>
          <cell r="O60" t="str">
            <v>无</v>
          </cell>
          <cell r="P60" t="str">
            <v>无</v>
          </cell>
          <cell r="Q60" t="str">
            <v>2019/01/01-2019/12/31</v>
          </cell>
          <cell r="R60" t="str">
            <v>-</v>
          </cell>
          <cell r="S60" t="str">
            <v>-</v>
          </cell>
          <cell r="T60" t="str">
            <v>-</v>
          </cell>
          <cell r="U60" t="str">
            <v>-</v>
          </cell>
          <cell r="V60" t="str">
            <v>-</v>
          </cell>
          <cell r="W60" t="str">
            <v>-</v>
          </cell>
          <cell r="X60" t="str">
            <v>-</v>
          </cell>
          <cell r="Y60" t="str">
            <v>-</v>
          </cell>
          <cell r="Z60" t="str">
            <v>-</v>
          </cell>
          <cell r="AA60" t="str">
            <v>北京多彩</v>
          </cell>
        </row>
        <row r="61">
          <cell r="B61" t="str">
            <v>上海九飞网络科技有限公司-拼多多</v>
          </cell>
          <cell r="C61" t="str">
            <v>九飞网络-拼多多</v>
          </cell>
          <cell r="D61" t="str">
            <v>2019/01/01-2019/12/31</v>
          </cell>
          <cell r="E61" t="str">
            <v>上海市普陀区莫干山路50号8号楼202</v>
          </cell>
          <cell r="F61" t="str">
            <v>赵秋怡</v>
          </cell>
          <cell r="G61" t="str">
            <v>18521097725</v>
          </cell>
          <cell r="H61" t="str">
            <v>zhao.qiuyi@jolifess.com</v>
          </cell>
          <cell r="I61" t="str">
            <v/>
          </cell>
          <cell r="J61">
            <v>0</v>
          </cell>
          <cell r="K61" t="str">
            <v>预付款</v>
          </cell>
          <cell r="L61" t="str">
            <v>上海九飞网络科技有限公司</v>
          </cell>
          <cell r="M61" t="str">
            <v>121919388510801</v>
          </cell>
          <cell r="N61" t="str">
            <v>CPC;</v>
          </cell>
          <cell r="O61" t="str">
            <v>无</v>
          </cell>
          <cell r="P61" t="str">
            <v>无</v>
          </cell>
          <cell r="Q61" t="str">
            <v>2019/01/01-2019/12/31</v>
          </cell>
          <cell r="R61" t="str">
            <v>-</v>
          </cell>
          <cell r="S61" t="str">
            <v>-</v>
          </cell>
          <cell r="T61" t="str">
            <v>-</v>
          </cell>
          <cell r="U61" t="str">
            <v>-</v>
          </cell>
          <cell r="V61" t="str">
            <v>-</v>
          </cell>
          <cell r="W61" t="str">
            <v>-</v>
          </cell>
          <cell r="X61" t="str">
            <v>-</v>
          </cell>
          <cell r="Y61" t="str">
            <v>-</v>
          </cell>
          <cell r="Z61" t="str">
            <v>-</v>
          </cell>
          <cell r="AA61" t="str">
            <v>北京多彩</v>
          </cell>
        </row>
        <row r="62">
          <cell r="B62" t="str">
            <v>苏州唯智互动传媒有限公司-百度贴吧</v>
          </cell>
          <cell r="C62" t="str">
            <v>唯智互动-百度贴吧</v>
          </cell>
          <cell r="D62" t="str">
            <v>2019/02/26-2019/12/31</v>
          </cell>
          <cell r="E62" t="str">
            <v>上海市闵行区申滨南路998号龙湖虹桥天街E栋608室</v>
          </cell>
          <cell r="F62" t="str">
            <v>姜雨辰</v>
          </cell>
          <cell r="G62" t="str">
            <v>18205272792</v>
          </cell>
          <cell r="H62" t="str">
            <v>jiangyuchen@chinavmkt.com</v>
          </cell>
          <cell r="I62" t="str">
            <v/>
          </cell>
          <cell r="J62">
            <v>0</v>
          </cell>
          <cell r="K62" t="str">
            <v>预付款</v>
          </cell>
          <cell r="L62" t="str">
            <v>苏州唯智互动传媒有限公司</v>
          </cell>
          <cell r="M62" t="str">
            <v>512905062110111</v>
          </cell>
          <cell r="N62" t="str">
            <v>CPC;</v>
          </cell>
          <cell r="O62" t="str">
            <v>无</v>
          </cell>
          <cell r="P62" t="str">
            <v>无</v>
          </cell>
          <cell r="Q62" t="str">
            <v>2019/02/26-2019/12/31</v>
          </cell>
          <cell r="R62" t="str">
            <v>-</v>
          </cell>
          <cell r="S62" t="str">
            <v>-</v>
          </cell>
          <cell r="T62" t="str">
            <v>-</v>
          </cell>
          <cell r="U62" t="str">
            <v>-</v>
          </cell>
          <cell r="V62" t="str">
            <v>-</v>
          </cell>
          <cell r="W62" t="str">
            <v>-</v>
          </cell>
          <cell r="X62" t="str">
            <v>-</v>
          </cell>
          <cell r="Y62" t="str">
            <v>-</v>
          </cell>
          <cell r="Z62" t="str">
            <v>-</v>
          </cell>
          <cell r="AA62" t="str">
            <v>北京多彩</v>
          </cell>
        </row>
        <row r="63">
          <cell r="B63" t="str">
            <v>淮安爱德康赛广告有限公司-OPPO</v>
          </cell>
          <cell r="C63" t="str">
            <v>OPPO-旅游工具（爱德康赛）2019</v>
          </cell>
          <cell r="D63" t="str">
            <v>2019/01/01-2020/12/31</v>
          </cell>
          <cell r="E63" t="str">
            <v>北京市朝阳区朝外大街26号朝外men写字楼B座11层 (100020)</v>
          </cell>
          <cell r="F63" t="str">
            <v>蔡依男</v>
          </cell>
          <cell r="G63" t="str">
            <v>18600080342</v>
          </cell>
          <cell r="H63" t="str">
            <v>caiyinan@adks.cn</v>
          </cell>
          <cell r="I63" t="str">
            <v/>
          </cell>
          <cell r="J63">
            <v>0</v>
          </cell>
          <cell r="K63" t="str">
            <v>账期付款,预存款</v>
          </cell>
          <cell r="L63" t="str">
            <v>淮安爱德康赛广告有限公司</v>
          </cell>
          <cell r="M63" t="str">
            <v>32050172793600000274</v>
          </cell>
          <cell r="N63" t="str">
            <v>CPD;CPC;联盟;</v>
          </cell>
          <cell r="O63" t="str">
            <v>即充即返</v>
          </cell>
          <cell r="P63" t="str">
            <v>2.00%</v>
          </cell>
          <cell r="Q63" t="str">
            <v>2019/01/01-2019/12/31</v>
          </cell>
          <cell r="R63" t="str">
            <v>无</v>
          </cell>
          <cell r="S63" t="str">
            <v>无</v>
          </cell>
          <cell r="T63" t="str">
            <v>2020/01/01-2020/12/31</v>
          </cell>
          <cell r="U63" t="str">
            <v>-</v>
          </cell>
          <cell r="V63" t="str">
            <v>-</v>
          </cell>
          <cell r="W63" t="str">
            <v>-</v>
          </cell>
          <cell r="X63" t="str">
            <v>-</v>
          </cell>
          <cell r="Y63" t="str">
            <v>-</v>
          </cell>
          <cell r="Z63" t="str">
            <v>-</v>
          </cell>
          <cell r="AA63" t="str">
            <v>北京多彩</v>
          </cell>
        </row>
        <row r="64">
          <cell r="B64" t="str">
            <v>广州奇异果互动科技股份有限公司</v>
          </cell>
          <cell r="C64" t="str">
            <v>奇异果-咪咕</v>
          </cell>
          <cell r="D64" t="str">
            <v>2019/03/02-2020/03/01</v>
          </cell>
          <cell r="E64" t="str">
            <v>广州市天河区珠江东路12号高德置地冬广场H座2801</v>
          </cell>
          <cell r="F64" t="str">
            <v>郑兴业</v>
          </cell>
          <cell r="G64" t="str">
            <v>18565356609</v>
          </cell>
          <cell r="H64" t="str">
            <v>bank.zheng@mokiwi.com</v>
          </cell>
          <cell r="I64" t="str">
            <v/>
          </cell>
          <cell r="J64">
            <v>0</v>
          </cell>
          <cell r="K64" t="str">
            <v>预付款</v>
          </cell>
          <cell r="L64" t="str">
            <v>广州奇异果互动科技股份有限公司</v>
          </cell>
          <cell r="M64" t="str">
            <v>6292 0618 6011</v>
          </cell>
          <cell r="N64" t="str">
            <v>CPM;</v>
          </cell>
          <cell r="O64" t="str">
            <v>无</v>
          </cell>
          <cell r="P64" t="str">
            <v>无</v>
          </cell>
          <cell r="Q64" t="str">
            <v>2019/03/02-2020/03/01</v>
          </cell>
          <cell r="R64" t="str">
            <v>-</v>
          </cell>
          <cell r="S64" t="str">
            <v>-</v>
          </cell>
          <cell r="T64" t="str">
            <v>-</v>
          </cell>
          <cell r="U64" t="str">
            <v>-</v>
          </cell>
          <cell r="V64" t="str">
            <v>-</v>
          </cell>
          <cell r="W64" t="str">
            <v>-</v>
          </cell>
          <cell r="X64" t="str">
            <v>-</v>
          </cell>
          <cell r="Y64" t="str">
            <v>-</v>
          </cell>
          <cell r="Z64" t="str">
            <v>-</v>
          </cell>
          <cell r="AA64" t="str">
            <v>北京多彩</v>
          </cell>
        </row>
        <row r="65">
          <cell r="B65" t="str">
            <v>北京点点赞商务咨询有限公司-拼多多</v>
          </cell>
          <cell r="C65" t="str">
            <v>点赞-拼多多</v>
          </cell>
          <cell r="D65" t="str">
            <v>2019/01/01-2019/12/31</v>
          </cell>
          <cell r="E65" t="str">
            <v>北京市朝阳区酒仙桥北路7号电通创意广场2号楼G区</v>
          </cell>
          <cell r="F65" t="str">
            <v>刘畅</v>
          </cell>
          <cell r="G65" t="str">
            <v>18101030691</v>
          </cell>
          <cell r="H65" t="str">
            <v>ivyliu@dianzancb.com</v>
          </cell>
          <cell r="I65" t="str">
            <v/>
          </cell>
          <cell r="J65">
            <v>0</v>
          </cell>
          <cell r="K65" t="str">
            <v>预付款</v>
          </cell>
          <cell r="L65" t="str">
            <v>北京点点赞商务咨询有限公司</v>
          </cell>
          <cell r="M65" t="str">
            <v>1105 0166 3600 0000 0278</v>
          </cell>
          <cell r="N65" t="str">
            <v>CPC;</v>
          </cell>
          <cell r="O65" t="str">
            <v>无</v>
          </cell>
          <cell r="P65" t="str">
            <v>无</v>
          </cell>
          <cell r="Q65" t="str">
            <v>2019/01/01-2019/12/31</v>
          </cell>
          <cell r="R65" t="str">
            <v>-</v>
          </cell>
          <cell r="S65" t="str">
            <v>-</v>
          </cell>
          <cell r="T65" t="str">
            <v>-</v>
          </cell>
          <cell r="U65" t="str">
            <v>-</v>
          </cell>
          <cell r="V65" t="str">
            <v>-</v>
          </cell>
          <cell r="W65" t="str">
            <v>-</v>
          </cell>
          <cell r="X65" t="str">
            <v>-</v>
          </cell>
          <cell r="Y65" t="str">
            <v>-</v>
          </cell>
          <cell r="Z65" t="str">
            <v>-</v>
          </cell>
          <cell r="AA65" t="str">
            <v>北京多彩</v>
          </cell>
        </row>
        <row r="66">
          <cell r="B66" t="str">
            <v>天津星佑文化有限公司-拼多多</v>
          </cell>
          <cell r="C66" t="str">
            <v>达人说-拼多多</v>
          </cell>
          <cell r="D66" t="str">
            <v>2019/01/01-2019/12/31</v>
          </cell>
          <cell r="E66" t="str">
            <v>北京市朝阳区广渠路3号竞园艺术中心1号库 达人说</v>
          </cell>
          <cell r="F66" t="str">
            <v>王丽</v>
          </cell>
          <cell r="G66" t="str">
            <v>18612039051</v>
          </cell>
          <cell r="H66" t="str">
            <v>wangli1@intalk.hk</v>
          </cell>
          <cell r="I66" t="str">
            <v/>
          </cell>
          <cell r="J66">
            <v>0</v>
          </cell>
          <cell r="K66" t="str">
            <v>预付款</v>
          </cell>
          <cell r="L66" t="str">
            <v>天津星佑文化有限公司</v>
          </cell>
          <cell r="M66" t="str">
            <v>122909551010402</v>
          </cell>
          <cell r="N66" t="str">
            <v>CPC;</v>
          </cell>
          <cell r="O66" t="str">
            <v>无</v>
          </cell>
          <cell r="P66" t="str">
            <v>无</v>
          </cell>
          <cell r="Q66" t="str">
            <v>2019/01/01-2019/12/31</v>
          </cell>
          <cell r="R66" t="str">
            <v>-</v>
          </cell>
          <cell r="S66" t="str">
            <v>-</v>
          </cell>
          <cell r="T66" t="str">
            <v>-</v>
          </cell>
          <cell r="U66" t="str">
            <v>-</v>
          </cell>
          <cell r="V66" t="str">
            <v>-</v>
          </cell>
          <cell r="W66" t="str">
            <v>-</v>
          </cell>
          <cell r="X66" t="str">
            <v>-</v>
          </cell>
          <cell r="Y66" t="str">
            <v>-</v>
          </cell>
          <cell r="Z66" t="str">
            <v>-</v>
          </cell>
          <cell r="AA66" t="str">
            <v>北京多彩</v>
          </cell>
        </row>
        <row r="67">
          <cell r="B67" t="str">
            <v>杭州如涵文化传播有限公司-拼多多</v>
          </cell>
          <cell r="C67" t="str">
            <v>如涵-拼多多</v>
          </cell>
          <cell r="D67" t="str">
            <v>2019/01/01-2019/12/31</v>
          </cell>
          <cell r="E67" t="str">
            <v>浙江杭州江干区解放东路29号钱江新城迪凯银座1703</v>
          </cell>
          <cell r="F67" t="str">
            <v>牛婧</v>
          </cell>
          <cell r="G67" t="str">
            <v>15158083575</v>
          </cell>
          <cell r="H67" t="str">
            <v>niuj@ruhnn.com</v>
          </cell>
          <cell r="I67" t="str">
            <v/>
          </cell>
          <cell r="J67">
            <v>0</v>
          </cell>
          <cell r="K67" t="str">
            <v>预付款</v>
          </cell>
          <cell r="L67" t="str">
            <v>杭州如涵文化传播有限公司</v>
          </cell>
          <cell r="M67" t="str">
            <v>571910512210301</v>
          </cell>
          <cell r="N67" t="str">
            <v>CPC;</v>
          </cell>
          <cell r="O67" t="str">
            <v>无</v>
          </cell>
          <cell r="P67" t="str">
            <v>无</v>
          </cell>
          <cell r="Q67" t="str">
            <v>2019/01/01-2019/12/31</v>
          </cell>
          <cell r="R67" t="str">
            <v>-</v>
          </cell>
          <cell r="S67" t="str">
            <v>-</v>
          </cell>
          <cell r="T67" t="str">
            <v>-</v>
          </cell>
          <cell r="U67" t="str">
            <v>-</v>
          </cell>
          <cell r="V67" t="str">
            <v>-</v>
          </cell>
          <cell r="W67" t="str">
            <v>-</v>
          </cell>
          <cell r="X67" t="str">
            <v>-</v>
          </cell>
          <cell r="Y67" t="str">
            <v>-</v>
          </cell>
          <cell r="Z67" t="str">
            <v>-</v>
          </cell>
          <cell r="AA67" t="str">
            <v>北京多彩</v>
          </cell>
        </row>
        <row r="68">
          <cell r="B68" t="str">
            <v>成都榆木白羊文化传媒有限公司-拼多多</v>
          </cell>
          <cell r="C68" t="str">
            <v>白羊-拼多多</v>
          </cell>
          <cell r="D68" t="str">
            <v>2019/01/01-2019/12/31</v>
          </cell>
          <cell r="E68" t="str">
            <v>四川省成都市武侯区保利中心南塔2301</v>
          </cell>
          <cell r="F68" t="str">
            <v>付继宏</v>
          </cell>
          <cell r="G68" t="str">
            <v>17610362611</v>
          </cell>
          <cell r="H68" t="str">
            <v>geehomfu@163.com</v>
          </cell>
          <cell r="I68" t="str">
            <v>商务经纪人</v>
          </cell>
          <cell r="J68">
            <v>0</v>
          </cell>
          <cell r="K68" t="str">
            <v>预付款</v>
          </cell>
          <cell r="L68" t="str">
            <v>成都榆木白羊文化传媒有限公司</v>
          </cell>
          <cell r="M68" t="str">
            <v>51050141614500001297</v>
          </cell>
          <cell r="N68" t="str">
            <v>CPC;</v>
          </cell>
          <cell r="O68" t="str">
            <v>无</v>
          </cell>
          <cell r="P68" t="str">
            <v>无</v>
          </cell>
          <cell r="Q68" t="str">
            <v>2019/01/01-2019/12/31</v>
          </cell>
          <cell r="R68" t="str">
            <v>-</v>
          </cell>
          <cell r="S68" t="str">
            <v>-</v>
          </cell>
          <cell r="T68" t="str">
            <v>-</v>
          </cell>
          <cell r="U68" t="str">
            <v>-</v>
          </cell>
          <cell r="V68" t="str">
            <v>-</v>
          </cell>
          <cell r="W68" t="str">
            <v>-</v>
          </cell>
          <cell r="X68" t="str">
            <v>-</v>
          </cell>
          <cell r="Y68" t="str">
            <v>-</v>
          </cell>
          <cell r="Z68" t="str">
            <v>-</v>
          </cell>
          <cell r="AA68" t="str">
            <v>北京多彩</v>
          </cell>
        </row>
        <row r="69">
          <cell r="B69" t="str">
            <v>霍尔果斯多彩互动广告有限公司-艾斯伯格</v>
          </cell>
          <cell r="C69" t="str">
            <v>北京多彩-霍尔果斯多彩-艾斯伯格</v>
          </cell>
          <cell r="D69" t="str">
            <v>2018/01/01-2020/12/02</v>
          </cell>
          <cell r="E69" t="str">
            <v>新疆伊犁州霍尔果斯市北京路以西、珠海路以南合作中心配套区查验业务楼8楼8-11-146号</v>
          </cell>
          <cell r="F69" t="str">
            <v>蒲赟</v>
          </cell>
          <cell r="G69" t="str">
            <v>15652232649</v>
          </cell>
          <cell r="H69" t="str">
            <v>puyun@adnice.com</v>
          </cell>
          <cell r="I69" t="str">
            <v/>
          </cell>
          <cell r="J69">
            <v>0</v>
          </cell>
          <cell r="K69" t="str">
            <v>账期付款</v>
          </cell>
          <cell r="L69" t="str">
            <v>霍尔果斯多彩互动广告有限公司</v>
          </cell>
          <cell r="M69" t="str">
            <v>107667508007</v>
          </cell>
          <cell r="N69" t="str">
            <v>CPD;</v>
          </cell>
          <cell r="O69" t="str">
            <v>无</v>
          </cell>
          <cell r="P69" t="str">
            <v>无</v>
          </cell>
          <cell r="Q69" t="str">
            <v>2018/01/01-2020/12/02</v>
          </cell>
          <cell r="R69" t="str">
            <v>-</v>
          </cell>
          <cell r="S69" t="str">
            <v>-</v>
          </cell>
          <cell r="T69" t="str">
            <v>-</v>
          </cell>
          <cell r="U69" t="str">
            <v>-</v>
          </cell>
          <cell r="V69" t="str">
            <v>-</v>
          </cell>
          <cell r="W69" t="str">
            <v>-</v>
          </cell>
          <cell r="X69" t="str">
            <v>-</v>
          </cell>
          <cell r="Y69" t="str">
            <v>-</v>
          </cell>
          <cell r="Z69" t="str">
            <v>-</v>
          </cell>
          <cell r="AA69" t="str">
            <v>北京多彩</v>
          </cell>
        </row>
        <row r="70">
          <cell r="B70" t="str">
            <v>北京艾斯伯格科技有限公司-2019</v>
          </cell>
          <cell r="C70" t="str">
            <v>霍尔果斯多彩-艾斯伯格-百度</v>
          </cell>
          <cell r="D70" t="str">
            <v>2018/03/01-2019/04/30</v>
          </cell>
          <cell r="E70" t="str">
            <v>北京市朝阳区方恒国际D座206室</v>
          </cell>
          <cell r="F70" t="str">
            <v>韩冰</v>
          </cell>
          <cell r="G70" t="str">
            <v>18513808009</v>
          </cell>
          <cell r="H70" t="str">
            <v>ice.han@iceberg.lol</v>
          </cell>
          <cell r="I70" t="str">
            <v/>
          </cell>
          <cell r="J70">
            <v>0</v>
          </cell>
          <cell r="K70" t="str">
            <v>账期付款</v>
          </cell>
          <cell r="L70" t="str">
            <v>北京艾斯博格科技有限公司</v>
          </cell>
          <cell r="M70" t="str">
            <v>110926594610102</v>
          </cell>
          <cell r="N70" t="str">
            <v>CPD;</v>
          </cell>
          <cell r="O70" t="str">
            <v>无</v>
          </cell>
          <cell r="P70" t="str">
            <v>无</v>
          </cell>
          <cell r="Q70" t="str">
            <v>2018/03/01-2019/04/30</v>
          </cell>
          <cell r="R70" t="str">
            <v>-</v>
          </cell>
          <cell r="S70" t="str">
            <v>-</v>
          </cell>
          <cell r="T70" t="str">
            <v>-</v>
          </cell>
          <cell r="U70" t="str">
            <v>-</v>
          </cell>
          <cell r="V70" t="str">
            <v>-</v>
          </cell>
          <cell r="W70" t="str">
            <v>-</v>
          </cell>
          <cell r="X70" t="str">
            <v>-</v>
          </cell>
          <cell r="Y70" t="str">
            <v>-</v>
          </cell>
          <cell r="Z70" t="str">
            <v>-</v>
          </cell>
          <cell r="AA70" t="str">
            <v>霍尔果斯多彩</v>
          </cell>
        </row>
        <row r="71">
          <cell r="B71" t="str">
            <v>成都游悦科技有限公司</v>
          </cell>
          <cell r="C71" t="str">
            <v>游悦科技-TAP</v>
          </cell>
          <cell r="D71" t="str">
            <v>2019/02/26-2019/12/31</v>
          </cell>
          <cell r="E71" t="str">
            <v>成都市成华区府青路二段25号协信中心1栋13楼1306号</v>
          </cell>
          <cell r="F71" t="str">
            <v>苏海</v>
          </cell>
          <cell r="G71" t="str">
            <v>18681618939</v>
          </cell>
          <cell r="H71" t="str">
            <v>sh@yiyouad.com</v>
          </cell>
          <cell r="I71" t="str">
            <v/>
          </cell>
          <cell r="J71">
            <v>0</v>
          </cell>
          <cell r="K71" t="str">
            <v>预付款</v>
          </cell>
          <cell r="L71" t="str">
            <v>成都游悦科技有限公司</v>
          </cell>
          <cell r="M71" t="str">
            <v>中国光大银行成都冠城支行</v>
          </cell>
          <cell r="N71" t="str">
            <v>CPD;</v>
          </cell>
          <cell r="O71" t="str">
            <v>无</v>
          </cell>
          <cell r="P71" t="str">
            <v>无</v>
          </cell>
          <cell r="Q71" t="str">
            <v>2019/02/26-2019/12/31</v>
          </cell>
          <cell r="R71" t="str">
            <v>-</v>
          </cell>
          <cell r="S71" t="str">
            <v>-</v>
          </cell>
          <cell r="T71" t="str">
            <v>-</v>
          </cell>
          <cell r="U71" t="str">
            <v>-</v>
          </cell>
          <cell r="V71" t="str">
            <v>-</v>
          </cell>
          <cell r="W71" t="str">
            <v>-</v>
          </cell>
          <cell r="X71" t="str">
            <v>-</v>
          </cell>
          <cell r="Y71" t="str">
            <v>-</v>
          </cell>
          <cell r="Z71" t="str">
            <v>-</v>
          </cell>
          <cell r="AA71" t="str">
            <v>北京多彩</v>
          </cell>
        </row>
        <row r="72">
          <cell r="B72" t="str">
            <v>北京搜狗科技发展有限公司-搜狗手助</v>
          </cell>
          <cell r="C72" t="str">
            <v>搜狗手助</v>
          </cell>
          <cell r="D72" t="str">
            <v>2019/02/28-2020/02/29</v>
          </cell>
          <cell r="E72" t="str">
            <v>北京市海淀区中关村东路1号院搜狐网络大厦10层</v>
          </cell>
          <cell r="F72" t="str">
            <v>张振兴</v>
          </cell>
          <cell r="G72" t="str">
            <v>13671370787</v>
          </cell>
          <cell r="H72" t="str">
            <v>zhangzhenxing@sogou-inc.com</v>
          </cell>
          <cell r="I72" t="str">
            <v/>
          </cell>
          <cell r="J72">
            <v>0</v>
          </cell>
          <cell r="K72" t="str">
            <v>预付款</v>
          </cell>
          <cell r="L72" t="str">
            <v>北京搜狗科技发展有限公司</v>
          </cell>
          <cell r="M72" t="str">
            <v>110902284810301</v>
          </cell>
          <cell r="N72" t="str">
            <v>CPD;</v>
          </cell>
          <cell r="O72" t="str">
            <v>无</v>
          </cell>
          <cell r="P72" t="str">
            <v>无</v>
          </cell>
          <cell r="Q72" t="str">
            <v>2019/02/28-2020/02/29</v>
          </cell>
          <cell r="R72" t="str">
            <v>-</v>
          </cell>
          <cell r="S72" t="str">
            <v>-</v>
          </cell>
          <cell r="T72" t="str">
            <v>-</v>
          </cell>
          <cell r="U72" t="str">
            <v>-</v>
          </cell>
          <cell r="V72" t="str">
            <v>-</v>
          </cell>
          <cell r="W72" t="str">
            <v>-</v>
          </cell>
          <cell r="X72" t="str">
            <v>-</v>
          </cell>
          <cell r="Y72" t="str">
            <v>-</v>
          </cell>
          <cell r="Z72" t="str">
            <v>-</v>
          </cell>
          <cell r="AA72" t="str">
            <v>北京多彩</v>
          </cell>
        </row>
        <row r="73">
          <cell r="B73" t="str">
            <v>唯品会礼品采购</v>
          </cell>
          <cell r="C73" t="str">
            <v>唯品会礼品采购</v>
          </cell>
          <cell r="D73" t="str">
            <v>2019/01/01-2019/12/31</v>
          </cell>
          <cell r="E73" t="str">
            <v>无</v>
          </cell>
          <cell r="F73" t="str">
            <v>刘淑飞</v>
          </cell>
          <cell r="G73" t="str">
            <v>13512711760</v>
          </cell>
          <cell r="H73" t="str">
            <v>liushufei@adnice.com</v>
          </cell>
          <cell r="I73" t="str">
            <v/>
          </cell>
          <cell r="J73">
            <v>0</v>
          </cell>
          <cell r="K73" t="str">
            <v>预付款</v>
          </cell>
          <cell r="L73" t="str">
            <v>待补充</v>
          </cell>
          <cell r="M73" t="str">
            <v>000000000000</v>
          </cell>
          <cell r="N73" t="str">
            <v>CPD;</v>
          </cell>
          <cell r="O73" t="str">
            <v>无</v>
          </cell>
          <cell r="P73" t="str">
            <v>无</v>
          </cell>
          <cell r="Q73" t="str">
            <v>2019/01/01-2019/12/31</v>
          </cell>
          <cell r="R73" t="str">
            <v>-</v>
          </cell>
          <cell r="S73" t="str">
            <v>-</v>
          </cell>
          <cell r="T73" t="str">
            <v>-</v>
          </cell>
          <cell r="U73" t="str">
            <v>-</v>
          </cell>
          <cell r="V73" t="str">
            <v>-</v>
          </cell>
          <cell r="W73" t="str">
            <v>-</v>
          </cell>
          <cell r="X73" t="str">
            <v>-</v>
          </cell>
          <cell r="Y73" t="str">
            <v>-</v>
          </cell>
          <cell r="Z73" t="str">
            <v>-</v>
          </cell>
          <cell r="AA73" t="str">
            <v>北京多彩</v>
          </cell>
        </row>
        <row r="74">
          <cell r="B74" t="str">
            <v>北京亨利嘉业科技有限公司-vivo金融电商</v>
          </cell>
          <cell r="C74" t="str">
            <v>亨利-2019</v>
          </cell>
          <cell r="D74" t="str">
            <v>2019/01/01-2019/12/31</v>
          </cell>
          <cell r="E74" t="str">
            <v>北京市东城区东四十四条93号东小院-南主楼一层</v>
          </cell>
          <cell r="F74" t="str">
            <v>王桂湘</v>
          </cell>
          <cell r="G74" t="str">
            <v>18676741287</v>
          </cell>
          <cell r="H74" t="str">
            <v>wangguixiang@adnice.com</v>
          </cell>
          <cell r="I74" t="str">
            <v/>
          </cell>
          <cell r="J74">
            <v>0</v>
          </cell>
          <cell r="K74" t="str">
            <v>预付款,账期付款</v>
          </cell>
          <cell r="L74" t="str">
            <v>北京亨利嘉业科技有限公司</v>
          </cell>
          <cell r="M74" t="str">
            <v>328569318057</v>
          </cell>
          <cell r="N74" t="str">
            <v>CPD;CPT;</v>
          </cell>
          <cell r="O74" t="str">
            <v>即充即返</v>
          </cell>
          <cell r="P74" t="str">
            <v>2.00%</v>
          </cell>
          <cell r="Q74" t="str">
            <v>2019/01/01-2019/12/31</v>
          </cell>
          <cell r="R74" t="str">
            <v>-</v>
          </cell>
          <cell r="S74" t="str">
            <v>-</v>
          </cell>
          <cell r="T74" t="str">
            <v>-</v>
          </cell>
          <cell r="U74" t="str">
            <v>-</v>
          </cell>
          <cell r="V74" t="str">
            <v>-</v>
          </cell>
          <cell r="W74" t="str">
            <v>-</v>
          </cell>
          <cell r="X74" t="str">
            <v>-</v>
          </cell>
          <cell r="Y74" t="str">
            <v>-</v>
          </cell>
          <cell r="Z74" t="str">
            <v>-</v>
          </cell>
          <cell r="AA74" t="str">
            <v>北京多彩</v>
          </cell>
        </row>
        <row r="75">
          <cell r="B75" t="str">
            <v>电动邦科技（北京）有限公司-2019</v>
          </cell>
          <cell r="C75" t="str">
            <v>电动邦-2019</v>
          </cell>
          <cell r="D75" t="str">
            <v>2018/10/01-2019/12/31</v>
          </cell>
          <cell r="E75" t="str">
            <v>北京</v>
          </cell>
          <cell r="F75" t="str">
            <v>苏煜</v>
          </cell>
          <cell r="G75" t="str">
            <v>18612790735</v>
          </cell>
          <cell r="H75" t="str">
            <v>suyu@diandong.com</v>
          </cell>
          <cell r="I75" t="str">
            <v/>
          </cell>
          <cell r="J75">
            <v>0</v>
          </cell>
          <cell r="K75" t="str">
            <v>账期付款</v>
          </cell>
          <cell r="L75" t="str">
            <v>电动邦科技（北京）有限公司</v>
          </cell>
          <cell r="M75" t="str">
            <v>110912811310601</v>
          </cell>
          <cell r="N75" t="str">
            <v>CPT;</v>
          </cell>
          <cell r="O75" t="str">
            <v>无</v>
          </cell>
          <cell r="P75" t="str">
            <v>无</v>
          </cell>
          <cell r="Q75" t="str">
            <v>2018/10/01-2019/12/31</v>
          </cell>
          <cell r="R75" t="str">
            <v>-</v>
          </cell>
          <cell r="S75" t="str">
            <v>-</v>
          </cell>
          <cell r="T75" t="str">
            <v>-</v>
          </cell>
          <cell r="U75" t="str">
            <v>-</v>
          </cell>
          <cell r="V75" t="str">
            <v>-</v>
          </cell>
          <cell r="W75" t="str">
            <v>-</v>
          </cell>
          <cell r="X75" t="str">
            <v>-</v>
          </cell>
          <cell r="Y75" t="str">
            <v>-</v>
          </cell>
          <cell r="Z75" t="str">
            <v>-</v>
          </cell>
          <cell r="AA75" t="str">
            <v>北京多彩</v>
          </cell>
        </row>
        <row r="76">
          <cell r="B76" t="str">
            <v>百度时代网络技术（北京）有限公司-2019</v>
          </cell>
          <cell r="C76" t="str">
            <v>北京多彩-百度-2019</v>
          </cell>
          <cell r="D76" t="str">
            <v>2018/01/01-2020/12/31</v>
          </cell>
          <cell r="E76" t="str">
            <v>北京市石景山区实兴大街30号院3号楼2层B-0822房间</v>
          </cell>
          <cell r="F76" t="str">
            <v>高新鹏</v>
          </cell>
          <cell r="G76" t="str">
            <v>15036303297</v>
          </cell>
          <cell r="H76" t="str">
            <v>gaoxinpeng@baidu.com</v>
          </cell>
          <cell r="I76" t="str">
            <v/>
          </cell>
          <cell r="J76">
            <v>0</v>
          </cell>
          <cell r="K76" t="str">
            <v>账期付款,预付款</v>
          </cell>
          <cell r="L76" t="str">
            <v>百度时代网络技术（北京）有限公司</v>
          </cell>
          <cell r="M76" t="str">
            <v>110902406410502</v>
          </cell>
          <cell r="N76" t="str">
            <v>CPD;CPT;信息流;品牌专区;CPC;CPM;</v>
          </cell>
          <cell r="O76" t="str">
            <v>无</v>
          </cell>
          <cell r="P76" t="str">
            <v>无</v>
          </cell>
          <cell r="Q76" t="str">
            <v>2018/01/01-2020/12/31</v>
          </cell>
          <cell r="R76" t="str">
            <v>-</v>
          </cell>
          <cell r="S76" t="str">
            <v>-</v>
          </cell>
          <cell r="T76" t="str">
            <v>-</v>
          </cell>
          <cell r="U76" t="str">
            <v>-</v>
          </cell>
          <cell r="V76" t="str">
            <v>-</v>
          </cell>
          <cell r="W76" t="str">
            <v>-</v>
          </cell>
          <cell r="X76" t="str">
            <v>-</v>
          </cell>
          <cell r="Y76" t="str">
            <v>-</v>
          </cell>
          <cell r="Z76" t="str">
            <v>-</v>
          </cell>
          <cell r="AA76" t="str">
            <v>北京多彩</v>
          </cell>
        </row>
        <row r="77">
          <cell r="B77" t="str">
            <v>北京艾斯博格科技有限公司-2019</v>
          </cell>
          <cell r="C77" t="str">
            <v>霍尔果斯多彩-艾斯伯格-2019</v>
          </cell>
          <cell r="D77" t="str">
            <v>2019/01/01-2019/12/31</v>
          </cell>
          <cell r="E77" t="str">
            <v>新疆伊犁州霍尔果斯中哈国际边境合作中心B4地块东方公寓1层103、104号 010-82151168</v>
          </cell>
          <cell r="F77" t="str">
            <v>韩兵</v>
          </cell>
          <cell r="G77" t="str">
            <v>18513808009</v>
          </cell>
          <cell r="H77" t="str">
            <v>ice.han@iceberg.lol</v>
          </cell>
          <cell r="I77" t="str">
            <v/>
          </cell>
          <cell r="J77">
            <v>0</v>
          </cell>
          <cell r="K77" t="str">
            <v>账期付款</v>
          </cell>
          <cell r="L77" t="str">
            <v>北京艾斯博格科技有限公司</v>
          </cell>
          <cell r="M77" t="str">
            <v>110926594610102</v>
          </cell>
          <cell r="N77" t="str">
            <v>CPC;CPD;</v>
          </cell>
          <cell r="O77" t="str">
            <v>无</v>
          </cell>
          <cell r="P77" t="str">
            <v>无</v>
          </cell>
          <cell r="Q77" t="str">
            <v>2019/01/01-2019/12/31</v>
          </cell>
          <cell r="R77" t="str">
            <v>-</v>
          </cell>
          <cell r="S77" t="str">
            <v>-</v>
          </cell>
          <cell r="T77" t="str">
            <v>-</v>
          </cell>
          <cell r="U77" t="str">
            <v>-</v>
          </cell>
          <cell r="V77" t="str">
            <v>-</v>
          </cell>
          <cell r="W77" t="str">
            <v>-</v>
          </cell>
          <cell r="X77" t="str">
            <v>-</v>
          </cell>
          <cell r="Y77" t="str">
            <v>-</v>
          </cell>
          <cell r="Z77" t="str">
            <v>-</v>
          </cell>
          <cell r="AA77" t="str">
            <v>霍尔果斯多彩</v>
          </cell>
        </row>
        <row r="78">
          <cell r="B78" t="str">
            <v>东莞市讯怡电子科技有限公司-拼多多</v>
          </cell>
          <cell r="C78" t="str">
            <v>OPPO-金融电商2019（拼多多）</v>
          </cell>
          <cell r="D78" t="str">
            <v>2019/01/01-2019/12/31</v>
          </cell>
          <cell r="E78" t="str">
            <v>深圳市南山区海德三道卓越后海中心</v>
          </cell>
          <cell r="F78" t="str">
            <v>陶然</v>
          </cell>
          <cell r="G78" t="str">
            <v>18682407689</v>
          </cell>
          <cell r="H78" t="str">
            <v>ran.tao@oppo.com</v>
          </cell>
          <cell r="I78" t="str">
            <v/>
          </cell>
          <cell r="J78">
            <v>0</v>
          </cell>
          <cell r="K78" t="str">
            <v>账期付款,预存款</v>
          </cell>
          <cell r="L78" t="str">
            <v>东莞市讯怡电子科技有限公司</v>
          </cell>
          <cell r="M78" t="str">
            <v>4400 1779 1560 5250 5975</v>
          </cell>
          <cell r="N78" t="str">
            <v>联盟;CPD;CPT;CPC;CPM;OPPO-ADX;</v>
          </cell>
          <cell r="O78" t="str">
            <v>无</v>
          </cell>
          <cell r="P78" t="str">
            <v>无</v>
          </cell>
          <cell r="Q78" t="str">
            <v>2019/01/01-2019/12/31</v>
          </cell>
          <cell r="R78" t="str">
            <v>-</v>
          </cell>
          <cell r="S78" t="str">
            <v>-</v>
          </cell>
          <cell r="T78" t="str">
            <v>-</v>
          </cell>
          <cell r="U78" t="str">
            <v>-</v>
          </cell>
          <cell r="V78" t="str">
            <v>-</v>
          </cell>
          <cell r="W78" t="str">
            <v>-</v>
          </cell>
          <cell r="X78" t="str">
            <v>-</v>
          </cell>
          <cell r="Y78" t="str">
            <v>-</v>
          </cell>
          <cell r="Z78" t="str">
            <v>-</v>
          </cell>
          <cell r="AA78" t="str">
            <v>北京多彩</v>
          </cell>
        </row>
        <row r="79">
          <cell r="B79" t="str">
            <v>霍尔多彩互动广告有限公司-优矩搜狗-金源</v>
          </cell>
          <cell r="C79" t="str">
            <v>霍尔多彩-优矩搜狗-金源</v>
          </cell>
          <cell r="D79" t="str">
            <v>2019/01/01-2020/03/31</v>
          </cell>
          <cell r="E79" t="str">
            <v>北京</v>
          </cell>
          <cell r="F79" t="str">
            <v>李洋</v>
          </cell>
          <cell r="G79" t="str">
            <v>15010302140</v>
          </cell>
          <cell r="H79" t="str">
            <v>liyang@adnice.com</v>
          </cell>
          <cell r="I79" t="str">
            <v/>
          </cell>
          <cell r="J79">
            <v>0</v>
          </cell>
          <cell r="K79" t="str">
            <v>预付款</v>
          </cell>
          <cell r="L79" t="str">
            <v>霍尔果斯多彩互动广告有限公司</v>
          </cell>
          <cell r="M79" t="str">
            <v>107667508007</v>
          </cell>
          <cell r="N79" t="str">
            <v>CPC;</v>
          </cell>
          <cell r="O79" t="str">
            <v>无</v>
          </cell>
          <cell r="P79" t="str">
            <v>无</v>
          </cell>
          <cell r="Q79" t="str">
            <v>2019/01/01-2020/03/31</v>
          </cell>
          <cell r="R79" t="str">
            <v>-</v>
          </cell>
          <cell r="S79" t="str">
            <v>-</v>
          </cell>
          <cell r="T79" t="str">
            <v>-</v>
          </cell>
          <cell r="U79" t="str">
            <v>-</v>
          </cell>
          <cell r="V79" t="str">
            <v>-</v>
          </cell>
          <cell r="W79" t="str">
            <v>-</v>
          </cell>
          <cell r="X79" t="str">
            <v>-</v>
          </cell>
          <cell r="Y79" t="str">
            <v>-</v>
          </cell>
          <cell r="Z79" t="str">
            <v>-</v>
          </cell>
          <cell r="AA79" t="str">
            <v>金源科技</v>
          </cell>
        </row>
        <row r="80">
          <cell r="B80" t="str">
            <v>上海艾麒信息技术有限公司</v>
          </cell>
          <cell r="C80" t="str">
            <v>艾麒</v>
          </cell>
          <cell r="D80" t="str">
            <v>2018/01/01-2020/12/31</v>
          </cell>
          <cell r="E80" t="str">
            <v>上海市徐汇区古美路1515号19单元凤凰大厦19楼</v>
          </cell>
          <cell r="F80" t="str">
            <v>孙健敏</v>
          </cell>
          <cell r="G80" t="str">
            <v>13816593490</v>
          </cell>
          <cell r="H80" t="str">
            <v>jianmin.sun@energysh.com</v>
          </cell>
          <cell r="I80" t="str">
            <v/>
          </cell>
          <cell r="J80">
            <v>0</v>
          </cell>
          <cell r="K80" t="str">
            <v>预付款</v>
          </cell>
          <cell r="L80" t="str">
            <v>上海艾麒信息科技有限公司</v>
          </cell>
          <cell r="M80" t="str">
            <v>03001029524</v>
          </cell>
          <cell r="N80" t="str">
            <v>CPC;</v>
          </cell>
          <cell r="O80" t="str">
            <v>无</v>
          </cell>
          <cell r="P80" t="str">
            <v>无</v>
          </cell>
          <cell r="Q80" t="str">
            <v>2018/01/01-2020/12/31</v>
          </cell>
          <cell r="R80" t="str">
            <v>-</v>
          </cell>
          <cell r="S80" t="str">
            <v>-</v>
          </cell>
          <cell r="T80" t="str">
            <v>-</v>
          </cell>
          <cell r="U80" t="str">
            <v>-</v>
          </cell>
          <cell r="V80" t="str">
            <v>-</v>
          </cell>
          <cell r="W80" t="str">
            <v>-</v>
          </cell>
          <cell r="X80" t="str">
            <v>-</v>
          </cell>
          <cell r="Y80" t="str">
            <v>-</v>
          </cell>
          <cell r="Z80" t="str">
            <v>-</v>
          </cell>
          <cell r="AA80" t="str">
            <v>北京多彩</v>
          </cell>
        </row>
        <row r="81">
          <cell r="B81" t="str">
            <v>北京多彩互动广告有限公司-微创-360</v>
          </cell>
          <cell r="C81" t="str">
            <v>北京多彩-微创-360-金源科技</v>
          </cell>
          <cell r="D81" t="str">
            <v>2019/01/01-2019/12/31</v>
          </cell>
          <cell r="E81" t="str">
            <v>北京</v>
          </cell>
          <cell r="F81" t="str">
            <v>李洋</v>
          </cell>
          <cell r="G81" t="str">
            <v>15010302140</v>
          </cell>
          <cell r="H81" t="str">
            <v>liyang@adnice.com</v>
          </cell>
          <cell r="I81" t="str">
            <v>财务</v>
          </cell>
          <cell r="J81">
            <v>0</v>
          </cell>
          <cell r="K81" t="str">
            <v>账期付款</v>
          </cell>
          <cell r="L81" t="str">
            <v>北京多彩互动广告有限公司</v>
          </cell>
          <cell r="M81" t="str">
            <v>1101040160000553155</v>
          </cell>
          <cell r="N81" t="str">
            <v>CPC;</v>
          </cell>
          <cell r="O81" t="str">
            <v>无</v>
          </cell>
          <cell r="P81" t="str">
            <v>无</v>
          </cell>
          <cell r="Q81" t="str">
            <v>2019/01/01-2019/12/31</v>
          </cell>
          <cell r="R81" t="str">
            <v>-</v>
          </cell>
          <cell r="S81" t="str">
            <v>-</v>
          </cell>
          <cell r="T81" t="str">
            <v>-</v>
          </cell>
          <cell r="U81" t="str">
            <v>-</v>
          </cell>
          <cell r="V81" t="str">
            <v>-</v>
          </cell>
          <cell r="W81" t="str">
            <v>-</v>
          </cell>
          <cell r="X81" t="str">
            <v>-</v>
          </cell>
          <cell r="Y81" t="str">
            <v>-</v>
          </cell>
          <cell r="Z81" t="str">
            <v>-</v>
          </cell>
          <cell r="AA81" t="str">
            <v>金源科技</v>
          </cell>
        </row>
        <row r="82">
          <cell r="B82" t="str">
            <v>北京微创时代广告有限公司-360</v>
          </cell>
          <cell r="C82" t="str">
            <v>微创-360</v>
          </cell>
          <cell r="D82" t="str">
            <v>2019/01/01-2019/12/31</v>
          </cell>
          <cell r="E82" t="str">
            <v>北京</v>
          </cell>
          <cell r="F82" t="str">
            <v>何瑞萍</v>
          </cell>
          <cell r="G82" t="str">
            <v>18310870313</v>
          </cell>
          <cell r="H82" t="str">
            <v>heruiping@miage.com.cn</v>
          </cell>
          <cell r="I82" t="str">
            <v>媒介</v>
          </cell>
          <cell r="J82">
            <v>0</v>
          </cell>
          <cell r="K82" t="str">
            <v>账期付款</v>
          </cell>
          <cell r="L82" t="str">
            <v>江苏梦扬信息技术有限公司</v>
          </cell>
          <cell r="M82" t="str">
            <v>1116060009300042118</v>
          </cell>
          <cell r="N82" t="str">
            <v>CPC;</v>
          </cell>
          <cell r="O82" t="str">
            <v>打折</v>
          </cell>
          <cell r="P82" t="str">
            <v>90.00%</v>
          </cell>
          <cell r="Q82" t="str">
            <v>2019/01/01-2019/12/31</v>
          </cell>
          <cell r="R82" t="str">
            <v>-</v>
          </cell>
          <cell r="S82" t="str">
            <v>-</v>
          </cell>
          <cell r="T82" t="str">
            <v>-</v>
          </cell>
          <cell r="U82" t="str">
            <v>-</v>
          </cell>
          <cell r="V82" t="str">
            <v>-</v>
          </cell>
          <cell r="W82" t="str">
            <v>-</v>
          </cell>
          <cell r="X82" t="str">
            <v>-</v>
          </cell>
          <cell r="Y82" t="str">
            <v>-</v>
          </cell>
          <cell r="Z82" t="str">
            <v>-</v>
          </cell>
          <cell r="AA82" t="str">
            <v>北京多彩</v>
          </cell>
        </row>
        <row r="83">
          <cell r="B83" t="str">
            <v>欢聚时代文化传媒（北京）有限公司-魅族</v>
          </cell>
          <cell r="C83" t="str">
            <v>玩咖魅族-2019</v>
          </cell>
          <cell r="D83" t="str">
            <v>2018/01/01-2019/12/31</v>
          </cell>
          <cell r="E83" t="str">
            <v>北京市朝阳区安立路60号润枫德尚苑6号楼4层玩咖</v>
          </cell>
          <cell r="F83" t="str">
            <v>王桂湘</v>
          </cell>
          <cell r="G83" t="str">
            <v>18676741287</v>
          </cell>
          <cell r="H83" t="str">
            <v>wangguixiang@adnice.com</v>
          </cell>
          <cell r="I83" t="str">
            <v/>
          </cell>
          <cell r="J83">
            <v>0</v>
          </cell>
          <cell r="K83" t="str">
            <v>预付款</v>
          </cell>
          <cell r="L83" t="str">
            <v>欢聚时代文化传媒（北京）有限公司</v>
          </cell>
          <cell r="M83" t="str">
            <v>10251000000933849</v>
          </cell>
          <cell r="N83" t="str">
            <v>CPD;CPT;</v>
          </cell>
          <cell r="O83" t="str">
            <v>无</v>
          </cell>
          <cell r="P83" t="str">
            <v>无</v>
          </cell>
          <cell r="Q83" t="str">
            <v>2018/01/01-2019/12/31</v>
          </cell>
          <cell r="R83" t="str">
            <v>-</v>
          </cell>
          <cell r="S83" t="str">
            <v>-</v>
          </cell>
          <cell r="T83" t="str">
            <v>-</v>
          </cell>
          <cell r="U83" t="str">
            <v>-</v>
          </cell>
          <cell r="V83" t="str">
            <v>-</v>
          </cell>
          <cell r="W83" t="str">
            <v>-</v>
          </cell>
          <cell r="X83" t="str">
            <v>-</v>
          </cell>
          <cell r="Y83" t="str">
            <v>-</v>
          </cell>
          <cell r="Z83" t="str">
            <v>-</v>
          </cell>
          <cell r="AA83" t="str">
            <v>北京多彩</v>
          </cell>
        </row>
        <row r="84">
          <cell r="B84" t="str">
            <v>湖北今日头条科技有限公司</v>
          </cell>
          <cell r="C84" t="str">
            <v>今日头条-2019</v>
          </cell>
          <cell r="D84" t="str">
            <v>2019/01/01-2020/12/31</v>
          </cell>
          <cell r="E84" t="str">
            <v>武汉市东湖新技术开发区凌家山南路1号武汉光谷企业天地1号楼5-17层</v>
          </cell>
          <cell r="F84" t="str">
            <v>李梦林</v>
          </cell>
          <cell r="G84" t="str">
            <v>13928799450</v>
          </cell>
          <cell r="H84" t="str">
            <v>limenglin@bytedance.com</v>
          </cell>
          <cell r="I84" t="str">
            <v>效果渠道经理</v>
          </cell>
          <cell r="J84">
            <v>0</v>
          </cell>
          <cell r="K84" t="str">
            <v>预存款,预付款</v>
          </cell>
          <cell r="L84" t="str">
            <v>深圳今日头条科技有限公司</v>
          </cell>
          <cell r="M84" t="str">
            <v>36610188000286276</v>
          </cell>
          <cell r="N84" t="str">
            <v>CPT;CPM;CPC;头条-鲁班;</v>
          </cell>
          <cell r="O84" t="str">
            <v>无</v>
          </cell>
          <cell r="P84" t="str">
            <v>无</v>
          </cell>
          <cell r="Q84" t="str">
            <v>2019/01/01-2020/12/31</v>
          </cell>
          <cell r="R84" t="str">
            <v>-</v>
          </cell>
          <cell r="S84" t="str">
            <v>-</v>
          </cell>
          <cell r="T84" t="str">
            <v>-</v>
          </cell>
          <cell r="U84" t="str">
            <v>-</v>
          </cell>
          <cell r="V84" t="str">
            <v>-</v>
          </cell>
          <cell r="W84" t="str">
            <v>-</v>
          </cell>
          <cell r="X84" t="str">
            <v>-</v>
          </cell>
          <cell r="Y84" t="str">
            <v>-</v>
          </cell>
          <cell r="Z84" t="str">
            <v>-</v>
          </cell>
          <cell r="AA84" t="str">
            <v>北京多彩</v>
          </cell>
        </row>
        <row r="85">
          <cell r="B85" t="str">
            <v>上海开域信息科技有限公司-vivo</v>
          </cell>
          <cell r="C85" t="str">
            <v>vivo-金融电商</v>
          </cell>
          <cell r="D85" t="str">
            <v>2019/01/01-2019/12/31</v>
          </cell>
          <cell r="E85" t="str">
            <v>北京市朝阳区广顺南大街8号院1号楼利星行中心A座7楼B01单元</v>
          </cell>
          <cell r="F85" t="str">
            <v>李冉</v>
          </cell>
          <cell r="G85" t="str">
            <v>15810142760</v>
          </cell>
          <cell r="H85" t="str">
            <v>li.ran@agrant.cn</v>
          </cell>
          <cell r="I85" t="str">
            <v/>
          </cell>
          <cell r="J85">
            <v>0</v>
          </cell>
          <cell r="K85" t="str">
            <v>预存款,账期付款</v>
          </cell>
          <cell r="L85" t="str">
            <v>上海开域信息科技有限公司</v>
          </cell>
          <cell r="M85" t="str">
            <v>9814 0078 8018 8000 0045</v>
          </cell>
          <cell r="N85" t="str">
            <v>CPD;CPT;</v>
          </cell>
          <cell r="O85" t="str">
            <v>无</v>
          </cell>
          <cell r="P85" t="str">
            <v>无</v>
          </cell>
          <cell r="Q85" t="str">
            <v>2019/01/01-2019/12/31</v>
          </cell>
          <cell r="R85" t="str">
            <v>-</v>
          </cell>
          <cell r="S85" t="str">
            <v>-</v>
          </cell>
          <cell r="T85" t="str">
            <v>-</v>
          </cell>
          <cell r="U85" t="str">
            <v>-</v>
          </cell>
          <cell r="V85" t="str">
            <v>-</v>
          </cell>
          <cell r="W85" t="str">
            <v>-</v>
          </cell>
          <cell r="X85" t="str">
            <v>-</v>
          </cell>
          <cell r="Y85" t="str">
            <v>-</v>
          </cell>
          <cell r="Z85" t="str">
            <v>-</v>
          </cell>
          <cell r="AA85" t="str">
            <v>北京多彩</v>
          </cell>
        </row>
        <row r="86">
          <cell r="B86" t="str">
            <v>北京派瑞威行广告有限公司-小米</v>
          </cell>
          <cell r="C86" t="str">
            <v>小米-资讯信息2019</v>
          </cell>
          <cell r="D86" t="str">
            <v>2019/01/01-2020/01/31</v>
          </cell>
          <cell r="E86" t="str">
            <v>北京市朝阳区四惠桥南甲一号伊莎文化广场A座4层</v>
          </cell>
          <cell r="F86" t="str">
            <v>彭莎莎</v>
          </cell>
          <cell r="G86" t="str">
            <v>18500876660</v>
          </cell>
          <cell r="H86" t="str">
            <v>pengshasha@aspiration-cn.com</v>
          </cell>
          <cell r="I86" t="str">
            <v/>
          </cell>
          <cell r="J86">
            <v>0</v>
          </cell>
          <cell r="K86" t="str">
            <v>预付款,预存款</v>
          </cell>
          <cell r="L86" t="str">
            <v>派瑞威行互联技术有限公司</v>
          </cell>
          <cell r="M86" t="str">
            <v>11090740421050</v>
          </cell>
          <cell r="N86" t="str">
            <v>CPD;CPT;CPC;CPM;</v>
          </cell>
          <cell r="O86" t="str">
            <v>无</v>
          </cell>
          <cell r="P86" t="str">
            <v>无</v>
          </cell>
          <cell r="Q86" t="str">
            <v>2019/01/01-2020/01/31</v>
          </cell>
          <cell r="R86" t="str">
            <v>-</v>
          </cell>
          <cell r="S86" t="str">
            <v>-</v>
          </cell>
          <cell r="T86" t="str">
            <v>-</v>
          </cell>
          <cell r="U86" t="str">
            <v>-</v>
          </cell>
          <cell r="V86" t="str">
            <v>-</v>
          </cell>
          <cell r="W86" t="str">
            <v>-</v>
          </cell>
          <cell r="X86" t="str">
            <v>-</v>
          </cell>
          <cell r="Y86" t="str">
            <v>-</v>
          </cell>
          <cell r="Z86" t="str">
            <v>-</v>
          </cell>
          <cell r="AA86" t="str">
            <v>北京多彩</v>
          </cell>
        </row>
        <row r="87">
          <cell r="B87" t="str">
            <v>北京万象新动移动科技有限公司</v>
          </cell>
          <cell r="C87" t="str">
            <v>小米-视频内容2019</v>
          </cell>
          <cell r="D87" t="str">
            <v>2019/01/01-2019/12/31</v>
          </cell>
          <cell r="E87" t="str">
            <v>东城区东四十条甲22号南新仓商务大厦B座10层1022</v>
          </cell>
          <cell r="F87" t="str">
            <v>周香雪</v>
          </cell>
          <cell r="G87" t="str">
            <v>18810977221</v>
          </cell>
          <cell r="H87" t="str">
            <v>zhouxiangxue@ixindong.cn</v>
          </cell>
          <cell r="I87" t="str">
            <v/>
          </cell>
          <cell r="J87">
            <v>0</v>
          </cell>
          <cell r="K87" t="str">
            <v>预付款,预存款</v>
          </cell>
          <cell r="L87" t="str">
            <v>北京万象新动移动科技有限公司</v>
          </cell>
          <cell r="M87" t="str">
            <v>7111510182600179161</v>
          </cell>
          <cell r="N87" t="str">
            <v>CPD;CPT;CPC;CPM;</v>
          </cell>
          <cell r="O87" t="str">
            <v>无</v>
          </cell>
          <cell r="P87" t="str">
            <v>无</v>
          </cell>
          <cell r="Q87" t="str">
            <v>2019/01/01-2019/12/31</v>
          </cell>
          <cell r="R87" t="str">
            <v>-</v>
          </cell>
          <cell r="S87" t="str">
            <v>-</v>
          </cell>
          <cell r="T87" t="str">
            <v>-</v>
          </cell>
          <cell r="U87" t="str">
            <v>-</v>
          </cell>
          <cell r="V87" t="str">
            <v>-</v>
          </cell>
          <cell r="W87" t="str">
            <v>-</v>
          </cell>
          <cell r="X87" t="str">
            <v>-</v>
          </cell>
          <cell r="Y87" t="str">
            <v>-</v>
          </cell>
          <cell r="Z87" t="str">
            <v>-</v>
          </cell>
          <cell r="AA87" t="str">
            <v>北京多彩</v>
          </cell>
        </row>
        <row r="88">
          <cell r="B88" t="str">
            <v>北京万象新动移动科技有限公司</v>
          </cell>
          <cell r="C88" t="str">
            <v>小米-视频内容2019-咪咕系</v>
          </cell>
          <cell r="D88" t="str">
            <v>2019/01/01-2020/12/31</v>
          </cell>
          <cell r="E88" t="str">
            <v>东城区东四十条甲22号南新仓商务大厦B座10层1022</v>
          </cell>
          <cell r="F88" t="str">
            <v>周香雪</v>
          </cell>
          <cell r="G88" t="str">
            <v>18810977221</v>
          </cell>
          <cell r="H88" t="str">
            <v>zhouxiangxue@ixindong.cn</v>
          </cell>
          <cell r="I88" t="str">
            <v/>
          </cell>
          <cell r="J88">
            <v>0</v>
          </cell>
          <cell r="K88" t="str">
            <v>预存款,预付款</v>
          </cell>
          <cell r="L88" t="str">
            <v>北京万象新动移动科技有限公司</v>
          </cell>
          <cell r="M88" t="str">
            <v>7111510182600179161</v>
          </cell>
          <cell r="N88" t="str">
            <v>CPD;CPT;CPC;CPM;</v>
          </cell>
          <cell r="O88" t="str">
            <v>无</v>
          </cell>
          <cell r="P88" t="str">
            <v>无</v>
          </cell>
          <cell r="Q88" t="str">
            <v>2019/01/01-2020/12/31</v>
          </cell>
          <cell r="R88" t="str">
            <v>-</v>
          </cell>
          <cell r="S88" t="str">
            <v>-</v>
          </cell>
          <cell r="T88" t="str">
            <v>-</v>
          </cell>
          <cell r="U88" t="str">
            <v>-</v>
          </cell>
          <cell r="V88" t="str">
            <v>-</v>
          </cell>
          <cell r="W88" t="str">
            <v>-</v>
          </cell>
          <cell r="X88" t="str">
            <v>-</v>
          </cell>
          <cell r="Y88" t="str">
            <v>-</v>
          </cell>
          <cell r="Z88" t="str">
            <v>-</v>
          </cell>
          <cell r="AA88" t="str">
            <v>北京多彩</v>
          </cell>
        </row>
        <row r="89">
          <cell r="B89" t="str">
            <v>上海开域信息科技有限公司-OPPO</v>
          </cell>
          <cell r="C89" t="str">
            <v>OPPO-网服2020（安与吉）</v>
          </cell>
          <cell r="D89" t="str">
            <v>2018/01/01-2020/12/31</v>
          </cell>
          <cell r="E89" t="str">
            <v>北京市朝阳区广顺南大街8号院1号楼利星行中心A座7楼B01单元</v>
          </cell>
          <cell r="F89" t="str">
            <v>李冉</v>
          </cell>
          <cell r="G89" t="str">
            <v>15810142760</v>
          </cell>
          <cell r="H89" t="str">
            <v>li.ran@agrant.cn</v>
          </cell>
          <cell r="I89" t="str">
            <v/>
          </cell>
          <cell r="J89">
            <v>0</v>
          </cell>
          <cell r="K89" t="str">
            <v>账期付款,预存款</v>
          </cell>
          <cell r="L89" t="str">
            <v>上海开域信息科技有限公司</v>
          </cell>
          <cell r="M89" t="str">
            <v>98140078801880000045</v>
          </cell>
          <cell r="N89" t="str">
            <v>CPD;CPC;</v>
          </cell>
          <cell r="O89" t="str">
            <v>无</v>
          </cell>
          <cell r="P89" t="str">
            <v>无</v>
          </cell>
          <cell r="Q89" t="str">
            <v>2018/01/01-2019/12/31</v>
          </cell>
          <cell r="R89" t="str">
            <v>无</v>
          </cell>
          <cell r="S89" t="str">
            <v>无</v>
          </cell>
          <cell r="T89" t="str">
            <v>2020/01/01-2020/12/31</v>
          </cell>
          <cell r="U89" t="str">
            <v>-</v>
          </cell>
          <cell r="V89" t="str">
            <v>-</v>
          </cell>
          <cell r="W89" t="str">
            <v>-</v>
          </cell>
          <cell r="X89" t="str">
            <v>-</v>
          </cell>
          <cell r="Y89" t="str">
            <v>-</v>
          </cell>
          <cell r="Z89" t="str">
            <v>-</v>
          </cell>
          <cell r="AA89" t="str">
            <v>北京多彩</v>
          </cell>
        </row>
        <row r="90">
          <cell r="B90" t="str">
            <v>北京品众互动网络营销技术有限公司</v>
          </cell>
          <cell r="C90" t="str">
            <v>OPPO-品众（拼多多）</v>
          </cell>
          <cell r="D90" t="str">
            <v>2018/01/01-2019/01/07</v>
          </cell>
          <cell r="E90" t="str">
            <v>北京市朝阳区东三环北路16号盛厦商务楼3层</v>
          </cell>
          <cell r="F90" t="str">
            <v>徐龙东</v>
          </cell>
          <cell r="G90" t="str">
            <v>13701211292</v>
          </cell>
          <cell r="H90" t="str">
            <v>xulongdong@pzoom.co</v>
          </cell>
          <cell r="I90" t="str">
            <v/>
          </cell>
          <cell r="J90">
            <v>0</v>
          </cell>
          <cell r="K90" t="str">
            <v>预存款,账期付款</v>
          </cell>
          <cell r="L90" t="str">
            <v>北京品众互动网络营销技术有限公司</v>
          </cell>
          <cell r="M90" t="str">
            <v>110908553510706</v>
          </cell>
          <cell r="N90" t="str">
            <v>CPC;联盟;</v>
          </cell>
          <cell r="O90" t="str">
            <v>无</v>
          </cell>
          <cell r="P90" t="str">
            <v>无</v>
          </cell>
          <cell r="Q90" t="str">
            <v>2018/01/01-2019/01/07</v>
          </cell>
          <cell r="R90" t="str">
            <v>-</v>
          </cell>
          <cell r="S90" t="str">
            <v>-</v>
          </cell>
          <cell r="T90" t="str">
            <v>-</v>
          </cell>
          <cell r="U90" t="str">
            <v>-</v>
          </cell>
          <cell r="V90" t="str">
            <v>-</v>
          </cell>
          <cell r="W90" t="str">
            <v>-</v>
          </cell>
          <cell r="X90" t="str">
            <v>-</v>
          </cell>
          <cell r="Y90" t="str">
            <v>-</v>
          </cell>
          <cell r="Z90" t="str">
            <v>-</v>
          </cell>
          <cell r="AA90" t="str">
            <v>北京多彩</v>
          </cell>
        </row>
        <row r="91">
          <cell r="B91" t="str">
            <v>北京创奇互动科技有限公司</v>
          </cell>
          <cell r="C91" t="str">
            <v>创奇互动</v>
          </cell>
          <cell r="D91" t="str">
            <v>2018/11/01-2020/12/31</v>
          </cell>
          <cell r="E91" t="str">
            <v>北京市朝阳区东十里堡路1号未来时大厦708室</v>
          </cell>
          <cell r="F91" t="str">
            <v>李刚</v>
          </cell>
          <cell r="G91" t="str">
            <v>15369461673</v>
          </cell>
          <cell r="H91" t="str">
            <v>gang.li@kanking.cn</v>
          </cell>
          <cell r="I91" t="str">
            <v/>
          </cell>
          <cell r="J91">
            <v>0</v>
          </cell>
          <cell r="K91" t="str">
            <v>预付款,账期付款</v>
          </cell>
          <cell r="L91" t="str">
            <v>北京创奇互动科技有限公司</v>
          </cell>
          <cell r="M91" t="str">
            <v>11090943 0410401</v>
          </cell>
          <cell r="N91" t="str">
            <v>CPC;</v>
          </cell>
          <cell r="O91" t="str">
            <v>无</v>
          </cell>
          <cell r="P91" t="str">
            <v>无</v>
          </cell>
          <cell r="Q91" t="str">
            <v>2018/11/01-2019/12/31</v>
          </cell>
          <cell r="R91" t="str">
            <v>-</v>
          </cell>
          <cell r="S91" t="str">
            <v>-</v>
          </cell>
          <cell r="T91" t="str">
            <v>-</v>
          </cell>
          <cell r="U91" t="str">
            <v>-</v>
          </cell>
          <cell r="V91" t="str">
            <v>-</v>
          </cell>
          <cell r="W91" t="str">
            <v>-</v>
          </cell>
          <cell r="X91" t="str">
            <v>-</v>
          </cell>
          <cell r="Y91" t="str">
            <v>-</v>
          </cell>
          <cell r="Z91" t="str">
            <v>-</v>
          </cell>
          <cell r="AA91" t="str">
            <v>北京多彩</v>
          </cell>
        </row>
        <row r="92">
          <cell r="B92" t="str">
            <v>电动邦科技（北京）有限公司</v>
          </cell>
          <cell r="C92" t="str">
            <v>电动邦</v>
          </cell>
          <cell r="D92" t="str">
            <v>2018/12/10-2018/12/31</v>
          </cell>
          <cell r="E92" t="str">
            <v>北京市朝阳区东四环中路37号京师律师大厦一层012</v>
          </cell>
          <cell r="F92" t="str">
            <v>苏煜</v>
          </cell>
          <cell r="G92" t="str">
            <v>18612790735</v>
          </cell>
          <cell r="H92" t="str">
            <v>suyu@diandong.com</v>
          </cell>
          <cell r="I92" t="str">
            <v/>
          </cell>
          <cell r="J92">
            <v>0</v>
          </cell>
          <cell r="K92" t="str">
            <v>预付款</v>
          </cell>
          <cell r="L92" t="str">
            <v>电动邦科技（北京）有限公司</v>
          </cell>
          <cell r="M92" t="str">
            <v>110912811310601</v>
          </cell>
          <cell r="N92" t="str">
            <v>CPD;</v>
          </cell>
          <cell r="O92" t="str">
            <v>无</v>
          </cell>
          <cell r="P92" t="str">
            <v>无</v>
          </cell>
          <cell r="Q92" t="str">
            <v>2018/12/10-2018/12/31</v>
          </cell>
          <cell r="R92" t="str">
            <v>-</v>
          </cell>
          <cell r="S92" t="str">
            <v>-</v>
          </cell>
          <cell r="T92" t="str">
            <v>-</v>
          </cell>
          <cell r="U92" t="str">
            <v>-</v>
          </cell>
          <cell r="V92" t="str">
            <v>-</v>
          </cell>
          <cell r="W92" t="str">
            <v>-</v>
          </cell>
          <cell r="X92" t="str">
            <v>-</v>
          </cell>
          <cell r="Y92" t="str">
            <v>-</v>
          </cell>
          <cell r="Z92" t="str">
            <v>-</v>
          </cell>
          <cell r="AA92" t="str">
            <v>北京多彩</v>
          </cell>
        </row>
        <row r="93">
          <cell r="B93" t="str">
            <v>绿樱桃（北京）科技有限公司</v>
          </cell>
          <cell r="C93" t="str">
            <v>橙色阳光-华为云文件</v>
          </cell>
          <cell r="D93" t="str">
            <v>2018/01/01-2020/12/31</v>
          </cell>
          <cell r="E93" t="str">
            <v>北京市东城区朝阳门内大街2号北京INN8号楼（徽商故里）a区702室</v>
          </cell>
          <cell r="F93" t="str">
            <v>胡杨</v>
          </cell>
          <cell r="G93" t="str">
            <v>18600493905</v>
          </cell>
          <cell r="H93" t="str">
            <v>huyang@sun0101.com</v>
          </cell>
          <cell r="I93" t="str">
            <v/>
          </cell>
          <cell r="J93">
            <v>0</v>
          </cell>
          <cell r="K93" t="str">
            <v>账期付款</v>
          </cell>
          <cell r="L93" t="str">
            <v>绿樱桃（北京）科技有限公司</v>
          </cell>
          <cell r="M93" t="str">
            <v>110910866410801</v>
          </cell>
          <cell r="N93" t="str">
            <v>CPC;CPD;</v>
          </cell>
          <cell r="O93" t="str">
            <v>无</v>
          </cell>
          <cell r="P93" t="str">
            <v>无</v>
          </cell>
          <cell r="Q93" t="str">
            <v>2018/01/01-2020/12/31</v>
          </cell>
          <cell r="R93" t="str">
            <v>-</v>
          </cell>
          <cell r="S93" t="str">
            <v>-</v>
          </cell>
          <cell r="T93" t="str">
            <v>-</v>
          </cell>
          <cell r="U93" t="str">
            <v>-</v>
          </cell>
          <cell r="V93" t="str">
            <v>-</v>
          </cell>
          <cell r="W93" t="str">
            <v>-</v>
          </cell>
          <cell r="X93" t="str">
            <v>-</v>
          </cell>
          <cell r="Y93" t="str">
            <v>-</v>
          </cell>
          <cell r="Z93" t="str">
            <v>-</v>
          </cell>
          <cell r="AA93" t="str">
            <v>北京多彩</v>
          </cell>
        </row>
        <row r="94">
          <cell r="B94" t="str">
            <v>宁波聚塔在线信息科技有限公司-华为PPS</v>
          </cell>
          <cell r="C94" t="str">
            <v>华为--宁波聚塔-PPS</v>
          </cell>
          <cell r="D94" t="str">
            <v>2018/11/01-2020/12/31</v>
          </cell>
          <cell r="E94" t="str">
            <v>上海市黄浦区龙华东路647号5楼</v>
          </cell>
          <cell r="F94" t="str">
            <v>孙彦鹏</v>
          </cell>
          <cell r="G94" t="str">
            <v>13916044229</v>
          </cell>
          <cell r="H94" t="str">
            <v>roc.sun@bilu.com</v>
          </cell>
          <cell r="I94" t="str">
            <v/>
          </cell>
          <cell r="J94">
            <v>0</v>
          </cell>
          <cell r="K94" t="str">
            <v>预存款</v>
          </cell>
          <cell r="L94" t="str">
            <v>宁波聚塔在线信息科技有限公司</v>
          </cell>
          <cell r="M94" t="str">
            <v>3901210009000164751</v>
          </cell>
          <cell r="N94" t="str">
            <v>CPT;信息流;CPM;云文件;</v>
          </cell>
          <cell r="O94" t="str">
            <v>无</v>
          </cell>
          <cell r="P94" t="str">
            <v>无</v>
          </cell>
          <cell r="Q94" t="str">
            <v>2018/11/01-2020/12/31</v>
          </cell>
          <cell r="R94" t="str">
            <v>-</v>
          </cell>
          <cell r="S94" t="str">
            <v>-</v>
          </cell>
          <cell r="T94" t="str">
            <v>-</v>
          </cell>
          <cell r="U94" t="str">
            <v>-</v>
          </cell>
          <cell r="V94" t="str">
            <v>-</v>
          </cell>
          <cell r="W94" t="str">
            <v>-</v>
          </cell>
          <cell r="X94" t="str">
            <v>-</v>
          </cell>
          <cell r="Y94" t="str">
            <v>-</v>
          </cell>
          <cell r="Z94" t="str">
            <v>-</v>
          </cell>
          <cell r="AA94" t="str">
            <v>北京多彩</v>
          </cell>
        </row>
        <row r="95">
          <cell r="B95" t="str">
            <v>霍尔果斯多彩互动广告有限公司-快手</v>
          </cell>
          <cell r="C95" t="str">
            <v>霍尔多彩-云锐快手-金源广告</v>
          </cell>
          <cell r="D95" t="str">
            <v>2018/11/14-2019/12/31</v>
          </cell>
          <cell r="E95" t="str">
            <v>北京市朝阳区酒仙桥路24号院4号楼先锋金融大厦10层</v>
          </cell>
          <cell r="F95" t="str">
            <v>李洋</v>
          </cell>
          <cell r="G95" t="str">
            <v>15010302140</v>
          </cell>
          <cell r="H95" t="str">
            <v>liyang@adnice.com</v>
          </cell>
          <cell r="I95" t="str">
            <v/>
          </cell>
          <cell r="J95">
            <v>0</v>
          </cell>
          <cell r="K95" t="str">
            <v>预付款</v>
          </cell>
          <cell r="L95" t="str">
            <v>霍尔果斯多彩互动广告有限公司</v>
          </cell>
          <cell r="M95" t="str">
            <v>107667508007</v>
          </cell>
          <cell r="N95" t="str">
            <v>CPC;</v>
          </cell>
          <cell r="O95" t="str">
            <v>无</v>
          </cell>
          <cell r="P95" t="str">
            <v>无</v>
          </cell>
          <cell r="Q95" t="str">
            <v>2018/11/04-2019/12/31</v>
          </cell>
          <cell r="R95" t="str">
            <v>-</v>
          </cell>
          <cell r="S95" t="str">
            <v>-</v>
          </cell>
          <cell r="T95" t="str">
            <v>-</v>
          </cell>
          <cell r="U95" t="str">
            <v>-</v>
          </cell>
          <cell r="V95" t="str">
            <v>-</v>
          </cell>
          <cell r="W95" t="str">
            <v>-</v>
          </cell>
          <cell r="X95" t="str">
            <v>-</v>
          </cell>
          <cell r="Y95" t="str">
            <v>-</v>
          </cell>
          <cell r="Z95" t="str">
            <v>-</v>
          </cell>
          <cell r="AA95" t="str">
            <v>金源广告</v>
          </cell>
        </row>
        <row r="96">
          <cell r="B96" t="str">
            <v>北京云锐国际文化传媒有限公司-快手</v>
          </cell>
          <cell r="C96" t="str">
            <v>云锐-快手</v>
          </cell>
          <cell r="D96" t="str">
            <v>2018/11/14-2019/12/31</v>
          </cell>
          <cell r="E96" t="str">
            <v>北京市通州区温榆河西路榆西一街金融街园中园一号院2号楼6层</v>
          </cell>
          <cell r="F96" t="str">
            <v>史智杰</v>
          </cell>
          <cell r="G96" t="str">
            <v>18511049252</v>
          </cell>
          <cell r="H96" t="str">
            <v>shizhijie@yunrui.net</v>
          </cell>
          <cell r="I96" t="str">
            <v/>
          </cell>
          <cell r="J96">
            <v>0</v>
          </cell>
          <cell r="K96" t="str">
            <v>预付款</v>
          </cell>
          <cell r="L96" t="str">
            <v>北京云锐国际文化传媒有限公司</v>
          </cell>
          <cell r="M96" t="str">
            <v>11001190600052500291</v>
          </cell>
          <cell r="N96" t="str">
            <v>CPC;</v>
          </cell>
          <cell r="O96" t="str">
            <v>无</v>
          </cell>
          <cell r="P96" t="str">
            <v>无</v>
          </cell>
          <cell r="Q96" t="str">
            <v>2018/11/04-2019/12/31</v>
          </cell>
          <cell r="R96" t="str">
            <v>-</v>
          </cell>
          <cell r="S96" t="str">
            <v>-</v>
          </cell>
          <cell r="T96" t="str">
            <v>-</v>
          </cell>
          <cell r="U96" t="str">
            <v>-</v>
          </cell>
          <cell r="V96" t="str">
            <v>-</v>
          </cell>
          <cell r="W96" t="str">
            <v>-</v>
          </cell>
          <cell r="X96" t="str">
            <v>-</v>
          </cell>
          <cell r="Y96" t="str">
            <v>-</v>
          </cell>
          <cell r="Z96" t="str">
            <v>-</v>
          </cell>
          <cell r="AA96" t="str">
            <v>霍尔果斯多彩</v>
          </cell>
        </row>
        <row r="97">
          <cell r="B97" t="str">
            <v>北京云动时代网络科技有限公司-华为PPS</v>
          </cell>
          <cell r="C97" t="str">
            <v>华为--云动时代-PPS</v>
          </cell>
          <cell r="D97" t="str">
            <v>2018/10/25-2020/12/31</v>
          </cell>
          <cell r="E97" t="str">
            <v>北京市海淀区学清路8号科技财富中心A座501</v>
          </cell>
          <cell r="F97" t="str">
            <v>梁佳佳</v>
          </cell>
          <cell r="G97" t="str">
            <v>15895956467</v>
          </cell>
          <cell r="H97" t="str">
            <v>liangjiajia@cumulon.com</v>
          </cell>
          <cell r="I97" t="str">
            <v/>
          </cell>
          <cell r="J97">
            <v>0</v>
          </cell>
          <cell r="K97" t="str">
            <v>预存款</v>
          </cell>
          <cell r="L97" t="str">
            <v>北京云动时代网络科技有限公司</v>
          </cell>
          <cell r="M97" t="str">
            <v>11001085900053013969</v>
          </cell>
          <cell r="N97" t="str">
            <v>信息流;CPM;CPT;云文件;</v>
          </cell>
          <cell r="O97" t="str">
            <v>无</v>
          </cell>
          <cell r="P97" t="str">
            <v>无</v>
          </cell>
          <cell r="Q97" t="str">
            <v>2018/10/25-2020/12/31</v>
          </cell>
          <cell r="R97" t="str">
            <v>-</v>
          </cell>
          <cell r="S97" t="str">
            <v>-</v>
          </cell>
          <cell r="T97" t="str">
            <v>-</v>
          </cell>
          <cell r="U97" t="str">
            <v>-</v>
          </cell>
          <cell r="V97" t="str">
            <v>-</v>
          </cell>
          <cell r="W97" t="str">
            <v>-</v>
          </cell>
          <cell r="X97" t="str">
            <v>-</v>
          </cell>
          <cell r="Y97" t="str">
            <v>-</v>
          </cell>
          <cell r="Z97" t="str">
            <v>-</v>
          </cell>
          <cell r="AA97" t="str">
            <v>北京多彩</v>
          </cell>
        </row>
        <row r="98">
          <cell r="B98" t="str">
            <v>北京多彩互动广告有限公司-vivo视频-2018</v>
          </cell>
          <cell r="C98" t="str">
            <v>北京多彩-vivo-视频</v>
          </cell>
          <cell r="D98" t="str">
            <v>2018/01/01-2018/12/31</v>
          </cell>
          <cell r="E98" t="str">
            <v>深圳市福田区梅林安得街89号步步高大楼 518049</v>
          </cell>
          <cell r="F98" t="str">
            <v>王桂湘</v>
          </cell>
          <cell r="G98" t="str">
            <v>18676741287</v>
          </cell>
          <cell r="H98" t="str">
            <v>wangguixiang@adnice.com</v>
          </cell>
          <cell r="I98" t="str">
            <v/>
          </cell>
          <cell r="J98">
            <v>0</v>
          </cell>
          <cell r="K98" t="str">
            <v>预存款</v>
          </cell>
          <cell r="L98" t="str">
            <v>维沃通信科技有限公司</v>
          </cell>
          <cell r="M98" t="str">
            <v>44001779108053015182</v>
          </cell>
          <cell r="N98" t="str">
            <v>CPC;</v>
          </cell>
          <cell r="O98" t="str">
            <v>无</v>
          </cell>
          <cell r="P98" t="str">
            <v>无</v>
          </cell>
          <cell r="Q98" t="str">
            <v>2018/01/01-2018/12/31</v>
          </cell>
          <cell r="R98" t="str">
            <v>-</v>
          </cell>
          <cell r="S98" t="str">
            <v>-</v>
          </cell>
          <cell r="T98" t="str">
            <v>-</v>
          </cell>
          <cell r="U98" t="str">
            <v>-</v>
          </cell>
          <cell r="V98" t="str">
            <v>-</v>
          </cell>
          <cell r="W98" t="str">
            <v>-</v>
          </cell>
          <cell r="X98" t="str">
            <v>-</v>
          </cell>
          <cell r="Y98" t="str">
            <v>-</v>
          </cell>
          <cell r="Z98" t="str">
            <v>-</v>
          </cell>
          <cell r="AA98" t="str">
            <v>北京多彩</v>
          </cell>
        </row>
        <row r="99">
          <cell r="B99" t="str">
            <v>广州小米信息服务有限公司</v>
          </cell>
          <cell r="C99" t="str">
            <v>小米-海外</v>
          </cell>
          <cell r="D99" t="str">
            <v>2018/11/15-2019/11/14</v>
          </cell>
          <cell r="E99" t="str">
            <v>北京市海淀区融科融智蜂巢工厂</v>
          </cell>
          <cell r="F99" t="str">
            <v>刘晗引</v>
          </cell>
          <cell r="G99" t="str">
            <v>18513990219</v>
          </cell>
          <cell r="H99" t="str">
            <v>liuhanyin@xiaomi.com</v>
          </cell>
          <cell r="I99" t="str">
            <v>商务合作经理</v>
          </cell>
          <cell r="J99">
            <v>0</v>
          </cell>
          <cell r="K99" t="str">
            <v>账期付款</v>
          </cell>
          <cell r="L99" t="str">
            <v>广州小米信息服务有限公司</v>
          </cell>
          <cell r="M99" t="str">
            <v>120911843110901</v>
          </cell>
          <cell r="N99" t="str">
            <v>CPI;</v>
          </cell>
          <cell r="O99" t="str">
            <v>无</v>
          </cell>
          <cell r="P99" t="str">
            <v>无</v>
          </cell>
          <cell r="Q99" t="str">
            <v>2018/11/15-2019/11/14</v>
          </cell>
          <cell r="R99" t="str">
            <v>-</v>
          </cell>
          <cell r="S99" t="str">
            <v>-</v>
          </cell>
          <cell r="T99" t="str">
            <v>-</v>
          </cell>
          <cell r="U99" t="str">
            <v>-</v>
          </cell>
          <cell r="V99" t="str">
            <v>-</v>
          </cell>
          <cell r="W99" t="str">
            <v>-</v>
          </cell>
          <cell r="X99" t="str">
            <v>-</v>
          </cell>
          <cell r="Y99" t="str">
            <v>-</v>
          </cell>
          <cell r="Z99" t="str">
            <v>-</v>
          </cell>
          <cell r="AA99" t="str">
            <v>北京多彩</v>
          </cell>
        </row>
        <row r="100">
          <cell r="B100" t="str">
            <v>北京小米移动软件有限公司</v>
          </cell>
          <cell r="C100" t="str">
            <v>小米-海外-鹏泰</v>
          </cell>
          <cell r="D100" t="str">
            <v>2018/11/12-2019/12/31</v>
          </cell>
          <cell r="E100" t="str">
            <v>北京市海淀区安宁庄东路7号融科融智蜂巢工场</v>
          </cell>
          <cell r="F100" t="str">
            <v>刘晗引</v>
          </cell>
          <cell r="G100" t="str">
            <v>18513990219</v>
          </cell>
          <cell r="H100" t="str">
            <v>liuhanyin@xiaomi.com</v>
          </cell>
          <cell r="I100" t="str">
            <v>商务合作经理</v>
          </cell>
          <cell r="J100">
            <v>0</v>
          </cell>
          <cell r="K100" t="str">
            <v>账期付款</v>
          </cell>
          <cell r="L100" t="str">
            <v>北京小米移动软件有限公司</v>
          </cell>
          <cell r="M100" t="str">
            <v>110908423010701</v>
          </cell>
          <cell r="N100" t="str">
            <v>CPI;</v>
          </cell>
          <cell r="O100" t="str">
            <v>无</v>
          </cell>
          <cell r="P100" t="str">
            <v>无</v>
          </cell>
          <cell r="Q100" t="str">
            <v>2018/11/12-2019/12/31</v>
          </cell>
          <cell r="R100" t="str">
            <v>-</v>
          </cell>
          <cell r="S100" t="str">
            <v>-</v>
          </cell>
          <cell r="T100" t="str">
            <v>-</v>
          </cell>
          <cell r="U100" t="str">
            <v>-</v>
          </cell>
          <cell r="V100" t="str">
            <v>-</v>
          </cell>
          <cell r="W100" t="str">
            <v>-</v>
          </cell>
          <cell r="X100" t="str">
            <v>-</v>
          </cell>
          <cell r="Y100" t="str">
            <v>-</v>
          </cell>
          <cell r="Z100" t="str">
            <v>-</v>
          </cell>
          <cell r="AA100" t="str">
            <v>霍尔果斯多彩</v>
          </cell>
        </row>
        <row r="101">
          <cell r="B101" t="str">
            <v>上海游昆信息技术有限公司</v>
          </cell>
          <cell r="C101" t="str">
            <v>游昆</v>
          </cell>
          <cell r="D101" t="str">
            <v>2018/11/01-2018/12/31</v>
          </cell>
          <cell r="E101" t="str">
            <v>上海市徐汇区宜山路711号2号楼游族大厦</v>
          </cell>
          <cell r="F101" t="str">
            <v>高翔</v>
          </cell>
          <cell r="G101" t="str">
            <v>13482763809</v>
          </cell>
          <cell r="H101" t="str">
            <v>xgao@yoozoo.com</v>
          </cell>
          <cell r="I101" t="str">
            <v/>
          </cell>
          <cell r="J101">
            <v>0</v>
          </cell>
          <cell r="K101" t="str">
            <v>预付款</v>
          </cell>
          <cell r="L101" t="str">
            <v>上海游昆信息技术有限公司</v>
          </cell>
          <cell r="M101" t="str">
            <v>121918129510101</v>
          </cell>
          <cell r="N101" t="str">
            <v>CPD;</v>
          </cell>
          <cell r="O101" t="str">
            <v>无</v>
          </cell>
          <cell r="P101" t="str">
            <v>无</v>
          </cell>
          <cell r="Q101" t="str">
            <v>2018/11/01-2018/12/31</v>
          </cell>
          <cell r="R101" t="str">
            <v>-</v>
          </cell>
          <cell r="S101" t="str">
            <v>-</v>
          </cell>
          <cell r="T101" t="str">
            <v>-</v>
          </cell>
          <cell r="U101" t="str">
            <v>-</v>
          </cell>
          <cell r="V101" t="str">
            <v>-</v>
          </cell>
          <cell r="W101" t="str">
            <v>-</v>
          </cell>
          <cell r="X101" t="str">
            <v>-</v>
          </cell>
          <cell r="Y101" t="str">
            <v>-</v>
          </cell>
          <cell r="Z101" t="str">
            <v>-</v>
          </cell>
          <cell r="AA101" t="str">
            <v>北京多彩</v>
          </cell>
        </row>
        <row r="102">
          <cell r="B102" t="str">
            <v>上海点冠网络科技有限公司-趣头条</v>
          </cell>
          <cell r="C102" t="str">
            <v>趣头条</v>
          </cell>
          <cell r="D102" t="str">
            <v>2018/11/01-2019/12/31</v>
          </cell>
          <cell r="E102" t="str">
            <v>上海市浦东新区申江路5005弄星创科技广场3号楼11楼</v>
          </cell>
          <cell r="F102" t="str">
            <v>曾帧</v>
          </cell>
          <cell r="G102" t="str">
            <v>18939738619</v>
          </cell>
          <cell r="H102" t="str">
            <v>zengzhen@aiclk.com</v>
          </cell>
          <cell r="I102" t="str">
            <v>商务</v>
          </cell>
          <cell r="J102">
            <v>0</v>
          </cell>
          <cell r="K102" t="str">
            <v>预存款</v>
          </cell>
          <cell r="L102" t="str">
            <v>上海点冠网络科技有限公司</v>
          </cell>
          <cell r="M102" t="str">
            <v>121926484210505</v>
          </cell>
          <cell r="N102" t="str">
            <v>CPC;</v>
          </cell>
          <cell r="O102" t="str">
            <v>即充即返</v>
          </cell>
          <cell r="P102" t="str">
            <v>20.00%</v>
          </cell>
          <cell r="Q102" t="str">
            <v>2018/11/01-2019/12/31</v>
          </cell>
          <cell r="R102" t="str">
            <v>-</v>
          </cell>
          <cell r="S102" t="str">
            <v>-</v>
          </cell>
          <cell r="T102" t="str">
            <v>-</v>
          </cell>
          <cell r="U102" t="str">
            <v>-</v>
          </cell>
          <cell r="V102" t="str">
            <v>-</v>
          </cell>
          <cell r="W102" t="str">
            <v>-</v>
          </cell>
          <cell r="X102" t="str">
            <v>-</v>
          </cell>
          <cell r="Y102" t="str">
            <v>-</v>
          </cell>
          <cell r="Z102" t="str">
            <v>-</v>
          </cell>
          <cell r="AA102" t="str">
            <v>北京多彩</v>
          </cell>
        </row>
        <row r="103">
          <cell r="B103" t="str">
            <v>北京多彩互动广告有限公司-今日头条</v>
          </cell>
          <cell r="C103" t="str">
            <v>北京多彩-今日头条-金源广告</v>
          </cell>
          <cell r="D103" t="str">
            <v>2018/10/29-2019/12/31</v>
          </cell>
          <cell r="E103" t="str">
            <v>北京市朝阳区酒仙桥路24号院4号楼先锋金融大厦10层</v>
          </cell>
          <cell r="F103" t="str">
            <v>李洋</v>
          </cell>
          <cell r="G103" t="str">
            <v>15010302140</v>
          </cell>
          <cell r="H103" t="str">
            <v>liyang@adnice.com</v>
          </cell>
          <cell r="I103" t="str">
            <v>财务</v>
          </cell>
          <cell r="J103">
            <v>0</v>
          </cell>
          <cell r="K103" t="str">
            <v>预存款</v>
          </cell>
          <cell r="L103" t="str">
            <v>北京多彩互动广告有限公司</v>
          </cell>
          <cell r="M103" t="str">
            <v>1101040160000553155</v>
          </cell>
          <cell r="N103" t="str">
            <v>CPC;CPT;CPM;</v>
          </cell>
          <cell r="O103" t="str">
            <v>无</v>
          </cell>
          <cell r="P103" t="str">
            <v>无</v>
          </cell>
          <cell r="Q103" t="str">
            <v>2018/10/29-2019/12/31</v>
          </cell>
          <cell r="R103" t="str">
            <v>-</v>
          </cell>
          <cell r="S103" t="str">
            <v>-</v>
          </cell>
          <cell r="T103" t="str">
            <v>-</v>
          </cell>
          <cell r="U103" t="str">
            <v>-</v>
          </cell>
          <cell r="V103" t="str">
            <v>-</v>
          </cell>
          <cell r="W103" t="str">
            <v>-</v>
          </cell>
          <cell r="X103" t="str">
            <v>-</v>
          </cell>
          <cell r="Y103" t="str">
            <v>-</v>
          </cell>
          <cell r="Z103" t="str">
            <v>-</v>
          </cell>
          <cell r="AA103" t="str">
            <v>金源广告</v>
          </cell>
        </row>
        <row r="104">
          <cell r="B104" t="str">
            <v>深圳今日头条科技有限公司</v>
          </cell>
          <cell r="C104" t="str">
            <v>今日头条</v>
          </cell>
          <cell r="D104" t="str">
            <v>2018/01/01-2019/12/31</v>
          </cell>
          <cell r="E104" t="str">
            <v>深圳市南山区粤海街道南海大道2163号来福士广场22层2201单元</v>
          </cell>
          <cell r="F104" t="str">
            <v>李梦林</v>
          </cell>
          <cell r="G104" t="str">
            <v>13928799450</v>
          </cell>
          <cell r="H104" t="str">
            <v>limenglin@bytedance.com</v>
          </cell>
          <cell r="I104" t="str">
            <v>商务</v>
          </cell>
          <cell r="J104">
            <v>0</v>
          </cell>
          <cell r="K104" t="str">
            <v>预存款</v>
          </cell>
          <cell r="L104" t="str">
            <v>深圳今日头条科技有限公司</v>
          </cell>
          <cell r="M104" t="str">
            <v>8110301013000275363</v>
          </cell>
          <cell r="N104" t="str">
            <v>CPC;CPT;CPM;</v>
          </cell>
          <cell r="O104" t="str">
            <v>无</v>
          </cell>
          <cell r="P104" t="str">
            <v>无</v>
          </cell>
          <cell r="Q104" t="str">
            <v>2018/01/01-2019/12/31</v>
          </cell>
          <cell r="R104" t="str">
            <v>-</v>
          </cell>
          <cell r="S104" t="str">
            <v>-</v>
          </cell>
          <cell r="T104" t="str">
            <v>-</v>
          </cell>
          <cell r="U104" t="str">
            <v>-</v>
          </cell>
          <cell r="V104" t="str">
            <v>-</v>
          </cell>
          <cell r="W104" t="str">
            <v>-</v>
          </cell>
          <cell r="X104" t="str">
            <v>-</v>
          </cell>
          <cell r="Y104" t="str">
            <v>-</v>
          </cell>
          <cell r="Z104" t="str">
            <v>-</v>
          </cell>
          <cell r="AA104" t="str">
            <v>北京多彩</v>
          </cell>
        </row>
        <row r="105">
          <cell r="B105" t="str">
            <v>无锡昂然时代广告有限公司</v>
          </cell>
          <cell r="C105" t="str">
            <v>昂然-新浪ios</v>
          </cell>
          <cell r="D105" t="str">
            <v>2018/09/25-2019/12/31</v>
          </cell>
          <cell r="E105" t="str">
            <v>北京市海淀区知春路6号锦秋国际大厦B座702</v>
          </cell>
          <cell r="F105" t="str">
            <v>杨思浓</v>
          </cell>
          <cell r="G105" t="str">
            <v>15810862868</v>
          </cell>
          <cell r="H105" t="str">
            <v>yangsinong@adsage.com</v>
          </cell>
          <cell r="I105" t="str">
            <v>媒介</v>
          </cell>
          <cell r="J105">
            <v>0</v>
          </cell>
          <cell r="K105" t="str">
            <v>账期付款</v>
          </cell>
          <cell r="L105" t="str">
            <v>无锡昂然时代广告有限公司</v>
          </cell>
          <cell r="M105" t="str">
            <v>510903577410402</v>
          </cell>
          <cell r="N105" t="str">
            <v>CPD;</v>
          </cell>
          <cell r="O105" t="str">
            <v>无</v>
          </cell>
          <cell r="P105" t="str">
            <v>无</v>
          </cell>
          <cell r="Q105" t="str">
            <v>2018/09/25-2019/12/31</v>
          </cell>
          <cell r="R105" t="str">
            <v>-</v>
          </cell>
          <cell r="S105" t="str">
            <v>-</v>
          </cell>
          <cell r="T105" t="str">
            <v>-</v>
          </cell>
          <cell r="U105" t="str">
            <v>-</v>
          </cell>
          <cell r="V105" t="str">
            <v>-</v>
          </cell>
          <cell r="W105" t="str">
            <v>-</v>
          </cell>
          <cell r="X105" t="str">
            <v>-</v>
          </cell>
          <cell r="Y105" t="str">
            <v>-</v>
          </cell>
          <cell r="Z105" t="str">
            <v>-</v>
          </cell>
          <cell r="AA105" t="str">
            <v>北京多彩</v>
          </cell>
        </row>
        <row r="106">
          <cell r="B106" t="str">
            <v>北京优聚八百科技有限公司-ASO-2018</v>
          </cell>
          <cell r="C106" t="str">
            <v>优聚八百-ASO-2018</v>
          </cell>
          <cell r="D106" t="str">
            <v>2018/08/27-2020/12/31</v>
          </cell>
          <cell r="E106" t="str">
            <v>北京市朝阳区朝阳门北大街乙12号1号楼14层14公寓G</v>
          </cell>
          <cell r="F106" t="str">
            <v>于海波</v>
          </cell>
          <cell r="G106" t="str">
            <v>18998332173</v>
          </cell>
          <cell r="H106" t="str">
            <v>Eric.yu@yjoy800.com</v>
          </cell>
          <cell r="I106" t="str">
            <v>CEO</v>
          </cell>
          <cell r="J106">
            <v>0</v>
          </cell>
          <cell r="K106" t="str">
            <v>账期付款</v>
          </cell>
          <cell r="L106" t="str">
            <v>北京优聚八百科技有限公司</v>
          </cell>
          <cell r="M106" t="str">
            <v>151540951</v>
          </cell>
          <cell r="N106" t="str">
            <v>ASO-CPA;</v>
          </cell>
          <cell r="O106" t="str">
            <v>无</v>
          </cell>
          <cell r="P106" t="str">
            <v>无</v>
          </cell>
          <cell r="Q106" t="str">
            <v>2018/08/27-2020/12/31</v>
          </cell>
          <cell r="R106" t="str">
            <v>-</v>
          </cell>
          <cell r="S106" t="str">
            <v>-</v>
          </cell>
          <cell r="T106" t="str">
            <v>-</v>
          </cell>
          <cell r="U106" t="str">
            <v>-</v>
          </cell>
          <cell r="V106" t="str">
            <v>-</v>
          </cell>
          <cell r="W106" t="str">
            <v>-</v>
          </cell>
          <cell r="X106" t="str">
            <v>-</v>
          </cell>
          <cell r="Y106" t="str">
            <v>-</v>
          </cell>
          <cell r="Z106" t="str">
            <v>-</v>
          </cell>
          <cell r="AA106" t="str">
            <v>北京多彩</v>
          </cell>
        </row>
        <row r="107">
          <cell r="B107" t="str">
            <v>北京派瑞威行广告有限公司-OPPO</v>
          </cell>
          <cell r="C107" t="str">
            <v>OPPO网服-2018（链家系）</v>
          </cell>
          <cell r="D107" t="str">
            <v>2017/09/27-2019/12/31</v>
          </cell>
          <cell r="E107" t="str">
            <v>北京市朝阳区四惠桥南甲一号伊莎文心广场A座4层D区</v>
          </cell>
          <cell r="F107" t="str">
            <v>彭莎</v>
          </cell>
          <cell r="G107" t="str">
            <v>18500876660</v>
          </cell>
          <cell r="H107" t="str">
            <v>pengshasha@aspiration-cn.com</v>
          </cell>
          <cell r="I107" t="str">
            <v>渠道总监</v>
          </cell>
          <cell r="J107">
            <v>0</v>
          </cell>
          <cell r="K107" t="str">
            <v>预存款,账期付款</v>
          </cell>
          <cell r="L107" t="str">
            <v>北京派瑞威行广告有限公司</v>
          </cell>
          <cell r="M107" t="str">
            <v>20000033664900015273357</v>
          </cell>
          <cell r="N107" t="str">
            <v>CPD;CPM;CPT;联盟;信息流;智能短信;</v>
          </cell>
          <cell r="O107" t="str">
            <v>无</v>
          </cell>
          <cell r="P107" t="str">
            <v>无</v>
          </cell>
          <cell r="Q107" t="str">
            <v>2017/09/27-2018/12/31</v>
          </cell>
          <cell r="R107" t="str">
            <v>即充即返</v>
          </cell>
          <cell r="S107" t="str">
            <v>2.00%</v>
          </cell>
          <cell r="T107" t="str">
            <v>2019/01/01-2019/12/31</v>
          </cell>
          <cell r="U107" t="str">
            <v>-</v>
          </cell>
          <cell r="V107" t="str">
            <v>-</v>
          </cell>
          <cell r="W107" t="str">
            <v>-</v>
          </cell>
          <cell r="X107" t="str">
            <v>-</v>
          </cell>
          <cell r="Y107" t="str">
            <v>-</v>
          </cell>
          <cell r="Z107" t="str">
            <v>-</v>
          </cell>
          <cell r="AA107" t="str">
            <v>北京多彩</v>
          </cell>
        </row>
        <row r="108">
          <cell r="B108" t="str">
            <v>北京派瑞威行互联技术有限公司-OPPO</v>
          </cell>
          <cell r="C108" t="str">
            <v>OPPO网服-2018（派瑞）</v>
          </cell>
          <cell r="D108" t="str">
            <v>2017/09/27-2020/12/31</v>
          </cell>
          <cell r="E108" t="str">
            <v>北京市朝阳区四惠桥南甲一号伊莎文心广场A座4层D区</v>
          </cell>
          <cell r="F108" t="str">
            <v>彭莎</v>
          </cell>
          <cell r="G108" t="str">
            <v>18500876660</v>
          </cell>
          <cell r="H108" t="str">
            <v>pengshasha@aspiration-cn.com</v>
          </cell>
          <cell r="I108" t="str">
            <v>渠道总监</v>
          </cell>
          <cell r="J108">
            <v>0</v>
          </cell>
          <cell r="K108" t="str">
            <v>预存款,账期付款</v>
          </cell>
          <cell r="L108" t="str">
            <v>北京派瑞威行互联技术有限公司</v>
          </cell>
          <cell r="M108" t="str">
            <v>110907404210502</v>
          </cell>
          <cell r="N108" t="str">
            <v>CPD;CPT;CPM;CPC;</v>
          </cell>
          <cell r="O108" t="str">
            <v>无</v>
          </cell>
          <cell r="P108" t="str">
            <v>无</v>
          </cell>
          <cell r="Q108" t="str">
            <v>2017/09/27-2018/12/31</v>
          </cell>
          <cell r="R108" t="str">
            <v>即充即返</v>
          </cell>
          <cell r="S108" t="str">
            <v>2.00%</v>
          </cell>
          <cell r="T108" t="str">
            <v>2019/01/01-2019/06/30</v>
          </cell>
          <cell r="U108" t="str">
            <v>即充即返</v>
          </cell>
          <cell r="V108" t="str">
            <v>3.00%</v>
          </cell>
          <cell r="W108" t="str">
            <v>2019/07/01-2019/12/31</v>
          </cell>
          <cell r="X108" t="str">
            <v>无</v>
          </cell>
          <cell r="Y108" t="str">
            <v>无</v>
          </cell>
          <cell r="Z108" t="str">
            <v>2020/01/01-2020/12/31</v>
          </cell>
          <cell r="AA108" t="str">
            <v>北京多彩</v>
          </cell>
        </row>
        <row r="109">
          <cell r="B109" t="str">
            <v>淮安爱德康赛广告有限公司-vivo旅教工-2018</v>
          </cell>
          <cell r="C109" t="str">
            <v>vivo旅教工-首汽约车</v>
          </cell>
          <cell r="D109" t="str">
            <v>2018/01/01-2019/12/31</v>
          </cell>
          <cell r="E109" t="str">
            <v>北京市朝阳区酒仙桥路24号院4号楼先锋金融大厦10层</v>
          </cell>
          <cell r="F109" t="str">
            <v>王桂湘</v>
          </cell>
          <cell r="G109" t="str">
            <v>18676741287</v>
          </cell>
          <cell r="H109" t="str">
            <v>wangguixiang@adnice.com</v>
          </cell>
          <cell r="I109" t="str">
            <v/>
          </cell>
          <cell r="J109">
            <v>0</v>
          </cell>
          <cell r="K109" t="str">
            <v>预存款,账期付款</v>
          </cell>
          <cell r="L109" t="str">
            <v>淮安爱德康赛广告有限公司</v>
          </cell>
          <cell r="M109" t="str">
            <v>32050172793600000274</v>
          </cell>
          <cell r="N109" t="str">
            <v>CPD;CPT;</v>
          </cell>
          <cell r="O109" t="str">
            <v>无</v>
          </cell>
          <cell r="P109" t="str">
            <v>无</v>
          </cell>
          <cell r="Q109" t="str">
            <v>2018/01/01-2019/12/31</v>
          </cell>
          <cell r="R109" t="str">
            <v>-</v>
          </cell>
          <cell r="S109" t="str">
            <v>-</v>
          </cell>
          <cell r="T109" t="str">
            <v>-</v>
          </cell>
          <cell r="U109" t="str">
            <v>-</v>
          </cell>
          <cell r="V109" t="str">
            <v>-</v>
          </cell>
          <cell r="W109" t="str">
            <v>-</v>
          </cell>
          <cell r="X109" t="str">
            <v>-</v>
          </cell>
          <cell r="Y109" t="str">
            <v>-</v>
          </cell>
          <cell r="Z109" t="str">
            <v>-</v>
          </cell>
          <cell r="AA109" t="str">
            <v>北京多彩</v>
          </cell>
        </row>
        <row r="110">
          <cell r="B110" t="str">
            <v>北京搜狗信息服务有限公司-搜狗输入法2018</v>
          </cell>
          <cell r="C110" t="str">
            <v>搜狗信息-搜狗输入法-2018</v>
          </cell>
          <cell r="D110" t="str">
            <v>2018/04/01-2019/12/31</v>
          </cell>
          <cell r="E110" t="str">
            <v>北京市海淀区中关村东路1号院搜狐网络大厦10层</v>
          </cell>
          <cell r="F110" t="str">
            <v>高语</v>
          </cell>
          <cell r="G110" t="str">
            <v>18601357703</v>
          </cell>
          <cell r="H110" t="str">
            <v>gaoyu203317@sogou-inc.com</v>
          </cell>
          <cell r="I110" t="str">
            <v>销售</v>
          </cell>
          <cell r="J110">
            <v>0</v>
          </cell>
          <cell r="K110" t="str">
            <v>账期付款</v>
          </cell>
          <cell r="L110" t="str">
            <v>北京搜狗信息服务有限公司</v>
          </cell>
          <cell r="M110" t="str">
            <v>0113014170009646</v>
          </cell>
          <cell r="N110" t="str">
            <v>CPT;</v>
          </cell>
          <cell r="O110" t="str">
            <v>无</v>
          </cell>
          <cell r="P110" t="str">
            <v>无</v>
          </cell>
          <cell r="Q110" t="str">
            <v>2018/04/01-2019/12/31</v>
          </cell>
          <cell r="R110" t="str">
            <v>-</v>
          </cell>
          <cell r="S110" t="str">
            <v>-</v>
          </cell>
          <cell r="T110" t="str">
            <v>-</v>
          </cell>
          <cell r="U110" t="str">
            <v>-</v>
          </cell>
          <cell r="V110" t="str">
            <v>-</v>
          </cell>
          <cell r="W110" t="str">
            <v>-</v>
          </cell>
          <cell r="X110" t="str">
            <v>-</v>
          </cell>
          <cell r="Y110" t="str">
            <v>-</v>
          </cell>
          <cell r="Z110" t="str">
            <v>-</v>
          </cell>
          <cell r="AA110" t="str">
            <v>北京多彩</v>
          </cell>
        </row>
        <row r="111">
          <cell r="B111" t="str">
            <v>北京品众互动网络营销技术有限公司-今日头条2018</v>
          </cell>
          <cell r="C111" t="str">
            <v>品众-今日头条-2018</v>
          </cell>
          <cell r="D111" t="str">
            <v>2018/02/01-2019/12/31</v>
          </cell>
          <cell r="E111" t="str">
            <v>北京市朝阳区东三环北路16号盛厦商务楼3层</v>
          </cell>
          <cell r="F111" t="str">
            <v>吴碧珊</v>
          </cell>
          <cell r="G111" t="str">
            <v>18600600486</v>
          </cell>
          <cell r="H111" t="str">
            <v>wubishan@pzoom.com</v>
          </cell>
          <cell r="I111" t="str">
            <v>商务</v>
          </cell>
          <cell r="J111">
            <v>0</v>
          </cell>
          <cell r="K111" t="str">
            <v>账期付款,预付款</v>
          </cell>
          <cell r="L111" t="str">
            <v>北京品众互动网络营销技术有限公司</v>
          </cell>
          <cell r="M111" t="str">
            <v>110908553510706</v>
          </cell>
          <cell r="N111" t="str">
            <v>CPC;</v>
          </cell>
          <cell r="O111" t="str">
            <v>即充即返</v>
          </cell>
          <cell r="P111" t="str">
            <v>97.00%</v>
          </cell>
          <cell r="Q111" t="str">
            <v>2018/02/01-2019/12/31</v>
          </cell>
          <cell r="R111" t="str">
            <v>-</v>
          </cell>
          <cell r="S111" t="str">
            <v>-</v>
          </cell>
          <cell r="T111" t="str">
            <v>-</v>
          </cell>
          <cell r="U111" t="str">
            <v>-</v>
          </cell>
          <cell r="V111" t="str">
            <v>-</v>
          </cell>
          <cell r="W111" t="str">
            <v>-</v>
          </cell>
          <cell r="X111" t="str">
            <v>-</v>
          </cell>
          <cell r="Y111" t="str">
            <v>-</v>
          </cell>
          <cell r="Z111" t="str">
            <v>-</v>
          </cell>
          <cell r="AA111" t="str">
            <v>北京多彩</v>
          </cell>
        </row>
        <row r="112">
          <cell r="B112" t="str">
            <v>北京多彩互动广告有限公司-品众-今日头条2018</v>
          </cell>
          <cell r="C112" t="str">
            <v>北京多彩-品众今日头条-金源广告2018</v>
          </cell>
          <cell r="D112" t="str">
            <v>2018/08/29-2019/12/31</v>
          </cell>
          <cell r="E112" t="str">
            <v>北京市朝阳区酒仙桥路24号院4号楼先锋金融大厦10层</v>
          </cell>
          <cell r="F112" t="str">
            <v>李洋</v>
          </cell>
          <cell r="G112" t="str">
            <v>15010302140</v>
          </cell>
          <cell r="H112" t="str">
            <v>liyang@adnice.com</v>
          </cell>
          <cell r="I112" t="str">
            <v>财务</v>
          </cell>
          <cell r="J112">
            <v>0</v>
          </cell>
          <cell r="K112" t="str">
            <v>账期付款</v>
          </cell>
          <cell r="L112" t="str">
            <v>北京多彩互动广告有限公司</v>
          </cell>
          <cell r="M112" t="str">
            <v>1101040160000553155</v>
          </cell>
          <cell r="N112" t="str">
            <v>CPC;</v>
          </cell>
          <cell r="O112" t="str">
            <v>无</v>
          </cell>
          <cell r="P112" t="str">
            <v>无</v>
          </cell>
          <cell r="Q112" t="str">
            <v>2018/08/29-2019/12/31</v>
          </cell>
          <cell r="R112" t="str">
            <v>-</v>
          </cell>
          <cell r="S112" t="str">
            <v>-</v>
          </cell>
          <cell r="T112" t="str">
            <v>-</v>
          </cell>
          <cell r="U112" t="str">
            <v>-</v>
          </cell>
          <cell r="V112" t="str">
            <v>-</v>
          </cell>
          <cell r="W112" t="str">
            <v>-</v>
          </cell>
          <cell r="X112" t="str">
            <v>-</v>
          </cell>
          <cell r="Y112" t="str">
            <v>-</v>
          </cell>
          <cell r="Z112" t="str">
            <v>-</v>
          </cell>
          <cell r="AA112" t="str">
            <v>金源广告</v>
          </cell>
        </row>
        <row r="113">
          <cell r="B113" t="str">
            <v>北京跃盟科技有限公司-瞬知平台2018</v>
          </cell>
          <cell r="C113" t="str">
            <v>跃盟-瞬知-2018</v>
          </cell>
          <cell r="D113" t="str">
            <v>2018/04/01-2019/12/31</v>
          </cell>
          <cell r="E113" t="str">
            <v>北京市朝阳区酒仙桥南路2号东风KASO四层406</v>
          </cell>
          <cell r="F113" t="str">
            <v>王俊</v>
          </cell>
          <cell r="G113" t="str">
            <v>18811614498</v>
          </cell>
          <cell r="H113" t="str">
            <v>wangjun@deepleaper.com</v>
          </cell>
          <cell r="I113" t="str">
            <v>全国客户总监</v>
          </cell>
          <cell r="J113">
            <v>0</v>
          </cell>
          <cell r="K113" t="str">
            <v>预付款</v>
          </cell>
          <cell r="L113" t="str">
            <v>北京跃盟科技有限公司</v>
          </cell>
          <cell r="M113" t="str">
            <v>110923315110401</v>
          </cell>
          <cell r="N113" t="str">
            <v>CPT;CPC;</v>
          </cell>
          <cell r="O113" t="str">
            <v>无</v>
          </cell>
          <cell r="P113" t="str">
            <v>无</v>
          </cell>
          <cell r="Q113" t="str">
            <v>2018/04/01-2019/12/31</v>
          </cell>
          <cell r="R113" t="str">
            <v>-</v>
          </cell>
          <cell r="S113" t="str">
            <v>-</v>
          </cell>
          <cell r="T113" t="str">
            <v>-</v>
          </cell>
          <cell r="U113" t="str">
            <v>-</v>
          </cell>
          <cell r="V113" t="str">
            <v>-</v>
          </cell>
          <cell r="W113" t="str">
            <v>-</v>
          </cell>
          <cell r="X113" t="str">
            <v>-</v>
          </cell>
          <cell r="Y113" t="str">
            <v>-</v>
          </cell>
          <cell r="Z113" t="str">
            <v>-</v>
          </cell>
          <cell r="AA113" t="str">
            <v>北京多彩</v>
          </cell>
        </row>
        <row r="114">
          <cell r="B114" t="str">
            <v>北京搜狗科技发展有限公司-手助2018</v>
          </cell>
          <cell r="C114" t="str">
            <v>搜狗手助-2018</v>
          </cell>
          <cell r="D114" t="str">
            <v>2018/04/01-2019/12/31</v>
          </cell>
          <cell r="E114" t="str">
            <v>北京市海淀区中关村东路1号院搜狐网络大厦10层</v>
          </cell>
          <cell r="F114" t="str">
            <v>张巍</v>
          </cell>
          <cell r="G114" t="str">
            <v>13051842790</v>
          </cell>
          <cell r="H114" t="str">
            <v>zhangweios0086@sogou-inc.com</v>
          </cell>
          <cell r="I114" t="str">
            <v>渠道</v>
          </cell>
          <cell r="J114">
            <v>0</v>
          </cell>
          <cell r="K114" t="str">
            <v>预付款</v>
          </cell>
          <cell r="L114" t="str">
            <v>北京搜狗科技发展有限公司</v>
          </cell>
          <cell r="M114" t="str">
            <v>110902284810301</v>
          </cell>
          <cell r="N114" t="str">
            <v>CPD;</v>
          </cell>
          <cell r="O114" t="str">
            <v>无</v>
          </cell>
          <cell r="P114" t="str">
            <v>无</v>
          </cell>
          <cell r="Q114" t="str">
            <v>2018/04/01-2019/12/31</v>
          </cell>
          <cell r="R114" t="str">
            <v>-</v>
          </cell>
          <cell r="S114" t="str">
            <v>-</v>
          </cell>
          <cell r="T114" t="str">
            <v>-</v>
          </cell>
          <cell r="U114" t="str">
            <v>-</v>
          </cell>
          <cell r="V114" t="str">
            <v>-</v>
          </cell>
          <cell r="W114" t="str">
            <v>-</v>
          </cell>
          <cell r="X114" t="str">
            <v>-</v>
          </cell>
          <cell r="Y114" t="str">
            <v>-</v>
          </cell>
          <cell r="Z114" t="str">
            <v>-</v>
          </cell>
          <cell r="AA114" t="str">
            <v>北京多彩</v>
          </cell>
        </row>
        <row r="115">
          <cell r="B115" t="str">
            <v>深圳优联达科技有限公司-努比亚-2018</v>
          </cell>
          <cell r="C115" t="str">
            <v>努比亚-2018</v>
          </cell>
          <cell r="D115" t="str">
            <v>2018/01/01-2019/12/31</v>
          </cell>
          <cell r="E115" t="str">
            <v>1</v>
          </cell>
          <cell r="F115" t="str">
            <v>王桂湘</v>
          </cell>
          <cell r="G115" t="str">
            <v>18676741287</v>
          </cell>
          <cell r="H115" t="str">
            <v>wangguixiang@adnice.com</v>
          </cell>
          <cell r="I115" t="str">
            <v/>
          </cell>
          <cell r="J115">
            <v>0</v>
          </cell>
          <cell r="K115" t="str">
            <v>预付款,预存款,账期付款</v>
          </cell>
          <cell r="L115" t="str">
            <v>深圳市优联达科技有限公司</v>
          </cell>
          <cell r="M115" t="str">
            <v>4000020339200409844</v>
          </cell>
          <cell r="N115" t="str">
            <v>CPD;</v>
          </cell>
          <cell r="O115" t="str">
            <v>无</v>
          </cell>
          <cell r="P115" t="str">
            <v>无</v>
          </cell>
          <cell r="Q115" t="str">
            <v>2018/01/01-2019/12/31</v>
          </cell>
          <cell r="R115" t="str">
            <v>-</v>
          </cell>
          <cell r="S115" t="str">
            <v>-</v>
          </cell>
          <cell r="T115" t="str">
            <v>-</v>
          </cell>
          <cell r="U115" t="str">
            <v>-</v>
          </cell>
          <cell r="V115" t="str">
            <v>-</v>
          </cell>
          <cell r="W115" t="str">
            <v>-</v>
          </cell>
          <cell r="X115" t="str">
            <v>-</v>
          </cell>
          <cell r="Y115" t="str">
            <v>-</v>
          </cell>
          <cell r="Z115" t="str">
            <v>-</v>
          </cell>
          <cell r="AA115" t="str">
            <v>北京多彩</v>
          </cell>
        </row>
        <row r="116">
          <cell r="B116" t="str">
            <v>广州小米信息服务有限公司-小米贝壳找房-宫格名站</v>
          </cell>
          <cell r="C116" t="str">
            <v>小米-贝壳找房-宫格名站2018</v>
          </cell>
          <cell r="D116" t="str">
            <v>2018/06/15-2018/07/15</v>
          </cell>
          <cell r="E116" t="str">
            <v>海淀区安宁庄前街72号院</v>
          </cell>
          <cell r="F116" t="str">
            <v>田野</v>
          </cell>
          <cell r="G116" t="str">
            <v>13911802675</v>
          </cell>
          <cell r="H116" t="str">
            <v>tianye1@xiaomi.com</v>
          </cell>
          <cell r="I116" t="str">
            <v/>
          </cell>
          <cell r="J116">
            <v>0</v>
          </cell>
          <cell r="K116" t="str">
            <v>预存款</v>
          </cell>
          <cell r="L116" t="str">
            <v>广州小米信息服务有限公司</v>
          </cell>
          <cell r="M116" t="str">
            <v>120911843110901</v>
          </cell>
          <cell r="N116" t="str">
            <v>CPT;</v>
          </cell>
          <cell r="O116" t="str">
            <v>无</v>
          </cell>
          <cell r="P116" t="str">
            <v>无</v>
          </cell>
          <cell r="Q116" t="str">
            <v>2018/06/15-2018/07/15</v>
          </cell>
          <cell r="R116" t="str">
            <v>-</v>
          </cell>
          <cell r="S116" t="str">
            <v>-</v>
          </cell>
          <cell r="T116" t="str">
            <v>-</v>
          </cell>
          <cell r="U116" t="str">
            <v>-</v>
          </cell>
          <cell r="V116" t="str">
            <v>-</v>
          </cell>
          <cell r="W116" t="str">
            <v>-</v>
          </cell>
          <cell r="X116" t="str">
            <v>-</v>
          </cell>
          <cell r="Y116" t="str">
            <v>-</v>
          </cell>
          <cell r="Z116" t="str">
            <v>-</v>
          </cell>
          <cell r="AA116" t="str">
            <v>北京多彩</v>
          </cell>
        </row>
        <row r="117">
          <cell r="B117" t="str">
            <v>广州比林科广告有限公司</v>
          </cell>
          <cell r="C117" t="str">
            <v>金源广告-比林科-微信营销</v>
          </cell>
          <cell r="D117" t="str">
            <v>2017/09/05-2019/12/31</v>
          </cell>
          <cell r="E117" t="str">
            <v>广州市天河区天河路490号壬丰大厦西厅2909室</v>
          </cell>
          <cell r="F117" t="str">
            <v>林美芳</v>
          </cell>
          <cell r="G117" t="str">
            <v>020-85522525</v>
          </cell>
          <cell r="H117" t="str">
            <v>linmeifang@belinkad.com</v>
          </cell>
          <cell r="I117" t="str">
            <v/>
          </cell>
          <cell r="J117">
            <v>0</v>
          </cell>
          <cell r="K117" t="str">
            <v>预付款</v>
          </cell>
          <cell r="L117" t="str">
            <v>广州比林科广告有限公司</v>
          </cell>
          <cell r="M117" t="str">
            <v>6444 5906 2511</v>
          </cell>
          <cell r="N117" t="str">
            <v>CPC;</v>
          </cell>
          <cell r="O117" t="str">
            <v>无</v>
          </cell>
          <cell r="P117" t="str">
            <v>无</v>
          </cell>
          <cell r="Q117" t="str">
            <v>2017/09/05-2019/12/31</v>
          </cell>
          <cell r="R117" t="str">
            <v>-</v>
          </cell>
          <cell r="S117" t="str">
            <v>-</v>
          </cell>
          <cell r="T117" t="str">
            <v>-</v>
          </cell>
          <cell r="U117" t="str">
            <v>-</v>
          </cell>
          <cell r="V117" t="str">
            <v>-</v>
          </cell>
          <cell r="W117" t="str">
            <v>-</v>
          </cell>
          <cell r="X117" t="str">
            <v>-</v>
          </cell>
          <cell r="Y117" t="str">
            <v>-</v>
          </cell>
          <cell r="Z117" t="str">
            <v>-</v>
          </cell>
          <cell r="AA117" t="str">
            <v>金源广告</v>
          </cell>
        </row>
        <row r="118">
          <cell r="B118" t="str">
            <v>北京多彩互动广告有限公司-OPPO-旅教工-金源科技</v>
          </cell>
          <cell r="C118" t="str">
            <v>北京多彩-OPPO-旅教工-金源科技</v>
          </cell>
          <cell r="D118" t="str">
            <v>2018/01/01-2019/12/31</v>
          </cell>
          <cell r="E118" t="str">
            <v>北京市朝阳区酒仙桥路24号院4号楼先锋金融大厦10层</v>
          </cell>
          <cell r="F118" t="str">
            <v>张子天</v>
          </cell>
          <cell r="G118" t="str">
            <v>18601272147</v>
          </cell>
          <cell r="H118" t="str">
            <v>zhangzitian@adnice.com</v>
          </cell>
          <cell r="I118" t="str">
            <v/>
          </cell>
          <cell r="J118">
            <v>0</v>
          </cell>
          <cell r="K118" t="str">
            <v>预存款,账期付款</v>
          </cell>
          <cell r="L118" t="str">
            <v>北京多彩互动广告有限公司</v>
          </cell>
          <cell r="M118" t="str">
            <v>1101040160000553155</v>
          </cell>
          <cell r="N118" t="str">
            <v>CPD;CPT;CPC;CPM;联盟;</v>
          </cell>
          <cell r="O118" t="str">
            <v>无</v>
          </cell>
          <cell r="P118" t="str">
            <v>无</v>
          </cell>
          <cell r="Q118" t="str">
            <v>2018/01/01-2019/12/31</v>
          </cell>
          <cell r="R118" t="str">
            <v>-</v>
          </cell>
          <cell r="S118" t="str">
            <v>-</v>
          </cell>
          <cell r="T118" t="str">
            <v>-</v>
          </cell>
          <cell r="U118" t="str">
            <v>-</v>
          </cell>
          <cell r="V118" t="str">
            <v>-</v>
          </cell>
          <cell r="W118" t="str">
            <v>-</v>
          </cell>
          <cell r="X118" t="str">
            <v>-</v>
          </cell>
          <cell r="Y118" t="str">
            <v>-</v>
          </cell>
          <cell r="Z118" t="str">
            <v>-</v>
          </cell>
          <cell r="AA118" t="str">
            <v>金源科技</v>
          </cell>
        </row>
        <row r="119">
          <cell r="B119" t="str">
            <v>北京多彩互动广告有限公司-OPPO-旅教工-金源广告</v>
          </cell>
          <cell r="C119" t="str">
            <v>北京多彩-OPPO-旅教工-金源广告</v>
          </cell>
          <cell r="D119" t="str">
            <v>2018/01/01-2019/12/31</v>
          </cell>
          <cell r="E119" t="str">
            <v>北京市朝阳区酒仙桥路24号院4号楼先锋金融大厦10层</v>
          </cell>
          <cell r="F119" t="str">
            <v>张子天</v>
          </cell>
          <cell r="G119" t="str">
            <v>18601272147</v>
          </cell>
          <cell r="H119" t="str">
            <v>zhangzitian@adnice.com</v>
          </cell>
          <cell r="I119" t="str">
            <v/>
          </cell>
          <cell r="J119">
            <v>0</v>
          </cell>
          <cell r="K119" t="str">
            <v>预存款,账期付款</v>
          </cell>
          <cell r="L119" t="str">
            <v>北京多彩互动广告有限公司</v>
          </cell>
          <cell r="M119" t="str">
            <v>1101040160000553155</v>
          </cell>
          <cell r="N119" t="str">
            <v>CPD;CPT;CPC;CPM;联盟;</v>
          </cell>
          <cell r="O119" t="str">
            <v>无</v>
          </cell>
          <cell r="P119" t="str">
            <v>无</v>
          </cell>
          <cell r="Q119" t="str">
            <v>2018/01/01-2019/12/31</v>
          </cell>
          <cell r="R119" t="str">
            <v>-</v>
          </cell>
          <cell r="S119" t="str">
            <v>-</v>
          </cell>
          <cell r="T119" t="str">
            <v>-</v>
          </cell>
          <cell r="U119" t="str">
            <v>-</v>
          </cell>
          <cell r="V119" t="str">
            <v>-</v>
          </cell>
          <cell r="W119" t="str">
            <v>-</v>
          </cell>
          <cell r="X119" t="str">
            <v>-</v>
          </cell>
          <cell r="Y119" t="str">
            <v>-</v>
          </cell>
          <cell r="Z119" t="str">
            <v>-</v>
          </cell>
          <cell r="AA119" t="str">
            <v>金源广告</v>
          </cell>
        </row>
        <row r="120">
          <cell r="B120" t="str">
            <v>北京多彩互动广告有限公司-OPPO-网服-金源广告</v>
          </cell>
          <cell r="C120" t="str">
            <v>北京多彩-OPPO-网服-金源广告</v>
          </cell>
          <cell r="D120" t="str">
            <v>2018/01/01-2019/12/31</v>
          </cell>
          <cell r="E120" t="str">
            <v>北京市朝阳区酒仙桥路24号院4号楼先锋金融大厦10层</v>
          </cell>
          <cell r="F120" t="str">
            <v>张子天</v>
          </cell>
          <cell r="G120" t="str">
            <v>18601272147</v>
          </cell>
          <cell r="H120" t="str">
            <v>zhangzitian@adnice.com</v>
          </cell>
          <cell r="I120" t="str">
            <v/>
          </cell>
          <cell r="J120">
            <v>0</v>
          </cell>
          <cell r="K120" t="str">
            <v>预存款,账期付款</v>
          </cell>
          <cell r="L120" t="str">
            <v>北京多彩互动广告有限公司</v>
          </cell>
          <cell r="M120" t="str">
            <v>1101040160000553155</v>
          </cell>
          <cell r="N120" t="str">
            <v>CPD;CPT;CPC;CPM;联盟;</v>
          </cell>
          <cell r="O120" t="str">
            <v>无</v>
          </cell>
          <cell r="P120" t="str">
            <v>无</v>
          </cell>
          <cell r="Q120" t="str">
            <v>2018/01/01-2019/12/31</v>
          </cell>
          <cell r="R120" t="str">
            <v>-</v>
          </cell>
          <cell r="S120" t="str">
            <v>-</v>
          </cell>
          <cell r="T120" t="str">
            <v>-</v>
          </cell>
          <cell r="U120" t="str">
            <v>-</v>
          </cell>
          <cell r="V120" t="str">
            <v>-</v>
          </cell>
          <cell r="W120" t="str">
            <v>-</v>
          </cell>
          <cell r="X120" t="str">
            <v>-</v>
          </cell>
          <cell r="Y120" t="str">
            <v>-</v>
          </cell>
          <cell r="Z120" t="str">
            <v>-</v>
          </cell>
          <cell r="AA120" t="str">
            <v>金源广告</v>
          </cell>
        </row>
        <row r="121">
          <cell r="B121" t="str">
            <v>北京多彩互动广告有限公司-OPPO-网服-金源科技</v>
          </cell>
          <cell r="C121" t="str">
            <v>北京多彩-OPPO-网服-金源科技</v>
          </cell>
          <cell r="D121" t="str">
            <v>2018/01/01-2019/12/31</v>
          </cell>
          <cell r="E121" t="str">
            <v>北京市朝阳区酒仙桥路24号院4号楼先锋金融大厦10层</v>
          </cell>
          <cell r="F121" t="str">
            <v>张子天</v>
          </cell>
          <cell r="G121" t="str">
            <v>18601272147</v>
          </cell>
          <cell r="H121" t="str">
            <v>zhangzitian@adnice.com</v>
          </cell>
          <cell r="I121" t="str">
            <v/>
          </cell>
          <cell r="J121">
            <v>0</v>
          </cell>
          <cell r="K121" t="str">
            <v>预存款,账期付款</v>
          </cell>
          <cell r="L121" t="str">
            <v>北京多彩互动广告有限公司</v>
          </cell>
          <cell r="M121" t="str">
            <v>1101040160000553155</v>
          </cell>
          <cell r="N121" t="str">
            <v>CPD;CPT;CPC;CPM;</v>
          </cell>
          <cell r="O121" t="str">
            <v>无</v>
          </cell>
          <cell r="P121" t="str">
            <v>无</v>
          </cell>
          <cell r="Q121" t="str">
            <v>2018/01/01-2019/12/31</v>
          </cell>
          <cell r="R121" t="str">
            <v>-</v>
          </cell>
          <cell r="S121" t="str">
            <v>-</v>
          </cell>
          <cell r="T121" t="str">
            <v>-</v>
          </cell>
          <cell r="U121" t="str">
            <v>-</v>
          </cell>
          <cell r="V121" t="str">
            <v>-</v>
          </cell>
          <cell r="W121" t="str">
            <v>-</v>
          </cell>
          <cell r="X121" t="str">
            <v>-</v>
          </cell>
          <cell r="Y121" t="str">
            <v>-</v>
          </cell>
          <cell r="Z121" t="str">
            <v>-</v>
          </cell>
          <cell r="AA121" t="str">
            <v>金源科技</v>
          </cell>
        </row>
        <row r="122">
          <cell r="B122" t="str">
            <v>北京多彩互动广告有限公司-小米-工具综合-2018</v>
          </cell>
          <cell r="C122" t="str">
            <v>北京多彩-小米-工具综合-金源科技</v>
          </cell>
          <cell r="D122" t="str">
            <v>2018/01/01-2019/12/31</v>
          </cell>
          <cell r="E122" t="str">
            <v>北京市朝阳区酒仙桥路24号院4号楼先锋金融大厦10层</v>
          </cell>
          <cell r="F122" t="str">
            <v>张亚妮</v>
          </cell>
          <cell r="G122" t="str">
            <v>15611181013</v>
          </cell>
          <cell r="H122" t="str">
            <v>zhangyani@adnice.com</v>
          </cell>
          <cell r="I122" t="str">
            <v/>
          </cell>
          <cell r="J122">
            <v>0</v>
          </cell>
          <cell r="K122" t="str">
            <v>预存款</v>
          </cell>
          <cell r="L122" t="str">
            <v>北京多彩互动广告有限公司</v>
          </cell>
          <cell r="M122" t="str">
            <v>1101040160000553155</v>
          </cell>
          <cell r="N122" t="str">
            <v>CPD;CPT;CPC;CPM;</v>
          </cell>
          <cell r="O122" t="str">
            <v>无</v>
          </cell>
          <cell r="P122" t="str">
            <v>无</v>
          </cell>
          <cell r="Q122" t="str">
            <v>2018/01/01-2019/12/31</v>
          </cell>
          <cell r="R122" t="str">
            <v>-</v>
          </cell>
          <cell r="S122" t="str">
            <v>-</v>
          </cell>
          <cell r="T122" t="str">
            <v>-</v>
          </cell>
          <cell r="U122" t="str">
            <v>-</v>
          </cell>
          <cell r="V122" t="str">
            <v>-</v>
          </cell>
          <cell r="W122" t="str">
            <v>-</v>
          </cell>
          <cell r="X122" t="str">
            <v>-</v>
          </cell>
          <cell r="Y122" t="str">
            <v>-</v>
          </cell>
          <cell r="Z122" t="str">
            <v>-</v>
          </cell>
          <cell r="AA122" t="str">
            <v>金源科技</v>
          </cell>
        </row>
        <row r="123">
          <cell r="B123" t="str">
            <v>北京多彩互动广告有限公司-小米-工具综合-2018</v>
          </cell>
          <cell r="C123" t="str">
            <v>北京多彩-小米-工具综合-金源广告</v>
          </cell>
          <cell r="D123" t="str">
            <v>2018/01/01-2019/12/31</v>
          </cell>
          <cell r="E123" t="str">
            <v>北京市朝阳区酒仙桥路24号院4号楼先锋金融大厦10层</v>
          </cell>
          <cell r="F123" t="str">
            <v>张亚妮</v>
          </cell>
          <cell r="G123" t="str">
            <v>15611181013</v>
          </cell>
          <cell r="H123" t="str">
            <v>zhangyani@adnice.com</v>
          </cell>
          <cell r="I123" t="str">
            <v/>
          </cell>
          <cell r="J123">
            <v>0</v>
          </cell>
          <cell r="K123" t="str">
            <v>预存款</v>
          </cell>
          <cell r="L123" t="str">
            <v>北京多彩互动广告有限公司</v>
          </cell>
          <cell r="M123" t="str">
            <v>1101040160000553155</v>
          </cell>
          <cell r="N123" t="str">
            <v>CPD;CPT;CPC;CPM;</v>
          </cell>
          <cell r="O123" t="str">
            <v>无</v>
          </cell>
          <cell r="P123" t="str">
            <v>无</v>
          </cell>
          <cell r="Q123" t="str">
            <v>2018/01/01-2019/12/31</v>
          </cell>
          <cell r="R123" t="str">
            <v>-</v>
          </cell>
          <cell r="S123" t="str">
            <v>-</v>
          </cell>
          <cell r="T123" t="str">
            <v>-</v>
          </cell>
          <cell r="U123" t="str">
            <v>-</v>
          </cell>
          <cell r="V123" t="str">
            <v>-</v>
          </cell>
          <cell r="W123" t="str">
            <v>-</v>
          </cell>
          <cell r="X123" t="str">
            <v>-</v>
          </cell>
          <cell r="Y123" t="str">
            <v>-</v>
          </cell>
          <cell r="Z123" t="str">
            <v>-</v>
          </cell>
          <cell r="AA123" t="str">
            <v>金源广告</v>
          </cell>
        </row>
        <row r="124">
          <cell r="B124" t="str">
            <v>北京多彩互动广告有限公司-小米-电商-2018</v>
          </cell>
          <cell r="C124" t="str">
            <v>北京多彩-小米-电商-金源科技</v>
          </cell>
          <cell r="D124" t="str">
            <v>2018/01/01-2019/12/31</v>
          </cell>
          <cell r="E124" t="str">
            <v>北京市朝阳区酒仙桥路24号院4号楼先锋金融大厦10层</v>
          </cell>
          <cell r="F124" t="str">
            <v>张亚妮</v>
          </cell>
          <cell r="G124" t="str">
            <v>15611181013</v>
          </cell>
          <cell r="H124" t="str">
            <v>zhangyani@adnice.com</v>
          </cell>
          <cell r="I124" t="str">
            <v/>
          </cell>
          <cell r="J124">
            <v>0</v>
          </cell>
          <cell r="K124" t="str">
            <v>预存款</v>
          </cell>
          <cell r="L124" t="str">
            <v>北京多彩互动广告有限公司</v>
          </cell>
          <cell r="M124" t="str">
            <v>1101040160000553155</v>
          </cell>
          <cell r="N124" t="str">
            <v>CPD;CPT;CPC;CPM;</v>
          </cell>
          <cell r="O124" t="str">
            <v>无</v>
          </cell>
          <cell r="P124" t="str">
            <v>无</v>
          </cell>
          <cell r="Q124" t="str">
            <v>2018/01/01-2019/12/31</v>
          </cell>
          <cell r="R124" t="str">
            <v>-</v>
          </cell>
          <cell r="S124" t="str">
            <v>-</v>
          </cell>
          <cell r="T124" t="str">
            <v>-</v>
          </cell>
          <cell r="U124" t="str">
            <v>-</v>
          </cell>
          <cell r="V124" t="str">
            <v>-</v>
          </cell>
          <cell r="W124" t="str">
            <v>-</v>
          </cell>
          <cell r="X124" t="str">
            <v>-</v>
          </cell>
          <cell r="Y124" t="str">
            <v>-</v>
          </cell>
          <cell r="Z124" t="str">
            <v>-</v>
          </cell>
          <cell r="AA124" t="str">
            <v>金源科技</v>
          </cell>
        </row>
        <row r="125">
          <cell r="B125" t="str">
            <v>北京多彩互动广告有限公司-vivo-金融电商-2018</v>
          </cell>
          <cell r="C125" t="str">
            <v>北京多彩-vivo-金融电商-金源科技</v>
          </cell>
          <cell r="D125" t="str">
            <v>2018/01/01-2019/12/31</v>
          </cell>
          <cell r="E125" t="str">
            <v>北京市朝阳区酒仙桥路24号院4号楼先锋金融大厦10层</v>
          </cell>
          <cell r="F125" t="str">
            <v>李思洁</v>
          </cell>
          <cell r="G125" t="str">
            <v>13420911021</v>
          </cell>
          <cell r="H125" t="str">
            <v>lisijie@adnice.com</v>
          </cell>
          <cell r="I125" t="str">
            <v>媒介执行</v>
          </cell>
          <cell r="J125">
            <v>0</v>
          </cell>
          <cell r="K125" t="str">
            <v>预付款,预存款,账期付款</v>
          </cell>
          <cell r="L125" t="str">
            <v>北京多彩互动广告有限公司</v>
          </cell>
          <cell r="M125" t="str">
            <v>1101040160000553155</v>
          </cell>
          <cell r="N125" t="str">
            <v>CPD;CPT;</v>
          </cell>
          <cell r="O125" t="str">
            <v>无</v>
          </cell>
          <cell r="P125" t="str">
            <v>无</v>
          </cell>
          <cell r="Q125" t="str">
            <v>2018/01/01-2019/12/31</v>
          </cell>
          <cell r="R125" t="str">
            <v>-</v>
          </cell>
          <cell r="S125" t="str">
            <v>-</v>
          </cell>
          <cell r="T125" t="str">
            <v>-</v>
          </cell>
          <cell r="U125" t="str">
            <v>-</v>
          </cell>
          <cell r="V125" t="str">
            <v>-</v>
          </cell>
          <cell r="W125" t="str">
            <v>-</v>
          </cell>
          <cell r="X125" t="str">
            <v>-</v>
          </cell>
          <cell r="Y125" t="str">
            <v>-</v>
          </cell>
          <cell r="Z125" t="str">
            <v>-</v>
          </cell>
          <cell r="AA125" t="str">
            <v>金源科技</v>
          </cell>
        </row>
        <row r="126">
          <cell r="B126" t="str">
            <v>北京多彩互动广告有限公司-小米-电商-2018</v>
          </cell>
          <cell r="C126" t="str">
            <v>北京多彩-小米-电商-金源广告</v>
          </cell>
          <cell r="D126" t="str">
            <v>2018/01/01-2019/12/31</v>
          </cell>
          <cell r="E126" t="str">
            <v>北京市朝阳区酒仙桥路24号院4号楼先锋金融大厦10层</v>
          </cell>
          <cell r="F126" t="str">
            <v>张亚妮</v>
          </cell>
          <cell r="G126" t="str">
            <v>15611181013</v>
          </cell>
          <cell r="H126" t="str">
            <v>zhangyani@adnice.com</v>
          </cell>
          <cell r="I126" t="str">
            <v/>
          </cell>
          <cell r="J126">
            <v>0</v>
          </cell>
          <cell r="K126" t="str">
            <v>预存款</v>
          </cell>
          <cell r="L126" t="str">
            <v>北京多彩互动广告有限公司</v>
          </cell>
          <cell r="M126" t="str">
            <v>1101040160000553155</v>
          </cell>
          <cell r="N126" t="str">
            <v>CPD;CPT;CPC;CPM;</v>
          </cell>
          <cell r="O126" t="str">
            <v>无</v>
          </cell>
          <cell r="P126" t="str">
            <v>无</v>
          </cell>
          <cell r="Q126" t="str">
            <v>2018/01/01-2019/12/31</v>
          </cell>
          <cell r="R126" t="str">
            <v>-</v>
          </cell>
          <cell r="S126" t="str">
            <v>-</v>
          </cell>
          <cell r="T126" t="str">
            <v>-</v>
          </cell>
          <cell r="U126" t="str">
            <v>-</v>
          </cell>
          <cell r="V126" t="str">
            <v>-</v>
          </cell>
          <cell r="W126" t="str">
            <v>-</v>
          </cell>
          <cell r="X126" t="str">
            <v>-</v>
          </cell>
          <cell r="Y126" t="str">
            <v>-</v>
          </cell>
          <cell r="Z126" t="str">
            <v>-</v>
          </cell>
          <cell r="AA126" t="str">
            <v>金源广告</v>
          </cell>
        </row>
        <row r="127">
          <cell r="B127" t="str">
            <v>北京多彩互动广告有限公司-vivo-金融电商-2018</v>
          </cell>
          <cell r="C127" t="str">
            <v>北京多彩-vivo-金融电商-金源广告</v>
          </cell>
          <cell r="D127" t="str">
            <v>2018/01/01-2019/12/31</v>
          </cell>
          <cell r="E127" t="str">
            <v>北京市朝阳区酒仙桥路24号院4号楼先锋金融大厦10层</v>
          </cell>
          <cell r="F127" t="str">
            <v>李思洁</v>
          </cell>
          <cell r="G127" t="str">
            <v>13420911021</v>
          </cell>
          <cell r="H127" t="str">
            <v>lisijie@adnice.com</v>
          </cell>
          <cell r="I127" t="str">
            <v>媒介执行</v>
          </cell>
          <cell r="J127">
            <v>0</v>
          </cell>
          <cell r="K127" t="str">
            <v>预付款,预存款,账期付款</v>
          </cell>
          <cell r="L127" t="str">
            <v>北京多彩互动广告有限公司</v>
          </cell>
          <cell r="M127" t="str">
            <v>1101040160000553155</v>
          </cell>
          <cell r="N127" t="str">
            <v>CPD;CPT;</v>
          </cell>
          <cell r="O127" t="str">
            <v>无</v>
          </cell>
          <cell r="P127" t="str">
            <v>无</v>
          </cell>
          <cell r="Q127" t="str">
            <v>2018/01/01-2019/12/31</v>
          </cell>
          <cell r="R127" t="str">
            <v>-</v>
          </cell>
          <cell r="S127" t="str">
            <v>-</v>
          </cell>
          <cell r="T127" t="str">
            <v>-</v>
          </cell>
          <cell r="U127" t="str">
            <v>-</v>
          </cell>
          <cell r="V127" t="str">
            <v>-</v>
          </cell>
          <cell r="W127" t="str">
            <v>-</v>
          </cell>
          <cell r="X127" t="str">
            <v>-</v>
          </cell>
          <cell r="Y127" t="str">
            <v>-</v>
          </cell>
          <cell r="Z127" t="str">
            <v>-</v>
          </cell>
          <cell r="AA127" t="str">
            <v>金源广告</v>
          </cell>
        </row>
        <row r="128">
          <cell r="B128" t="str">
            <v>北京多彩互动广告有限公司-小米-金融-2018</v>
          </cell>
          <cell r="C128" t="str">
            <v>北京多彩-小米-金融-金源科技</v>
          </cell>
          <cell r="D128" t="str">
            <v>2018/01/01-2019/12/31</v>
          </cell>
          <cell r="E128" t="str">
            <v>北京市朝阳区酒仙桥路24号院4号楼先锋金融大厦10层</v>
          </cell>
          <cell r="F128" t="str">
            <v>张亚妮</v>
          </cell>
          <cell r="G128" t="str">
            <v>15611181013</v>
          </cell>
          <cell r="H128" t="str">
            <v>zhangyani@adnice.com</v>
          </cell>
          <cell r="I128" t="str">
            <v/>
          </cell>
          <cell r="J128">
            <v>0</v>
          </cell>
          <cell r="K128" t="str">
            <v>预存款</v>
          </cell>
          <cell r="L128" t="str">
            <v>北京多彩互动广告有限公司</v>
          </cell>
          <cell r="M128" t="str">
            <v>1101040160000553155</v>
          </cell>
          <cell r="N128" t="str">
            <v>CPD;CPT;CPC;CPM;</v>
          </cell>
          <cell r="O128" t="str">
            <v>无</v>
          </cell>
          <cell r="P128" t="str">
            <v>无</v>
          </cell>
          <cell r="Q128" t="str">
            <v>2018/01/01-2019/12/31</v>
          </cell>
          <cell r="R128" t="str">
            <v>-</v>
          </cell>
          <cell r="S128" t="str">
            <v>-</v>
          </cell>
          <cell r="T128" t="str">
            <v>-</v>
          </cell>
          <cell r="U128" t="str">
            <v>-</v>
          </cell>
          <cell r="V128" t="str">
            <v>-</v>
          </cell>
          <cell r="W128" t="str">
            <v>-</v>
          </cell>
          <cell r="X128" t="str">
            <v>-</v>
          </cell>
          <cell r="Y128" t="str">
            <v>-</v>
          </cell>
          <cell r="Z128" t="str">
            <v>-</v>
          </cell>
          <cell r="AA128" t="str">
            <v>金源科技</v>
          </cell>
        </row>
        <row r="129">
          <cell r="B129" t="str">
            <v>北京多彩互动广告有限公司-vivo-旅教工-2018</v>
          </cell>
          <cell r="C129" t="str">
            <v>北京多彩-vivo-旅教工-金源科技</v>
          </cell>
          <cell r="D129" t="str">
            <v>2018/01/01-2019/12/31</v>
          </cell>
          <cell r="E129" t="str">
            <v>北京市朝阳区酒仙桥路24号院4号楼先锋金融大厦10层</v>
          </cell>
          <cell r="F129" t="str">
            <v>李思洁</v>
          </cell>
          <cell r="G129" t="str">
            <v>13420911021</v>
          </cell>
          <cell r="H129" t="str">
            <v>lisijie@adnice.com</v>
          </cell>
          <cell r="I129" t="str">
            <v>媒介执行</v>
          </cell>
          <cell r="J129">
            <v>0</v>
          </cell>
          <cell r="K129" t="str">
            <v>预付款,预存款,账期付款</v>
          </cell>
          <cell r="L129" t="str">
            <v>北京多彩互动广告有限公司</v>
          </cell>
          <cell r="M129" t="str">
            <v>1101040160000553155</v>
          </cell>
          <cell r="N129" t="str">
            <v>CPD;CPT;</v>
          </cell>
          <cell r="O129" t="str">
            <v>无</v>
          </cell>
          <cell r="P129" t="str">
            <v>无</v>
          </cell>
          <cell r="Q129" t="str">
            <v>2018/01/01-2019/12/31</v>
          </cell>
          <cell r="R129" t="str">
            <v>-</v>
          </cell>
          <cell r="S129" t="str">
            <v>-</v>
          </cell>
          <cell r="T129" t="str">
            <v>-</v>
          </cell>
          <cell r="U129" t="str">
            <v>-</v>
          </cell>
          <cell r="V129" t="str">
            <v>-</v>
          </cell>
          <cell r="W129" t="str">
            <v>-</v>
          </cell>
          <cell r="X129" t="str">
            <v>-</v>
          </cell>
          <cell r="Y129" t="str">
            <v>-</v>
          </cell>
          <cell r="Z129" t="str">
            <v>-</v>
          </cell>
          <cell r="AA129" t="str">
            <v>金源科技</v>
          </cell>
        </row>
        <row r="130">
          <cell r="B130" t="str">
            <v>北京多彩互动广告有限公司-小米-金融-2018</v>
          </cell>
          <cell r="C130" t="str">
            <v>北京多彩-小米-金融-金源广告</v>
          </cell>
          <cell r="D130" t="str">
            <v>2018/01/01-2019/12/31</v>
          </cell>
          <cell r="E130" t="str">
            <v>北京市朝阳区酒仙桥路24号院4号楼先锋金融大厦10层</v>
          </cell>
          <cell r="F130" t="str">
            <v>张亚妮</v>
          </cell>
          <cell r="G130" t="str">
            <v>15611181013</v>
          </cell>
          <cell r="H130" t="str">
            <v>zhangyani@adnice.com</v>
          </cell>
          <cell r="I130" t="str">
            <v/>
          </cell>
          <cell r="J130">
            <v>0</v>
          </cell>
          <cell r="K130" t="str">
            <v>预存款</v>
          </cell>
          <cell r="L130" t="str">
            <v>北京多彩互动广告有限公司</v>
          </cell>
          <cell r="M130" t="str">
            <v>1101040160000553155</v>
          </cell>
          <cell r="N130" t="str">
            <v>CPD;CPT;CPC;CPM;</v>
          </cell>
          <cell r="O130" t="str">
            <v>无</v>
          </cell>
          <cell r="P130" t="str">
            <v>无</v>
          </cell>
          <cell r="Q130" t="str">
            <v>2018/01/01-2019/12/31</v>
          </cell>
          <cell r="R130" t="str">
            <v>-</v>
          </cell>
          <cell r="S130" t="str">
            <v>-</v>
          </cell>
          <cell r="T130" t="str">
            <v>-</v>
          </cell>
          <cell r="U130" t="str">
            <v>-</v>
          </cell>
          <cell r="V130" t="str">
            <v>-</v>
          </cell>
          <cell r="W130" t="str">
            <v>-</v>
          </cell>
          <cell r="X130" t="str">
            <v>-</v>
          </cell>
          <cell r="Y130" t="str">
            <v>-</v>
          </cell>
          <cell r="Z130" t="str">
            <v>-</v>
          </cell>
          <cell r="AA130" t="str">
            <v>金源广告</v>
          </cell>
        </row>
        <row r="131">
          <cell r="B131" t="str">
            <v>北京多彩互动广告有限公司-vivo-旅教工-2018</v>
          </cell>
          <cell r="C131" t="str">
            <v>北京多彩-vivo-旅教工-金源广告</v>
          </cell>
          <cell r="D131" t="str">
            <v>2018/01/01-2019/12/31</v>
          </cell>
          <cell r="E131" t="str">
            <v>北京市朝阳区酒仙桥路24号院4号楼先锋金融大厦10层</v>
          </cell>
          <cell r="F131" t="str">
            <v>李思洁</v>
          </cell>
          <cell r="G131" t="str">
            <v>13420911021</v>
          </cell>
          <cell r="H131" t="str">
            <v>lisijie@adnice.com</v>
          </cell>
          <cell r="I131" t="str">
            <v>媒介执行</v>
          </cell>
          <cell r="J131">
            <v>0</v>
          </cell>
          <cell r="K131" t="str">
            <v>预付款,预存款,账期付款</v>
          </cell>
          <cell r="L131" t="str">
            <v>北京多彩互动广告有限公司</v>
          </cell>
          <cell r="M131" t="str">
            <v>1101040160000553155</v>
          </cell>
          <cell r="N131" t="str">
            <v>CPD;CPT;</v>
          </cell>
          <cell r="O131" t="str">
            <v>无</v>
          </cell>
          <cell r="P131" t="str">
            <v>无</v>
          </cell>
          <cell r="Q131" t="str">
            <v>2018/01/01-2019/12/31</v>
          </cell>
          <cell r="R131" t="str">
            <v>-</v>
          </cell>
          <cell r="S131" t="str">
            <v>-</v>
          </cell>
          <cell r="T131" t="str">
            <v>-</v>
          </cell>
          <cell r="U131" t="str">
            <v>-</v>
          </cell>
          <cell r="V131" t="str">
            <v>-</v>
          </cell>
          <cell r="W131" t="str">
            <v>-</v>
          </cell>
          <cell r="X131" t="str">
            <v>-</v>
          </cell>
          <cell r="Y131" t="str">
            <v>-</v>
          </cell>
          <cell r="Z131" t="str">
            <v>-</v>
          </cell>
          <cell r="AA131" t="str">
            <v>金源广告</v>
          </cell>
        </row>
        <row r="132">
          <cell r="B132" t="str">
            <v>北京多彩互动广告有限公司-魅族-全行业-2018</v>
          </cell>
          <cell r="C132" t="str">
            <v>北京多彩-魅族-全行业-金源科技</v>
          </cell>
          <cell r="D132" t="str">
            <v>2017/01/01-2019/12/31</v>
          </cell>
          <cell r="E132" t="str">
            <v>北京市朝阳区酒仙桥路24号院4号楼先锋金融大厦10层</v>
          </cell>
          <cell r="F132" t="str">
            <v>王桂湘</v>
          </cell>
          <cell r="G132" t="str">
            <v>18676741287</v>
          </cell>
          <cell r="H132" t="str">
            <v>wangguixiang@adnice.com</v>
          </cell>
          <cell r="I132" t="str">
            <v>媒介执行</v>
          </cell>
          <cell r="J132">
            <v>0</v>
          </cell>
          <cell r="K132" t="str">
            <v>预付款,预存款,账期付款</v>
          </cell>
          <cell r="L132" t="str">
            <v>北京多彩互动广告有限公司</v>
          </cell>
          <cell r="M132" t="str">
            <v>1101040160000553155</v>
          </cell>
          <cell r="N132" t="str">
            <v>CPD;CPT;信息流;</v>
          </cell>
          <cell r="O132" t="str">
            <v>无</v>
          </cell>
          <cell r="P132" t="str">
            <v>无</v>
          </cell>
          <cell r="Q132" t="str">
            <v>2017/01/01-2019/12/31</v>
          </cell>
          <cell r="R132" t="str">
            <v>-</v>
          </cell>
          <cell r="S132" t="str">
            <v>-</v>
          </cell>
          <cell r="T132" t="str">
            <v>-</v>
          </cell>
          <cell r="U132" t="str">
            <v>-</v>
          </cell>
          <cell r="V132" t="str">
            <v>-</v>
          </cell>
          <cell r="W132" t="str">
            <v>-</v>
          </cell>
          <cell r="X132" t="str">
            <v>-</v>
          </cell>
          <cell r="Y132" t="str">
            <v>-</v>
          </cell>
          <cell r="Z132" t="str">
            <v>-</v>
          </cell>
          <cell r="AA132" t="str">
            <v>金源科技</v>
          </cell>
        </row>
        <row r="133">
          <cell r="B133" t="str">
            <v>北京多彩互动广告有限公司-OPPO-电商金融-金源广告</v>
          </cell>
          <cell r="C133" t="str">
            <v>北京多彩-OPPO-电商金融-金源广告</v>
          </cell>
          <cell r="D133" t="str">
            <v>2018/01/01-2019/12/31</v>
          </cell>
          <cell r="E133" t="str">
            <v>北京市朝阳区酒仙桥路24号院4号楼先锋金融大厦10层</v>
          </cell>
          <cell r="F133" t="str">
            <v>张子天</v>
          </cell>
          <cell r="G133" t="str">
            <v>18601272147</v>
          </cell>
          <cell r="H133" t="str">
            <v>zhangzitian@adnice.com</v>
          </cell>
          <cell r="I133" t="str">
            <v/>
          </cell>
          <cell r="J133">
            <v>0</v>
          </cell>
          <cell r="K133" t="str">
            <v>账期付款,预存款</v>
          </cell>
          <cell r="L133" t="str">
            <v>北京多彩互动广告有限公司</v>
          </cell>
          <cell r="M133" t="str">
            <v>1101040160000553155</v>
          </cell>
          <cell r="N133" t="str">
            <v>CPD;CPT;CPC;CPM;联盟;</v>
          </cell>
          <cell r="O133" t="str">
            <v>无</v>
          </cell>
          <cell r="P133" t="str">
            <v>无</v>
          </cell>
          <cell r="Q133" t="str">
            <v>2018/01/01-2019/12/31</v>
          </cell>
          <cell r="R133" t="str">
            <v>-</v>
          </cell>
          <cell r="S133" t="str">
            <v>-</v>
          </cell>
          <cell r="T133" t="str">
            <v>-</v>
          </cell>
          <cell r="U133" t="str">
            <v>-</v>
          </cell>
          <cell r="V133" t="str">
            <v>-</v>
          </cell>
          <cell r="W133" t="str">
            <v>-</v>
          </cell>
          <cell r="X133" t="str">
            <v>-</v>
          </cell>
          <cell r="Y133" t="str">
            <v>-</v>
          </cell>
          <cell r="Z133" t="str">
            <v>-</v>
          </cell>
          <cell r="AA133" t="str">
            <v>金源广告</v>
          </cell>
        </row>
        <row r="134">
          <cell r="B134" t="str">
            <v>北京多彩互动广告有限公司-魅族-全行业-2018</v>
          </cell>
          <cell r="C134" t="str">
            <v>北京多彩-魅族-全行业-金源广告</v>
          </cell>
          <cell r="D134" t="str">
            <v>2018/01/01-2019/12/31</v>
          </cell>
          <cell r="E134" t="str">
            <v>北京市朝阳区酒仙桥路24号院4号楼先锋金融大厦10层</v>
          </cell>
          <cell r="F134" t="str">
            <v>王桂湘</v>
          </cell>
          <cell r="G134" t="str">
            <v>18676741287</v>
          </cell>
          <cell r="H134" t="str">
            <v>wangguixiang@adnice.com</v>
          </cell>
          <cell r="I134" t="str">
            <v>媒介执行</v>
          </cell>
          <cell r="J134">
            <v>0</v>
          </cell>
          <cell r="K134" t="str">
            <v>预付款,账期付款,预存款</v>
          </cell>
          <cell r="L134" t="str">
            <v>北京多彩互动广告有限公司</v>
          </cell>
          <cell r="M134" t="str">
            <v>1101040160000553155</v>
          </cell>
          <cell r="N134" t="str">
            <v>CPD;CPT;信息流;</v>
          </cell>
          <cell r="O134" t="str">
            <v>无</v>
          </cell>
          <cell r="P134" t="str">
            <v>无</v>
          </cell>
          <cell r="Q134" t="str">
            <v>2018/01/01-2019/12/31</v>
          </cell>
          <cell r="R134" t="str">
            <v>-</v>
          </cell>
          <cell r="S134" t="str">
            <v>-</v>
          </cell>
          <cell r="T134" t="str">
            <v>-</v>
          </cell>
          <cell r="U134" t="str">
            <v>-</v>
          </cell>
          <cell r="V134" t="str">
            <v>-</v>
          </cell>
          <cell r="W134" t="str">
            <v>-</v>
          </cell>
          <cell r="X134" t="str">
            <v>-</v>
          </cell>
          <cell r="Y134" t="str">
            <v>-</v>
          </cell>
          <cell r="Z134" t="str">
            <v>-</v>
          </cell>
          <cell r="AA134" t="str">
            <v>金源广告</v>
          </cell>
        </row>
        <row r="135">
          <cell r="B135" t="str">
            <v>北京多彩互动广告有限公司-小米-网服-2018</v>
          </cell>
          <cell r="C135" t="str">
            <v>北京多彩-小米-网服-金源科技</v>
          </cell>
          <cell r="D135" t="str">
            <v>2018/01/01-2019/12/31</v>
          </cell>
          <cell r="E135" t="str">
            <v>北京市朝阳区酒仙桥路24号院4号楼先锋金融大厦10层</v>
          </cell>
          <cell r="F135" t="str">
            <v>张亚妮</v>
          </cell>
          <cell r="G135" t="str">
            <v>15611181013</v>
          </cell>
          <cell r="H135" t="str">
            <v>zhangyani@adnice.com</v>
          </cell>
          <cell r="I135" t="str">
            <v/>
          </cell>
          <cell r="J135">
            <v>0</v>
          </cell>
          <cell r="K135" t="str">
            <v>预存款</v>
          </cell>
          <cell r="L135" t="str">
            <v>北京多彩互动广告有限公司</v>
          </cell>
          <cell r="M135" t="str">
            <v>1101040160000553155</v>
          </cell>
          <cell r="N135" t="str">
            <v>CPD;CPT;CPC;CPM;</v>
          </cell>
          <cell r="O135" t="str">
            <v>无</v>
          </cell>
          <cell r="P135" t="str">
            <v>无</v>
          </cell>
          <cell r="Q135" t="str">
            <v>2018/01/01-2019/12/31</v>
          </cell>
          <cell r="R135" t="str">
            <v>-</v>
          </cell>
          <cell r="S135" t="str">
            <v>-</v>
          </cell>
          <cell r="T135" t="str">
            <v>-</v>
          </cell>
          <cell r="U135" t="str">
            <v>-</v>
          </cell>
          <cell r="V135" t="str">
            <v>-</v>
          </cell>
          <cell r="W135" t="str">
            <v>-</v>
          </cell>
          <cell r="X135" t="str">
            <v>-</v>
          </cell>
          <cell r="Y135" t="str">
            <v>-</v>
          </cell>
          <cell r="Z135" t="str">
            <v>-</v>
          </cell>
          <cell r="AA135" t="str">
            <v>金源科技</v>
          </cell>
        </row>
        <row r="136">
          <cell r="B136" t="str">
            <v>北京多彩互动广告有限公司-vivo-网服-2018</v>
          </cell>
          <cell r="C136" t="str">
            <v>北京多彩-vivo-网服-金源科技</v>
          </cell>
          <cell r="D136" t="str">
            <v>2018/01/01-2019/12/31</v>
          </cell>
          <cell r="E136" t="str">
            <v>北京市朝阳区酒仙桥路24号院4号楼先锋金融大厦10层</v>
          </cell>
          <cell r="F136" t="str">
            <v>李思洁</v>
          </cell>
          <cell r="G136" t="str">
            <v>13420911021</v>
          </cell>
          <cell r="H136" t="str">
            <v>lisijie@adnice.com</v>
          </cell>
          <cell r="I136" t="str">
            <v>媒介执行</v>
          </cell>
          <cell r="J136">
            <v>0</v>
          </cell>
          <cell r="K136" t="str">
            <v>预付款,预存款,账期付款</v>
          </cell>
          <cell r="L136" t="str">
            <v>北京多彩互动广告有限公司</v>
          </cell>
          <cell r="M136" t="str">
            <v>1101040160000553155</v>
          </cell>
          <cell r="N136" t="str">
            <v>CPD;CPT;CPC;联盟;</v>
          </cell>
          <cell r="O136" t="str">
            <v>无</v>
          </cell>
          <cell r="P136" t="str">
            <v>无</v>
          </cell>
          <cell r="Q136" t="str">
            <v>2018/01/01-2019/12/31</v>
          </cell>
          <cell r="R136" t="str">
            <v>-</v>
          </cell>
          <cell r="S136" t="str">
            <v>-</v>
          </cell>
          <cell r="T136" t="str">
            <v>-</v>
          </cell>
          <cell r="U136" t="str">
            <v>-</v>
          </cell>
          <cell r="V136" t="str">
            <v>-</v>
          </cell>
          <cell r="W136" t="str">
            <v>-</v>
          </cell>
          <cell r="X136" t="str">
            <v>-</v>
          </cell>
          <cell r="Y136" t="str">
            <v>-</v>
          </cell>
          <cell r="Z136" t="str">
            <v>-</v>
          </cell>
          <cell r="AA136" t="str">
            <v>金源科技</v>
          </cell>
        </row>
        <row r="137">
          <cell r="B137" t="str">
            <v>北京多彩互动广告有限公司-小米-网服-2018</v>
          </cell>
          <cell r="C137" t="str">
            <v>北京多彩-小米-网服-金源广告</v>
          </cell>
          <cell r="D137" t="str">
            <v>2018/01/01-2019/12/31</v>
          </cell>
          <cell r="E137" t="str">
            <v>北京市朝阳区酒仙桥路24号院4号楼先锋金融大厦10层</v>
          </cell>
          <cell r="F137" t="str">
            <v>张亚妮</v>
          </cell>
          <cell r="G137" t="str">
            <v>15611181013</v>
          </cell>
          <cell r="H137" t="str">
            <v>zhangyani@adnice.com</v>
          </cell>
          <cell r="I137" t="str">
            <v/>
          </cell>
          <cell r="J137">
            <v>0</v>
          </cell>
          <cell r="K137" t="str">
            <v>预存款</v>
          </cell>
          <cell r="L137" t="str">
            <v>北京多彩互动广告有限公司</v>
          </cell>
          <cell r="M137" t="str">
            <v>1101040160000553155</v>
          </cell>
          <cell r="N137" t="str">
            <v>CPD;CPT;CPC;CPM;</v>
          </cell>
          <cell r="O137" t="str">
            <v>无</v>
          </cell>
          <cell r="P137" t="str">
            <v>无</v>
          </cell>
          <cell r="Q137" t="str">
            <v>2018/01/01-2019/12/31</v>
          </cell>
          <cell r="R137" t="str">
            <v>-</v>
          </cell>
          <cell r="S137" t="str">
            <v>-</v>
          </cell>
          <cell r="T137" t="str">
            <v>-</v>
          </cell>
          <cell r="U137" t="str">
            <v>-</v>
          </cell>
          <cell r="V137" t="str">
            <v>-</v>
          </cell>
          <cell r="W137" t="str">
            <v>-</v>
          </cell>
          <cell r="X137" t="str">
            <v>-</v>
          </cell>
          <cell r="Y137" t="str">
            <v>-</v>
          </cell>
          <cell r="Z137" t="str">
            <v>-</v>
          </cell>
          <cell r="AA137" t="str">
            <v>金源广告</v>
          </cell>
        </row>
        <row r="138">
          <cell r="B138" t="str">
            <v>北京多彩互动广告有限公司-OPPO-电商金融-金源科技</v>
          </cell>
          <cell r="C138" t="str">
            <v>北京多彩-OPPO-电商金融-金源科技</v>
          </cell>
          <cell r="D138" t="str">
            <v>2018/01/01-2019/12/31</v>
          </cell>
          <cell r="E138" t="str">
            <v>北京市朝阳区酒仙桥路24号院4号楼先锋金融大厦10层</v>
          </cell>
          <cell r="F138" t="str">
            <v>张子天</v>
          </cell>
          <cell r="G138" t="str">
            <v>18601272147</v>
          </cell>
          <cell r="H138" t="str">
            <v>zhangzitian@adnice.com</v>
          </cell>
          <cell r="I138" t="str">
            <v/>
          </cell>
          <cell r="J138">
            <v>0</v>
          </cell>
          <cell r="K138" t="str">
            <v>预存款,账期付款</v>
          </cell>
          <cell r="L138" t="str">
            <v>北京多彩互动广告有限公司</v>
          </cell>
          <cell r="M138" t="str">
            <v>1101040160000553155</v>
          </cell>
          <cell r="N138" t="str">
            <v>CPD;CPT;CPC;CPM;联盟;</v>
          </cell>
          <cell r="O138" t="str">
            <v>无</v>
          </cell>
          <cell r="P138" t="str">
            <v>无</v>
          </cell>
          <cell r="Q138" t="str">
            <v>2018/01/01-2019/12/31</v>
          </cell>
          <cell r="R138" t="str">
            <v>-</v>
          </cell>
          <cell r="S138" t="str">
            <v>-</v>
          </cell>
          <cell r="T138" t="str">
            <v>-</v>
          </cell>
          <cell r="U138" t="str">
            <v>-</v>
          </cell>
          <cell r="V138" t="str">
            <v>-</v>
          </cell>
          <cell r="W138" t="str">
            <v>-</v>
          </cell>
          <cell r="X138" t="str">
            <v>-</v>
          </cell>
          <cell r="Y138" t="str">
            <v>-</v>
          </cell>
          <cell r="Z138" t="str">
            <v>-</v>
          </cell>
          <cell r="AA138" t="str">
            <v>金源科技</v>
          </cell>
        </row>
        <row r="139">
          <cell r="B139" t="str">
            <v>北京多彩互动广告有限公司-vivo-网服-2018</v>
          </cell>
          <cell r="C139" t="str">
            <v>北京多彩-vivo-网服-金源广告</v>
          </cell>
          <cell r="D139" t="str">
            <v>2018/01/01-2020/12/31</v>
          </cell>
          <cell r="E139" t="str">
            <v>北京市朝阳区酒仙桥路24号院4号楼先锋金融大厦10层</v>
          </cell>
          <cell r="F139" t="str">
            <v>王桂湘</v>
          </cell>
          <cell r="G139" t="str">
            <v>18676741287</v>
          </cell>
          <cell r="H139" t="str">
            <v>wangguixiang@adnice.com</v>
          </cell>
          <cell r="I139" t="str">
            <v>媒介执行</v>
          </cell>
          <cell r="J139">
            <v>0</v>
          </cell>
          <cell r="K139" t="str">
            <v>预付款,预存款,账期付款</v>
          </cell>
          <cell r="L139" t="str">
            <v>北京多彩互动广告有限公司</v>
          </cell>
          <cell r="M139" t="str">
            <v>1101040160000553155</v>
          </cell>
          <cell r="N139" t="str">
            <v>CPD;CPT;CPC;联盟;</v>
          </cell>
          <cell r="O139" t="str">
            <v>无</v>
          </cell>
          <cell r="P139" t="str">
            <v>无</v>
          </cell>
          <cell r="Q139" t="str">
            <v>2018/01/01-2020/12/31</v>
          </cell>
          <cell r="R139" t="str">
            <v>-</v>
          </cell>
          <cell r="S139" t="str">
            <v>-</v>
          </cell>
          <cell r="T139" t="str">
            <v>-</v>
          </cell>
          <cell r="U139" t="str">
            <v>-</v>
          </cell>
          <cell r="V139" t="str">
            <v>-</v>
          </cell>
          <cell r="W139" t="str">
            <v>-</v>
          </cell>
          <cell r="X139" t="str">
            <v>-</v>
          </cell>
          <cell r="Y139" t="str">
            <v>-</v>
          </cell>
          <cell r="Z139" t="str">
            <v>-</v>
          </cell>
          <cell r="AA139" t="str">
            <v>金源广告</v>
          </cell>
        </row>
        <row r="140">
          <cell r="B140" t="str">
            <v>霍尔果斯多彩互动广告有限公司-应用宝-全行业-2018</v>
          </cell>
          <cell r="C140" t="str">
            <v>霍尔果斯多彩-应用宝-金源广告</v>
          </cell>
          <cell r="D140" t="str">
            <v>2018/01/01-2019/12/31</v>
          </cell>
          <cell r="E140" t="str">
            <v>北京市朝阳区酒仙桥路24号院4号楼先锋金融大厦10层</v>
          </cell>
          <cell r="F140" t="str">
            <v>马景硕</v>
          </cell>
          <cell r="G140" t="str">
            <v>13520346493</v>
          </cell>
          <cell r="H140" t="str">
            <v>majingshuo@adnice.com</v>
          </cell>
          <cell r="I140" t="str">
            <v/>
          </cell>
          <cell r="J140">
            <v>0</v>
          </cell>
          <cell r="K140" t="str">
            <v>预存款</v>
          </cell>
          <cell r="L140" t="str">
            <v>霍尔果斯多彩互动广告有限公司</v>
          </cell>
          <cell r="M140" t="str">
            <v>107667508007</v>
          </cell>
          <cell r="N140" t="str">
            <v>CPD;CPT;</v>
          </cell>
          <cell r="O140" t="str">
            <v>无</v>
          </cell>
          <cell r="P140" t="str">
            <v>无</v>
          </cell>
          <cell r="Q140" t="str">
            <v>2018/01/01-2019/12/31</v>
          </cell>
          <cell r="R140" t="str">
            <v>-</v>
          </cell>
          <cell r="S140" t="str">
            <v>-</v>
          </cell>
          <cell r="T140" t="str">
            <v>-</v>
          </cell>
          <cell r="U140" t="str">
            <v>-</v>
          </cell>
          <cell r="V140" t="str">
            <v>-</v>
          </cell>
          <cell r="W140" t="str">
            <v>-</v>
          </cell>
          <cell r="X140" t="str">
            <v>-</v>
          </cell>
          <cell r="Y140" t="str">
            <v>-</v>
          </cell>
          <cell r="Z140" t="str">
            <v>-</v>
          </cell>
          <cell r="AA140" t="str">
            <v>金源广告</v>
          </cell>
        </row>
        <row r="141">
          <cell r="B141" t="str">
            <v>霍尔果斯多彩互动广告有限公司-应用宝-全行业-2019</v>
          </cell>
          <cell r="C141" t="str">
            <v>霍尔果斯多彩-应用宝-金源科技</v>
          </cell>
          <cell r="D141" t="str">
            <v>2018/01/01-2019/12/31</v>
          </cell>
          <cell r="E141" t="str">
            <v>北京市朝阳区酒仙桥路24号院4号楼先锋金融大厦10层</v>
          </cell>
          <cell r="F141" t="str">
            <v>马景硕</v>
          </cell>
          <cell r="G141" t="str">
            <v>13520346493</v>
          </cell>
          <cell r="H141" t="str">
            <v>majingshuo@adnice.com</v>
          </cell>
          <cell r="I141" t="str">
            <v/>
          </cell>
          <cell r="J141">
            <v>0</v>
          </cell>
          <cell r="K141" t="str">
            <v>预存款</v>
          </cell>
          <cell r="L141" t="str">
            <v>霍尔果斯多彩互动广告有限公司</v>
          </cell>
          <cell r="M141" t="str">
            <v>107667508007</v>
          </cell>
          <cell r="N141" t="str">
            <v>CPD;CPT;</v>
          </cell>
          <cell r="O141" t="str">
            <v>无</v>
          </cell>
          <cell r="P141" t="str">
            <v>无</v>
          </cell>
          <cell r="Q141" t="str">
            <v>2018/01/01-2019/12/31</v>
          </cell>
          <cell r="R141" t="str">
            <v>-</v>
          </cell>
          <cell r="S141" t="str">
            <v>-</v>
          </cell>
          <cell r="T141" t="str">
            <v>-</v>
          </cell>
          <cell r="U141" t="str">
            <v>-</v>
          </cell>
          <cell r="V141" t="str">
            <v>-</v>
          </cell>
          <cell r="W141" t="str">
            <v>-</v>
          </cell>
          <cell r="X141" t="str">
            <v>-</v>
          </cell>
          <cell r="Y141" t="str">
            <v>-</v>
          </cell>
          <cell r="Z141" t="str">
            <v>-</v>
          </cell>
          <cell r="AA141" t="str">
            <v>金源科技</v>
          </cell>
        </row>
        <row r="142">
          <cell r="B142" t="str">
            <v>霍尔果斯多彩互动广告有限公司-三星-网服电商-2019</v>
          </cell>
          <cell r="C142" t="str">
            <v>霍尔果斯多彩-三星-金源广告</v>
          </cell>
          <cell r="D142" t="str">
            <v>2018/01/01-2019/12/31</v>
          </cell>
          <cell r="E142" t="str">
            <v>北京市朝阳区酒仙桥路24号院4号楼先锋金融大厦10层</v>
          </cell>
          <cell r="F142" t="str">
            <v>马景硕</v>
          </cell>
          <cell r="G142" t="str">
            <v>13520346493</v>
          </cell>
          <cell r="H142" t="str">
            <v>majingshuo@adnice.com</v>
          </cell>
          <cell r="I142" t="str">
            <v/>
          </cell>
          <cell r="J142">
            <v>0</v>
          </cell>
          <cell r="K142" t="str">
            <v>预存款,账期付款</v>
          </cell>
          <cell r="L142" t="str">
            <v>霍尔果斯多彩互动广告有限公司</v>
          </cell>
          <cell r="M142" t="str">
            <v>107667508007</v>
          </cell>
          <cell r="N142" t="str">
            <v>CPD;CPT;</v>
          </cell>
          <cell r="O142" t="str">
            <v>无</v>
          </cell>
          <cell r="P142" t="str">
            <v>无</v>
          </cell>
          <cell r="Q142" t="str">
            <v>2018/01/01-2019/12/31</v>
          </cell>
          <cell r="R142" t="str">
            <v>-</v>
          </cell>
          <cell r="S142" t="str">
            <v>-</v>
          </cell>
          <cell r="T142" t="str">
            <v>-</v>
          </cell>
          <cell r="U142" t="str">
            <v>-</v>
          </cell>
          <cell r="V142" t="str">
            <v>-</v>
          </cell>
          <cell r="W142" t="str">
            <v>-</v>
          </cell>
          <cell r="X142" t="str">
            <v>-</v>
          </cell>
          <cell r="Y142" t="str">
            <v>-</v>
          </cell>
          <cell r="Z142" t="str">
            <v>-</v>
          </cell>
          <cell r="AA142" t="str">
            <v>金源广告</v>
          </cell>
        </row>
        <row r="143">
          <cell r="B143" t="str">
            <v>霍尔果斯多彩互动广告有限公司-三星-网服电商-2019</v>
          </cell>
          <cell r="C143" t="str">
            <v>霍尔果斯多彩-三星-金源科技</v>
          </cell>
          <cell r="D143" t="str">
            <v>2018/01/01-2019/12/31</v>
          </cell>
          <cell r="E143" t="str">
            <v>北京市朝阳区酒仙桥路24号院4号楼先锋金融大厦10层</v>
          </cell>
          <cell r="F143" t="str">
            <v>马景硕</v>
          </cell>
          <cell r="G143" t="str">
            <v>13520346493</v>
          </cell>
          <cell r="H143" t="str">
            <v>majingshuo@adnice.com</v>
          </cell>
          <cell r="I143" t="str">
            <v/>
          </cell>
          <cell r="J143">
            <v>0</v>
          </cell>
          <cell r="K143" t="str">
            <v>预存款,账期付款</v>
          </cell>
          <cell r="L143" t="str">
            <v>霍尔果斯多彩互动广告有限公司</v>
          </cell>
          <cell r="M143" t="str">
            <v>107667508007</v>
          </cell>
          <cell r="N143" t="str">
            <v>CPD;CPT;</v>
          </cell>
          <cell r="O143" t="str">
            <v>无</v>
          </cell>
          <cell r="P143" t="str">
            <v>无</v>
          </cell>
          <cell r="Q143" t="str">
            <v>2018/01/01-2019/12/31</v>
          </cell>
          <cell r="R143" t="str">
            <v>-</v>
          </cell>
          <cell r="S143" t="str">
            <v>-</v>
          </cell>
          <cell r="T143" t="str">
            <v>-</v>
          </cell>
          <cell r="U143" t="str">
            <v>-</v>
          </cell>
          <cell r="V143" t="str">
            <v>-</v>
          </cell>
          <cell r="W143" t="str">
            <v>-</v>
          </cell>
          <cell r="X143" t="str">
            <v>-</v>
          </cell>
          <cell r="Y143" t="str">
            <v>-</v>
          </cell>
          <cell r="Z143" t="str">
            <v>-</v>
          </cell>
          <cell r="AA143" t="str">
            <v>金源科技</v>
          </cell>
        </row>
        <row r="144">
          <cell r="B144" t="str">
            <v>霍尔果斯多彩互动广告有限公司-爱普-搜狗白名单-2018</v>
          </cell>
          <cell r="C144" t="str">
            <v>霍尔果斯多彩-爱普-搜狗白名单-金源广告</v>
          </cell>
          <cell r="D144" t="str">
            <v>2018/04/30-2019/12/31</v>
          </cell>
          <cell r="E144" t="str">
            <v>北京市朝阳区酒仙桥路24号院4号楼先锋金融大厦10层</v>
          </cell>
          <cell r="F144" t="str">
            <v>李洋</v>
          </cell>
          <cell r="G144" t="str">
            <v>15010302140</v>
          </cell>
          <cell r="H144" t="str">
            <v>liyang@adnice.com</v>
          </cell>
          <cell r="I144" t="str">
            <v>财务</v>
          </cell>
          <cell r="J144">
            <v>0</v>
          </cell>
          <cell r="K144" t="str">
            <v>账期付款</v>
          </cell>
          <cell r="L144" t="str">
            <v>霍尔果斯多彩互动广告有限公司</v>
          </cell>
          <cell r="M144" t="str">
            <v>107667508007</v>
          </cell>
          <cell r="N144" t="str">
            <v>品牌专区;CPC;</v>
          </cell>
          <cell r="O144" t="str">
            <v>无</v>
          </cell>
          <cell r="P144" t="str">
            <v>无</v>
          </cell>
          <cell r="Q144" t="str">
            <v>2018/04/30-2019/12/31</v>
          </cell>
          <cell r="R144" t="str">
            <v>-</v>
          </cell>
          <cell r="S144" t="str">
            <v>-</v>
          </cell>
          <cell r="T144" t="str">
            <v>-</v>
          </cell>
          <cell r="U144" t="str">
            <v>-</v>
          </cell>
          <cell r="V144" t="str">
            <v>-</v>
          </cell>
          <cell r="W144" t="str">
            <v>-</v>
          </cell>
          <cell r="X144" t="str">
            <v>-</v>
          </cell>
          <cell r="Y144" t="str">
            <v>-</v>
          </cell>
          <cell r="Z144" t="str">
            <v>-</v>
          </cell>
          <cell r="AA144" t="str">
            <v>金源广告</v>
          </cell>
        </row>
        <row r="145">
          <cell r="B145" t="str">
            <v>霍尔果斯多彩互动广告有限公司-爱普-搜狗老客-2018</v>
          </cell>
          <cell r="C145" t="str">
            <v>霍尔果斯多彩-爱普-搜狗老客-金源科技</v>
          </cell>
          <cell r="D145" t="str">
            <v>2018/01/01-2019/12/31</v>
          </cell>
          <cell r="E145" t="str">
            <v>北京市朝阳区酒仙桥路24号院4号楼先锋金融大厦10层</v>
          </cell>
          <cell r="F145" t="str">
            <v>李洋</v>
          </cell>
          <cell r="G145" t="str">
            <v>15010302140</v>
          </cell>
          <cell r="H145" t="str">
            <v>liyang@adnice.com</v>
          </cell>
          <cell r="I145" t="str">
            <v>财务</v>
          </cell>
          <cell r="J145">
            <v>0</v>
          </cell>
          <cell r="K145" t="str">
            <v>账期付款</v>
          </cell>
          <cell r="L145" t="str">
            <v>霍尔果斯多彩互动广告有限公司</v>
          </cell>
          <cell r="M145" t="str">
            <v>107667508007</v>
          </cell>
          <cell r="N145" t="str">
            <v>CPC;品牌专区;</v>
          </cell>
          <cell r="O145" t="str">
            <v>无</v>
          </cell>
          <cell r="P145" t="str">
            <v>无</v>
          </cell>
          <cell r="Q145" t="str">
            <v>2018/01/01-2019/12/31</v>
          </cell>
          <cell r="R145" t="str">
            <v>-</v>
          </cell>
          <cell r="S145" t="str">
            <v>-</v>
          </cell>
          <cell r="T145" t="str">
            <v>-</v>
          </cell>
          <cell r="U145" t="str">
            <v>-</v>
          </cell>
          <cell r="V145" t="str">
            <v>-</v>
          </cell>
          <cell r="W145" t="str">
            <v>-</v>
          </cell>
          <cell r="X145" t="str">
            <v>-</v>
          </cell>
          <cell r="Y145" t="str">
            <v>-</v>
          </cell>
          <cell r="Z145" t="str">
            <v>-</v>
          </cell>
          <cell r="AA145" t="str">
            <v>金源科技</v>
          </cell>
        </row>
        <row r="146">
          <cell r="B146" t="str">
            <v>霍尔果斯多彩互动广告有限公司-派瑞-豌豆荚-2018</v>
          </cell>
          <cell r="C146" t="str">
            <v>霍尔果斯多彩-派瑞-豌豆荚-金源广告</v>
          </cell>
          <cell r="D146" t="str">
            <v>2018/01/01-2019/12/31</v>
          </cell>
          <cell r="E146" t="str">
            <v>北京市朝阳区酒仙桥路24号院4号楼先锋金融大厦10层</v>
          </cell>
          <cell r="F146" t="str">
            <v>李洋</v>
          </cell>
          <cell r="G146" t="str">
            <v>15010302140</v>
          </cell>
          <cell r="H146" t="str">
            <v>liyang@adnice.com</v>
          </cell>
          <cell r="I146" t="str">
            <v>财务</v>
          </cell>
          <cell r="J146">
            <v>0</v>
          </cell>
          <cell r="K146" t="str">
            <v>预付款</v>
          </cell>
          <cell r="L146" t="str">
            <v>霍尔果斯多彩互动广告有限公司</v>
          </cell>
          <cell r="M146" t="str">
            <v>107667508007</v>
          </cell>
          <cell r="N146" t="str">
            <v>CPD;</v>
          </cell>
          <cell r="O146" t="str">
            <v>无</v>
          </cell>
          <cell r="P146" t="str">
            <v>无</v>
          </cell>
          <cell r="Q146" t="str">
            <v>2018/01/01-2019/12/31</v>
          </cell>
          <cell r="R146" t="str">
            <v>-</v>
          </cell>
          <cell r="S146" t="str">
            <v>-</v>
          </cell>
          <cell r="T146" t="str">
            <v>-</v>
          </cell>
          <cell r="U146" t="str">
            <v>-</v>
          </cell>
          <cell r="V146" t="str">
            <v>-</v>
          </cell>
          <cell r="W146" t="str">
            <v>-</v>
          </cell>
          <cell r="X146" t="str">
            <v>-</v>
          </cell>
          <cell r="Y146" t="str">
            <v>-</v>
          </cell>
          <cell r="Z146" t="str">
            <v>-</v>
          </cell>
          <cell r="AA146" t="str">
            <v>金源广告</v>
          </cell>
        </row>
        <row r="147">
          <cell r="B147" t="str">
            <v>霍尔果斯多彩互动广告有限公司-锤子-辉煌-2018</v>
          </cell>
          <cell r="C147" t="str">
            <v>霍尔果斯多彩-锤子-辉煌-金源广告</v>
          </cell>
          <cell r="D147" t="str">
            <v>2018/01/01-2019/12/31</v>
          </cell>
          <cell r="E147" t="str">
            <v>北京市朝阳区酒仙桥路24号院4号楼先锋金融大厦10层</v>
          </cell>
          <cell r="F147" t="str">
            <v>李洋</v>
          </cell>
          <cell r="G147" t="str">
            <v>15010302140</v>
          </cell>
          <cell r="H147" t="str">
            <v>liyang@adnice.com</v>
          </cell>
          <cell r="I147" t="str">
            <v>财务</v>
          </cell>
          <cell r="J147">
            <v>0</v>
          </cell>
          <cell r="K147" t="str">
            <v>预付款</v>
          </cell>
          <cell r="L147" t="str">
            <v>霍尔果斯多彩互动广告有限公司</v>
          </cell>
          <cell r="M147" t="str">
            <v>107667508007</v>
          </cell>
          <cell r="N147" t="str">
            <v>CPD;</v>
          </cell>
          <cell r="O147" t="str">
            <v>无</v>
          </cell>
          <cell r="P147" t="str">
            <v>无</v>
          </cell>
          <cell r="Q147" t="str">
            <v>2018/01/01-2019/12/31</v>
          </cell>
          <cell r="R147" t="str">
            <v>-</v>
          </cell>
          <cell r="S147" t="str">
            <v>-</v>
          </cell>
          <cell r="T147" t="str">
            <v>-</v>
          </cell>
          <cell r="U147" t="str">
            <v>-</v>
          </cell>
          <cell r="V147" t="str">
            <v>-</v>
          </cell>
          <cell r="W147" t="str">
            <v>-</v>
          </cell>
          <cell r="X147" t="str">
            <v>-</v>
          </cell>
          <cell r="Y147" t="str">
            <v>-</v>
          </cell>
          <cell r="Z147" t="str">
            <v>-</v>
          </cell>
          <cell r="AA147" t="str">
            <v>金源广告</v>
          </cell>
        </row>
        <row r="148">
          <cell r="B148" t="str">
            <v>北京多彩互动广告有限公司-华为-全行业-2018</v>
          </cell>
          <cell r="C148" t="str">
            <v>北京多彩-华为-全行业-金源科技</v>
          </cell>
          <cell r="D148" t="str">
            <v>2018/01/01-2020/12/31</v>
          </cell>
          <cell r="E148" t="str">
            <v>北京市朝阳区酒仙桥路24号院4号楼先锋金融大厦10层</v>
          </cell>
          <cell r="F148" t="str">
            <v>汤海燕</v>
          </cell>
          <cell r="G148" t="str">
            <v>15120062181</v>
          </cell>
          <cell r="H148" t="str">
            <v>tanghaian@adnice.com</v>
          </cell>
          <cell r="I148" t="str">
            <v/>
          </cell>
          <cell r="J148">
            <v>0</v>
          </cell>
          <cell r="K148" t="str">
            <v>预存款</v>
          </cell>
          <cell r="L148" t="str">
            <v>北京多彩互动广告有限公司</v>
          </cell>
          <cell r="M148" t="str">
            <v>1101040160000553155</v>
          </cell>
          <cell r="N148" t="str">
            <v>CPD;云文件;CPT;信息流;</v>
          </cell>
          <cell r="O148" t="str">
            <v>无</v>
          </cell>
          <cell r="P148" t="str">
            <v>无</v>
          </cell>
          <cell r="Q148" t="str">
            <v>2018/01/01-2020/12/31</v>
          </cell>
          <cell r="R148" t="str">
            <v>-</v>
          </cell>
          <cell r="S148" t="str">
            <v>-</v>
          </cell>
          <cell r="T148" t="str">
            <v>-</v>
          </cell>
          <cell r="U148" t="str">
            <v>-</v>
          </cell>
          <cell r="V148" t="str">
            <v>-</v>
          </cell>
          <cell r="W148" t="str">
            <v>-</v>
          </cell>
          <cell r="X148" t="str">
            <v>-</v>
          </cell>
          <cell r="Y148" t="str">
            <v>-</v>
          </cell>
          <cell r="Z148" t="str">
            <v>-</v>
          </cell>
          <cell r="AA148" t="str">
            <v>金源科技</v>
          </cell>
        </row>
        <row r="149">
          <cell r="B149" t="str">
            <v>北京多彩互动广告有限公司-华为-全行业-2018</v>
          </cell>
          <cell r="C149" t="str">
            <v>北京多彩-华为-全行业-金源广告</v>
          </cell>
          <cell r="D149" t="str">
            <v>2018/01/01-2019/12/31</v>
          </cell>
          <cell r="E149" t="str">
            <v>北京市朝阳区酒仙桥路24号院4号楼先锋金融大厦10层</v>
          </cell>
          <cell r="F149" t="str">
            <v>汤海燕</v>
          </cell>
          <cell r="G149" t="str">
            <v>15120062181</v>
          </cell>
          <cell r="H149" t="str">
            <v>tanghaiyan@adnice.com</v>
          </cell>
          <cell r="I149" t="str">
            <v/>
          </cell>
          <cell r="J149">
            <v>0</v>
          </cell>
          <cell r="K149" t="str">
            <v>预存款</v>
          </cell>
          <cell r="L149" t="str">
            <v>北京多彩互动广告有限公司</v>
          </cell>
          <cell r="M149" t="str">
            <v>1101040160000553155</v>
          </cell>
          <cell r="N149" t="str">
            <v>CPD;信息流;云文件;CPT;</v>
          </cell>
          <cell r="O149" t="str">
            <v>无</v>
          </cell>
          <cell r="P149" t="str">
            <v>无</v>
          </cell>
          <cell r="Q149" t="str">
            <v>2018/01/01-2019/12/31</v>
          </cell>
          <cell r="R149" t="str">
            <v>-</v>
          </cell>
          <cell r="S149" t="str">
            <v>-</v>
          </cell>
          <cell r="T149" t="str">
            <v>-</v>
          </cell>
          <cell r="U149" t="str">
            <v>-</v>
          </cell>
          <cell r="V149" t="str">
            <v>-</v>
          </cell>
          <cell r="W149" t="str">
            <v>-</v>
          </cell>
          <cell r="X149" t="str">
            <v>-</v>
          </cell>
          <cell r="Y149" t="str">
            <v>-</v>
          </cell>
          <cell r="Z149" t="str">
            <v>-</v>
          </cell>
          <cell r="AA149" t="str">
            <v>金源广告</v>
          </cell>
        </row>
        <row r="150">
          <cell r="B150" t="str">
            <v>北京金源互动广告有限公司-百度</v>
          </cell>
          <cell r="C150" t="str">
            <v>金源科技-金源广告-百度</v>
          </cell>
          <cell r="D150" t="str">
            <v>2018/01/01-2019/12/31</v>
          </cell>
          <cell r="E150" t="str">
            <v>北京市石景山区实兴大街30号院3号楼2层A-0011房间</v>
          </cell>
          <cell r="F150" t="str">
            <v>邰伟庚</v>
          </cell>
          <cell r="G150" t="str">
            <v>18101096635</v>
          </cell>
          <cell r="H150" t="str">
            <v>taiweigeng@adice.com</v>
          </cell>
          <cell r="I150" t="str">
            <v/>
          </cell>
          <cell r="J150">
            <v>0</v>
          </cell>
          <cell r="K150" t="str">
            <v>预付款,账期付款</v>
          </cell>
          <cell r="L150" t="str">
            <v>北京金源互动广告有限公司</v>
          </cell>
          <cell r="M150" t="str">
            <v>11001042900053009035</v>
          </cell>
          <cell r="N150" t="str">
            <v>CPD;CPT;信息流;品牌专区;CPC;CPM;云文件;联盟;</v>
          </cell>
          <cell r="O150" t="str">
            <v>无</v>
          </cell>
          <cell r="P150" t="str">
            <v>无</v>
          </cell>
          <cell r="Q150" t="str">
            <v>2018/01/01-2019/12/31</v>
          </cell>
          <cell r="R150" t="str">
            <v>-</v>
          </cell>
          <cell r="S150" t="str">
            <v>-</v>
          </cell>
          <cell r="T150" t="str">
            <v>-</v>
          </cell>
          <cell r="U150" t="str">
            <v>-</v>
          </cell>
          <cell r="V150" t="str">
            <v>-</v>
          </cell>
          <cell r="W150" t="str">
            <v>-</v>
          </cell>
          <cell r="X150" t="str">
            <v>-</v>
          </cell>
          <cell r="Y150" t="str">
            <v>-</v>
          </cell>
          <cell r="Z150" t="str">
            <v>-</v>
          </cell>
          <cell r="AA150" t="str">
            <v>金源科技</v>
          </cell>
        </row>
        <row r="151">
          <cell r="B151" t="str">
            <v>北京百度网讯科技有限公司-2020</v>
          </cell>
          <cell r="C151" t="str">
            <v>金源广告-百度-2018</v>
          </cell>
          <cell r="D151" t="str">
            <v>2018/01/01-2020/12/31</v>
          </cell>
          <cell r="E151" t="str">
            <v>北京市石景山区实兴大街30号院3号楼2层B-0067房间</v>
          </cell>
          <cell r="F151" t="str">
            <v>张剑</v>
          </cell>
          <cell r="G151" t="str">
            <v>18518883427</v>
          </cell>
          <cell r="H151" t="str">
            <v>zhangjian@adnice.com</v>
          </cell>
          <cell r="I151" t="str">
            <v/>
          </cell>
          <cell r="J151">
            <v>0</v>
          </cell>
          <cell r="K151" t="str">
            <v>账期付款,预付款</v>
          </cell>
          <cell r="L151" t="str">
            <v>北京百度网讯科技有限公司</v>
          </cell>
          <cell r="M151" t="str">
            <v>866180198510001</v>
          </cell>
          <cell r="N151" t="str">
            <v>CPD;CPT;信息流;品牌专区;CPC;CPM;</v>
          </cell>
          <cell r="O151" t="str">
            <v>无</v>
          </cell>
          <cell r="P151" t="str">
            <v>无</v>
          </cell>
          <cell r="Q151" t="str">
            <v>2018/01/01-2020/12/31</v>
          </cell>
          <cell r="R151" t="str">
            <v>-</v>
          </cell>
          <cell r="S151" t="str">
            <v>-</v>
          </cell>
          <cell r="T151" t="str">
            <v>-</v>
          </cell>
          <cell r="U151" t="str">
            <v>-</v>
          </cell>
          <cell r="V151" t="str">
            <v>-</v>
          </cell>
          <cell r="W151" t="str">
            <v>-</v>
          </cell>
          <cell r="X151" t="str">
            <v>-</v>
          </cell>
          <cell r="Y151" t="str">
            <v>-</v>
          </cell>
          <cell r="Z151" t="str">
            <v>-</v>
          </cell>
          <cell r="AA151" t="str">
            <v>金源广告</v>
          </cell>
        </row>
        <row r="152">
          <cell r="B152" t="str">
            <v>北京睿道网络科技有限公司</v>
          </cell>
          <cell r="C152" t="str">
            <v>北京多彩-睿道-广点通/朋友圈</v>
          </cell>
          <cell r="D152" t="str">
            <v>2018/06/11-2019/12/31</v>
          </cell>
          <cell r="E152" t="str">
            <v>北京市朝阳区望京方恒时代中心B-1409室</v>
          </cell>
          <cell r="F152" t="str">
            <v>袁林</v>
          </cell>
          <cell r="G152" t="str">
            <v>18643111233</v>
          </cell>
          <cell r="H152" t="str">
            <v>yuanlin@riddlemedia.cn</v>
          </cell>
          <cell r="I152" t="str">
            <v>媒介</v>
          </cell>
          <cell r="J152">
            <v>0</v>
          </cell>
          <cell r="K152" t="str">
            <v>账期付款</v>
          </cell>
          <cell r="L152" t="str">
            <v>北京睿道网络科技有限公司</v>
          </cell>
          <cell r="M152" t="str">
            <v>1005890001500014016</v>
          </cell>
          <cell r="N152" t="str">
            <v>CPM;</v>
          </cell>
          <cell r="O152" t="str">
            <v>打折</v>
          </cell>
          <cell r="P152" t="str">
            <v>90.00%</v>
          </cell>
          <cell r="Q152" t="str">
            <v>2018/06/11-2019/12/31</v>
          </cell>
          <cell r="R152" t="str">
            <v>-</v>
          </cell>
          <cell r="S152" t="str">
            <v>-</v>
          </cell>
          <cell r="T152" t="str">
            <v>-</v>
          </cell>
          <cell r="U152" t="str">
            <v>-</v>
          </cell>
          <cell r="V152" t="str">
            <v>-</v>
          </cell>
          <cell r="W152" t="str">
            <v>-</v>
          </cell>
          <cell r="X152" t="str">
            <v>-</v>
          </cell>
          <cell r="Y152" t="str">
            <v>-</v>
          </cell>
          <cell r="Z152" t="str">
            <v>-</v>
          </cell>
          <cell r="AA152" t="str">
            <v>北京多彩</v>
          </cell>
        </row>
        <row r="153">
          <cell r="B153" t="str">
            <v>北京天卓科技有限公司</v>
          </cell>
          <cell r="C153" t="str">
            <v>北京多彩-天卓</v>
          </cell>
          <cell r="D153" t="str">
            <v>2018/07/11-2019/12/31</v>
          </cell>
          <cell r="E153" t="str">
            <v>北京市丰台区汉威国际广场三期2号楼7M层03室</v>
          </cell>
          <cell r="F153" t="str">
            <v>王蛟</v>
          </cell>
          <cell r="G153" t="str">
            <v>15306180507</v>
          </cell>
          <cell r="H153" t="str">
            <v>wj0507@tianzhuobj.com</v>
          </cell>
          <cell r="I153" t="str">
            <v>经理</v>
          </cell>
          <cell r="J153">
            <v>0</v>
          </cell>
          <cell r="K153" t="str">
            <v>账期付款</v>
          </cell>
          <cell r="L153" t="str">
            <v>北京天卓科技有限公司</v>
          </cell>
          <cell r="M153" t="str">
            <v>11001166500052507744</v>
          </cell>
          <cell r="N153" t="str">
            <v>CPD;</v>
          </cell>
          <cell r="O153" t="str">
            <v>无</v>
          </cell>
          <cell r="P153" t="str">
            <v>无</v>
          </cell>
          <cell r="Q153" t="str">
            <v>2018/07/11-2019/12/31</v>
          </cell>
          <cell r="R153" t="str">
            <v>-</v>
          </cell>
          <cell r="S153" t="str">
            <v>-</v>
          </cell>
          <cell r="T153" t="str">
            <v>-</v>
          </cell>
          <cell r="U153" t="str">
            <v>-</v>
          </cell>
          <cell r="V153" t="str">
            <v>-</v>
          </cell>
          <cell r="W153" t="str">
            <v>-</v>
          </cell>
          <cell r="X153" t="str">
            <v>-</v>
          </cell>
          <cell r="Y153" t="str">
            <v>-</v>
          </cell>
          <cell r="Z153" t="str">
            <v>-</v>
          </cell>
          <cell r="AA153" t="str">
            <v>北京多彩</v>
          </cell>
        </row>
        <row r="154">
          <cell r="B154" t="str">
            <v>科达集团股份有限公司-华为</v>
          </cell>
          <cell r="C154" t="str">
            <v>华为--平安好房-派瑞</v>
          </cell>
          <cell r="D154" t="str">
            <v>2018/07/01-2018/12/31</v>
          </cell>
          <cell r="E154" t="str">
            <v>北京市朝阳区东四环惠桥南侧伊莎文心文化广场主楼六层</v>
          </cell>
          <cell r="F154" t="str">
            <v>刘文娟</v>
          </cell>
          <cell r="G154" t="str">
            <v>18726128360</v>
          </cell>
          <cell r="H154" t="str">
            <v>liuwenjuan@aspiration-cn.com</v>
          </cell>
          <cell r="I154" t="str">
            <v/>
          </cell>
          <cell r="J154">
            <v>0</v>
          </cell>
          <cell r="K154" t="str">
            <v>预付款,账期付款</v>
          </cell>
          <cell r="L154" t="str">
            <v>科达集团股份有限公司</v>
          </cell>
          <cell r="M154" t="str">
            <v>1615 0022 2920 0391 086</v>
          </cell>
          <cell r="N154" t="str">
            <v>CPD;</v>
          </cell>
          <cell r="O154" t="str">
            <v>无</v>
          </cell>
          <cell r="P154" t="str">
            <v>无</v>
          </cell>
          <cell r="Q154" t="str">
            <v>2018/07/01-2018/12/31</v>
          </cell>
          <cell r="R154" t="str">
            <v>-</v>
          </cell>
          <cell r="S154" t="str">
            <v>-</v>
          </cell>
          <cell r="T154" t="str">
            <v>-</v>
          </cell>
          <cell r="U154" t="str">
            <v>-</v>
          </cell>
          <cell r="V154" t="str">
            <v>-</v>
          </cell>
          <cell r="W154" t="str">
            <v>-</v>
          </cell>
          <cell r="X154" t="str">
            <v>-</v>
          </cell>
          <cell r="Y154" t="str">
            <v>-</v>
          </cell>
          <cell r="Z154" t="str">
            <v>-</v>
          </cell>
          <cell r="AA154" t="str">
            <v>北京多彩</v>
          </cell>
        </row>
        <row r="155">
          <cell r="B155" t="str">
            <v>科达集团股份有限公司-OPPO-平安好房</v>
          </cell>
          <cell r="C155" t="str">
            <v>OPPO-平安好房-派瑞</v>
          </cell>
          <cell r="D155" t="str">
            <v>2018/01/01-2018/12/31</v>
          </cell>
          <cell r="E155" t="str">
            <v>北京市朝阳区东四环惠桥南侧伊莎文心文化广场主楼六层</v>
          </cell>
          <cell r="F155" t="str">
            <v>刘文娟</v>
          </cell>
          <cell r="G155" t="str">
            <v>18726128360</v>
          </cell>
          <cell r="H155" t="str">
            <v>zhengwenxing@kedabeijing.com</v>
          </cell>
          <cell r="I155" t="str">
            <v/>
          </cell>
          <cell r="J155">
            <v>0</v>
          </cell>
          <cell r="K155" t="str">
            <v>预付款,账期付款</v>
          </cell>
          <cell r="L155" t="str">
            <v>科达集团股份有限公司</v>
          </cell>
          <cell r="M155" t="str">
            <v>1615 0022 2920 0391 086</v>
          </cell>
          <cell r="N155" t="str">
            <v>CPD;CPT;CPC;品牌专区;</v>
          </cell>
          <cell r="O155" t="str">
            <v>无</v>
          </cell>
          <cell r="P155" t="str">
            <v>无</v>
          </cell>
          <cell r="Q155" t="str">
            <v>2018/01/01-2018/12/31</v>
          </cell>
          <cell r="R155" t="str">
            <v>-</v>
          </cell>
          <cell r="S155" t="str">
            <v>-</v>
          </cell>
          <cell r="T155" t="str">
            <v>-</v>
          </cell>
          <cell r="U155" t="str">
            <v>-</v>
          </cell>
          <cell r="V155" t="str">
            <v>-</v>
          </cell>
          <cell r="W155" t="str">
            <v>-</v>
          </cell>
          <cell r="X155" t="str">
            <v>-</v>
          </cell>
          <cell r="Y155" t="str">
            <v>-</v>
          </cell>
          <cell r="Z155" t="str">
            <v>-</v>
          </cell>
          <cell r="AA155" t="str">
            <v>北京多彩</v>
          </cell>
        </row>
        <row r="156">
          <cell r="B156" t="str">
            <v>科达集团股份有限公司-小米-平安好房</v>
          </cell>
          <cell r="C156" t="str">
            <v>小米-平安好房-派瑞</v>
          </cell>
          <cell r="D156" t="str">
            <v>2018/07/16-2018/12/31</v>
          </cell>
          <cell r="E156" t="str">
            <v>北京市朝阳区东四环惠桥南侧伊莎文心文化广场主楼六层</v>
          </cell>
          <cell r="F156" t="str">
            <v>戴平</v>
          </cell>
          <cell r="G156" t="str">
            <v>13564656843</v>
          </cell>
          <cell r="H156" t="str">
            <v>daiping@adnice.com</v>
          </cell>
          <cell r="I156" t="str">
            <v/>
          </cell>
          <cell r="J156">
            <v>0</v>
          </cell>
          <cell r="K156" t="str">
            <v>账期付款</v>
          </cell>
          <cell r="L156" t="str">
            <v>科达集团股份有限公司</v>
          </cell>
          <cell r="M156" t="str">
            <v>1615 0022 2920 0391 086</v>
          </cell>
          <cell r="N156" t="str">
            <v>CPD;CPT;CPC;CPM;</v>
          </cell>
          <cell r="O156" t="str">
            <v>无</v>
          </cell>
          <cell r="P156" t="str">
            <v>无</v>
          </cell>
          <cell r="Q156" t="str">
            <v>2018/07/16-2018/12/31</v>
          </cell>
          <cell r="R156" t="str">
            <v>-</v>
          </cell>
          <cell r="S156" t="str">
            <v>-</v>
          </cell>
          <cell r="T156" t="str">
            <v>-</v>
          </cell>
          <cell r="U156" t="str">
            <v>-</v>
          </cell>
          <cell r="V156" t="str">
            <v>-</v>
          </cell>
          <cell r="W156" t="str">
            <v>-</v>
          </cell>
          <cell r="X156" t="str">
            <v>-</v>
          </cell>
          <cell r="Y156" t="str">
            <v>-</v>
          </cell>
          <cell r="Z156" t="str">
            <v>-</v>
          </cell>
          <cell r="AA156" t="str">
            <v>北京多彩</v>
          </cell>
        </row>
        <row r="157">
          <cell r="B157" t="str">
            <v>3333333</v>
          </cell>
          <cell r="C157" t="str">
            <v>3333333</v>
          </cell>
          <cell r="D157" t="str">
            <v>2018/07/09-2020/08/01</v>
          </cell>
          <cell r="E157" t="str">
            <v>3333333</v>
          </cell>
          <cell r="F157" t="str">
            <v>333333</v>
          </cell>
          <cell r="G157" t="str">
            <v>13300003333</v>
          </cell>
          <cell r="H157" t="str">
            <v>333@qq.com</v>
          </cell>
          <cell r="I157" t="str">
            <v/>
          </cell>
          <cell r="J157">
            <v>0</v>
          </cell>
          <cell r="K157" t="str">
            <v>账期付款,预存款</v>
          </cell>
          <cell r="L157" t="str">
            <v>3333</v>
          </cell>
          <cell r="M157" t="str">
            <v>3333</v>
          </cell>
          <cell r="N157" t="str">
            <v>CPD;</v>
          </cell>
          <cell r="O157" t="str">
            <v>无</v>
          </cell>
          <cell r="P157" t="str">
            <v>无</v>
          </cell>
          <cell r="Q157" t="str">
            <v>2018/07/09-2018/07/31</v>
          </cell>
          <cell r="R157" t="str">
            <v>即充即返</v>
          </cell>
          <cell r="S157" t="str">
            <v>12.95%</v>
          </cell>
          <cell r="T157" t="str">
            <v>2018/08/01-2018/08/20</v>
          </cell>
          <cell r="U157" t="str">
            <v>打折</v>
          </cell>
          <cell r="V157" t="str">
            <v>23.05%</v>
          </cell>
          <cell r="W157" t="str">
            <v>2018/08/21-2020/08/01</v>
          </cell>
          <cell r="X157" t="str">
            <v>-</v>
          </cell>
          <cell r="Y157" t="str">
            <v>-</v>
          </cell>
          <cell r="Z157" t="str">
            <v>-</v>
          </cell>
          <cell r="AA157" t="str">
            <v>北京多彩</v>
          </cell>
        </row>
        <row r="158">
          <cell r="B158" t="str">
            <v>2222222</v>
          </cell>
          <cell r="C158" t="str">
            <v>222222222</v>
          </cell>
          <cell r="D158" t="str">
            <v>2018/07/03-2018/09/03</v>
          </cell>
          <cell r="E158" t="str">
            <v>222222</v>
          </cell>
          <cell r="F158" t="str">
            <v>222</v>
          </cell>
          <cell r="G158" t="str">
            <v>13300001111</v>
          </cell>
          <cell r="H158" t="str">
            <v>222@qq.com</v>
          </cell>
          <cell r="I158" t="str">
            <v/>
          </cell>
          <cell r="J158">
            <v>0</v>
          </cell>
          <cell r="K158" t="str">
            <v>账期付款,预付款,预存款</v>
          </cell>
          <cell r="L158" t="str">
            <v>222</v>
          </cell>
          <cell r="M158" t="str">
            <v>222</v>
          </cell>
          <cell r="N158" t="str">
            <v>CPD;CPT;</v>
          </cell>
          <cell r="O158" t="str">
            <v>无</v>
          </cell>
          <cell r="P158" t="str">
            <v>无</v>
          </cell>
          <cell r="Q158" t="str">
            <v>2018/07/03-2018/09/03</v>
          </cell>
          <cell r="R158" t="str">
            <v>-</v>
          </cell>
          <cell r="S158" t="str">
            <v>-</v>
          </cell>
          <cell r="T158" t="str">
            <v>-</v>
          </cell>
          <cell r="U158" t="str">
            <v>-</v>
          </cell>
          <cell r="V158" t="str">
            <v>-</v>
          </cell>
          <cell r="W158" t="str">
            <v>-</v>
          </cell>
          <cell r="X158" t="str">
            <v>-</v>
          </cell>
          <cell r="Y158" t="str">
            <v>-</v>
          </cell>
          <cell r="Z158" t="str">
            <v>-</v>
          </cell>
          <cell r="AA158" t="str">
            <v>北京多彩</v>
          </cell>
        </row>
        <row r="159">
          <cell r="B159" t="str">
            <v>111</v>
          </cell>
          <cell r="C159" t="str">
            <v>111</v>
          </cell>
          <cell r="D159" t="str">
            <v>2018/06/29-2018/06/29</v>
          </cell>
          <cell r="E159" t="str">
            <v>111</v>
          </cell>
          <cell r="F159" t="str">
            <v>1111</v>
          </cell>
          <cell r="G159" t="str">
            <v>13300001111</v>
          </cell>
          <cell r="H159" t="str">
            <v>1@sina.com</v>
          </cell>
          <cell r="I159" t="str">
            <v/>
          </cell>
          <cell r="J159">
            <v>0</v>
          </cell>
          <cell r="K159" t="str">
            <v>预付款,账期付款</v>
          </cell>
          <cell r="L159" t="str">
            <v>1111</v>
          </cell>
          <cell r="M159" t="str">
            <v>1111</v>
          </cell>
          <cell r="N159" t="str">
            <v>CPD;CPT;信息流;</v>
          </cell>
          <cell r="O159" t="str">
            <v>无</v>
          </cell>
          <cell r="P159" t="str">
            <v>无</v>
          </cell>
          <cell r="Q159" t="str">
            <v>2018/06/29-2018/06/29</v>
          </cell>
          <cell r="R159" t="str">
            <v>-</v>
          </cell>
          <cell r="S159" t="str">
            <v>-</v>
          </cell>
          <cell r="T159" t="str">
            <v>-</v>
          </cell>
          <cell r="U159" t="str">
            <v>-</v>
          </cell>
          <cell r="V159" t="str">
            <v>-</v>
          </cell>
          <cell r="W159" t="str">
            <v>-</v>
          </cell>
          <cell r="X159" t="str">
            <v>-</v>
          </cell>
          <cell r="Y159" t="str">
            <v>-</v>
          </cell>
          <cell r="Z159" t="str">
            <v>-</v>
          </cell>
          <cell r="AA159" t="str">
            <v>北京多彩</v>
          </cell>
        </row>
        <row r="160">
          <cell r="B160" t="str">
            <v>广州君策网络科技有限公司</v>
          </cell>
          <cell r="C160" t="str">
            <v>君策-北京</v>
          </cell>
          <cell r="D160" t="str">
            <v>2018/01/01-2020/12/31</v>
          </cell>
          <cell r="E160" t="str">
            <v>广州市天河区万富商业大厦二区A206</v>
          </cell>
          <cell r="F160" t="str">
            <v>陈金乐</v>
          </cell>
          <cell r="G160" t="str">
            <v>18588765600</v>
          </cell>
          <cell r="H160" t="str">
            <v>18588765600@163.com</v>
          </cell>
          <cell r="I160" t="str">
            <v>媒介</v>
          </cell>
          <cell r="J160">
            <v>0</v>
          </cell>
          <cell r="K160" t="str">
            <v>账期付款,预付款</v>
          </cell>
          <cell r="L160" t="str">
            <v>广州君策网络科技有限公司</v>
          </cell>
          <cell r="M160" t="str">
            <v>3602015009201715671</v>
          </cell>
          <cell r="N160" t="str">
            <v>CPT;</v>
          </cell>
          <cell r="O160" t="str">
            <v>无</v>
          </cell>
          <cell r="P160" t="str">
            <v>无</v>
          </cell>
          <cell r="Q160" t="str">
            <v>2018/01/01-2020/12/31</v>
          </cell>
          <cell r="R160" t="str">
            <v>-</v>
          </cell>
          <cell r="S160" t="str">
            <v>-</v>
          </cell>
          <cell r="T160" t="str">
            <v>-</v>
          </cell>
          <cell r="U160" t="str">
            <v>-</v>
          </cell>
          <cell r="V160" t="str">
            <v>-</v>
          </cell>
          <cell r="W160" t="str">
            <v>-</v>
          </cell>
          <cell r="X160" t="str">
            <v>-</v>
          </cell>
          <cell r="Y160" t="str">
            <v>-</v>
          </cell>
          <cell r="Z160" t="str">
            <v>-</v>
          </cell>
          <cell r="AA160" t="str">
            <v>北京多彩</v>
          </cell>
        </row>
        <row r="161">
          <cell r="B161" t="str">
            <v>霍尔果斯多彩互动广告有限公司-伙伴云</v>
          </cell>
          <cell r="C161" t="str">
            <v>霍尔果斯多彩-伙伴云-2018</v>
          </cell>
          <cell r="D161" t="str">
            <v>2018/04/01-2019/12/31</v>
          </cell>
          <cell r="E161" t="str">
            <v>北京市海淀区清华科技园8号楼启迪科技大厦D座10层</v>
          </cell>
          <cell r="F161" t="str">
            <v>李洋</v>
          </cell>
          <cell r="G161" t="str">
            <v>15010302140</v>
          </cell>
          <cell r="H161" t="str">
            <v>liyang@adnice.com</v>
          </cell>
          <cell r="I161" t="str">
            <v>财务</v>
          </cell>
          <cell r="J161">
            <v>0</v>
          </cell>
          <cell r="K161" t="str">
            <v>账期付款</v>
          </cell>
          <cell r="L161" t="str">
            <v>霍尔果斯多彩互动广告有限公司</v>
          </cell>
          <cell r="M161" t="str">
            <v>107667508007</v>
          </cell>
          <cell r="N161" t="str">
            <v>CPC;</v>
          </cell>
          <cell r="O161" t="str">
            <v>无</v>
          </cell>
          <cell r="P161" t="str">
            <v>无</v>
          </cell>
          <cell r="Q161" t="str">
            <v>2019/04/01-2019/12/31</v>
          </cell>
          <cell r="R161" t="str">
            <v>-</v>
          </cell>
          <cell r="S161" t="str">
            <v>-</v>
          </cell>
          <cell r="T161" t="str">
            <v>-</v>
          </cell>
          <cell r="U161" t="str">
            <v>-</v>
          </cell>
          <cell r="V161" t="str">
            <v>-</v>
          </cell>
          <cell r="W161" t="str">
            <v>-</v>
          </cell>
          <cell r="X161" t="str">
            <v>-</v>
          </cell>
          <cell r="Y161" t="str">
            <v>-</v>
          </cell>
          <cell r="Z161" t="str">
            <v>-</v>
          </cell>
          <cell r="AA161" t="str">
            <v>北京多彩</v>
          </cell>
        </row>
        <row r="162">
          <cell r="B162" t="str">
            <v>北京伙伴云信息技术有限公司</v>
          </cell>
          <cell r="C162" t="str">
            <v>伙伴云-2018</v>
          </cell>
          <cell r="D162" t="str">
            <v>2018/04/01-2019/12/31</v>
          </cell>
          <cell r="E162" t="str">
            <v>北京市朝阳区望京广顺北大街36号3层</v>
          </cell>
          <cell r="F162" t="str">
            <v>马晓歌</v>
          </cell>
          <cell r="G162" t="str">
            <v>18511741615</v>
          </cell>
          <cell r="H162" t="str">
            <v>mxg@hbyaso.com</v>
          </cell>
          <cell r="I162" t="str">
            <v>媒介</v>
          </cell>
          <cell r="J162">
            <v>0</v>
          </cell>
          <cell r="K162" t="str">
            <v>账期付款</v>
          </cell>
          <cell r="L162" t="str">
            <v>北京伙伴云信息技术有限公司</v>
          </cell>
          <cell r="M162" t="str">
            <v>6232550100543454</v>
          </cell>
          <cell r="N162" t="str">
            <v>CPC;</v>
          </cell>
          <cell r="O162" t="str">
            <v>无</v>
          </cell>
          <cell r="P162" t="str">
            <v>无</v>
          </cell>
          <cell r="Q162" t="str">
            <v>2019/04/01-2019/12/31</v>
          </cell>
          <cell r="R162" t="str">
            <v>-</v>
          </cell>
          <cell r="S162" t="str">
            <v>-</v>
          </cell>
          <cell r="T162" t="str">
            <v>-</v>
          </cell>
          <cell r="U162" t="str">
            <v>-</v>
          </cell>
          <cell r="V162" t="str">
            <v>-</v>
          </cell>
          <cell r="W162" t="str">
            <v>-</v>
          </cell>
          <cell r="X162" t="str">
            <v>-</v>
          </cell>
          <cell r="Y162" t="str">
            <v>-</v>
          </cell>
          <cell r="Z162" t="str">
            <v>-</v>
          </cell>
          <cell r="AA162" t="str">
            <v>霍尔果斯多彩</v>
          </cell>
        </row>
        <row r="163">
          <cell r="B163" t="str">
            <v>霍尔果斯多彩互动广告有限公司-派瑞朋友圈</v>
          </cell>
          <cell r="C163" t="str">
            <v>霍尔果斯多彩-朋友圈-2018</v>
          </cell>
          <cell r="D163" t="str">
            <v>2018/01/01-2019/12/31</v>
          </cell>
          <cell r="E163" t="str">
            <v>北京市海淀区清华科技园8号楼启迪科技大厦D座10层</v>
          </cell>
          <cell r="F163" t="str">
            <v>李洋</v>
          </cell>
          <cell r="G163" t="str">
            <v>15010302140</v>
          </cell>
          <cell r="H163" t="str">
            <v>liyang@adnice.com</v>
          </cell>
          <cell r="I163" t="str">
            <v>财务</v>
          </cell>
          <cell r="J163">
            <v>0</v>
          </cell>
          <cell r="K163" t="str">
            <v>预付款</v>
          </cell>
          <cell r="L163" t="str">
            <v>霍尔果斯多彩互动广告有限公司</v>
          </cell>
          <cell r="M163" t="str">
            <v>107667508007</v>
          </cell>
          <cell r="N163" t="str">
            <v>CPM;</v>
          </cell>
          <cell r="O163" t="str">
            <v>无</v>
          </cell>
          <cell r="P163" t="str">
            <v>无</v>
          </cell>
          <cell r="Q163" t="str">
            <v>2018/01/01-2019/12/31</v>
          </cell>
          <cell r="R163" t="str">
            <v>-</v>
          </cell>
          <cell r="S163" t="str">
            <v>-</v>
          </cell>
          <cell r="T163" t="str">
            <v>-</v>
          </cell>
          <cell r="U163" t="str">
            <v>-</v>
          </cell>
          <cell r="V163" t="str">
            <v>-</v>
          </cell>
          <cell r="W163" t="str">
            <v>-</v>
          </cell>
          <cell r="X163" t="str">
            <v>-</v>
          </cell>
          <cell r="Y163" t="str">
            <v>-</v>
          </cell>
          <cell r="Z163" t="str">
            <v>-</v>
          </cell>
          <cell r="AA163" t="str">
            <v>北京多彩</v>
          </cell>
        </row>
        <row r="164">
          <cell r="B164" t="str">
            <v>12345</v>
          </cell>
          <cell r="C164" t="str">
            <v>123</v>
          </cell>
          <cell r="D164" t="str">
            <v>2018/06/08-2018/06/16</v>
          </cell>
          <cell r="E164" t="str">
            <v>北京</v>
          </cell>
          <cell r="F164" t="str">
            <v>1344</v>
          </cell>
          <cell r="G164" t="str">
            <v>13344445555</v>
          </cell>
          <cell r="H164" t="str">
            <v>7645555@qq.com</v>
          </cell>
          <cell r="I164" t="str">
            <v/>
          </cell>
          <cell r="J164">
            <v>0</v>
          </cell>
          <cell r="K164" t="str">
            <v>账期付款</v>
          </cell>
          <cell r="L164" t="str">
            <v>12</v>
          </cell>
          <cell r="M164" t="str">
            <v>12</v>
          </cell>
          <cell r="N164" t="str">
            <v>CPD;</v>
          </cell>
          <cell r="O164" t="str">
            <v>无</v>
          </cell>
          <cell r="P164" t="str">
            <v>无</v>
          </cell>
          <cell r="Q164" t="str">
            <v>2018/06/08-2018/06/16</v>
          </cell>
          <cell r="R164" t="str">
            <v>-</v>
          </cell>
          <cell r="S164" t="str">
            <v>-</v>
          </cell>
          <cell r="T164" t="str">
            <v>-</v>
          </cell>
          <cell r="U164" t="str">
            <v>-</v>
          </cell>
          <cell r="V164" t="str">
            <v>-</v>
          </cell>
          <cell r="W164" t="str">
            <v>-</v>
          </cell>
          <cell r="X164" t="str">
            <v>-</v>
          </cell>
          <cell r="Y164" t="str">
            <v>-</v>
          </cell>
          <cell r="Z164" t="str">
            <v>-</v>
          </cell>
          <cell r="AA164" t="str">
            <v>北京多彩</v>
          </cell>
        </row>
        <row r="165">
          <cell r="B165" t="str">
            <v>霍尔果斯多彩互动广告有限公司-亚普路卡</v>
          </cell>
          <cell r="C165" t="str">
            <v>北京多彩-霍尔果斯多彩亚普路卡</v>
          </cell>
          <cell r="D165" t="str">
            <v>2018/01/01-2019/05/31</v>
          </cell>
          <cell r="E165" t="str">
            <v>新疆伊犁州霍尔果斯市北京路以西、珠海路以南合作中心配套区查验业务楼8楼8-11-146号</v>
          </cell>
          <cell r="F165" t="str">
            <v>蒲赟</v>
          </cell>
          <cell r="G165" t="str">
            <v>15652232649</v>
          </cell>
          <cell r="H165" t="str">
            <v>puyun@adnice.com</v>
          </cell>
          <cell r="I165" t="str">
            <v/>
          </cell>
          <cell r="J165">
            <v>0</v>
          </cell>
          <cell r="K165" t="str">
            <v>预存款</v>
          </cell>
          <cell r="L165" t="str">
            <v>霍尔果斯多彩互动广告有限公司</v>
          </cell>
          <cell r="M165" t="str">
            <v>107667508007</v>
          </cell>
          <cell r="N165" t="str">
            <v>CPD;</v>
          </cell>
          <cell r="O165" t="str">
            <v>无</v>
          </cell>
          <cell r="P165" t="str">
            <v>无</v>
          </cell>
          <cell r="Q165" t="str">
            <v>2018/01/01-2019/05/31</v>
          </cell>
          <cell r="R165" t="str">
            <v>-</v>
          </cell>
          <cell r="S165" t="str">
            <v>-</v>
          </cell>
          <cell r="T165" t="str">
            <v>-</v>
          </cell>
          <cell r="U165" t="str">
            <v>-</v>
          </cell>
          <cell r="V165" t="str">
            <v>-</v>
          </cell>
          <cell r="W165" t="str">
            <v>-</v>
          </cell>
          <cell r="X165" t="str">
            <v>-</v>
          </cell>
          <cell r="Y165" t="str">
            <v>-</v>
          </cell>
          <cell r="Z165" t="str">
            <v>-</v>
          </cell>
          <cell r="AA165" t="str">
            <v>北京多彩</v>
          </cell>
        </row>
        <row r="166">
          <cell r="B166" t="str">
            <v>北京云锐国际文化传媒有限公司-贝壳找房</v>
          </cell>
          <cell r="C166" t="str">
            <v>小米-房产教育2019-贝壳找房</v>
          </cell>
          <cell r="D166" t="str">
            <v>2018/01/01-2019/12/31</v>
          </cell>
          <cell r="E166" t="str">
            <v>北京市通州区温榆河西路榆西一街金融街园中园一号院2号楼云锐大厦6层</v>
          </cell>
          <cell r="F166" t="str">
            <v>张珂</v>
          </cell>
          <cell r="G166" t="str">
            <v>18611891049</v>
          </cell>
          <cell r="H166" t="str">
            <v>zhangke@bjyunrui.com</v>
          </cell>
          <cell r="I166" t="str">
            <v/>
          </cell>
          <cell r="J166">
            <v>0</v>
          </cell>
          <cell r="K166" t="str">
            <v>预付款,预存款</v>
          </cell>
          <cell r="L166" t="str">
            <v>北京云锐国际文化传媒有限公司</v>
          </cell>
          <cell r="M166" t="str">
            <v>1100 1190 6000 5250 0291</v>
          </cell>
          <cell r="N166" t="str">
            <v>CPD;CPT;CPC;CPM;</v>
          </cell>
          <cell r="O166" t="str">
            <v>无</v>
          </cell>
          <cell r="P166" t="str">
            <v>无</v>
          </cell>
          <cell r="Q166" t="str">
            <v>2018/01/01-2019/12/31</v>
          </cell>
          <cell r="R166" t="str">
            <v>-</v>
          </cell>
          <cell r="S166" t="str">
            <v>-</v>
          </cell>
          <cell r="T166" t="str">
            <v>-</v>
          </cell>
          <cell r="U166" t="str">
            <v>-</v>
          </cell>
          <cell r="V166" t="str">
            <v>-</v>
          </cell>
          <cell r="W166" t="str">
            <v>-</v>
          </cell>
          <cell r="X166" t="str">
            <v>-</v>
          </cell>
          <cell r="Y166" t="str">
            <v>-</v>
          </cell>
          <cell r="Z166" t="str">
            <v>-</v>
          </cell>
          <cell r="AA166" t="str">
            <v>北京多彩</v>
          </cell>
        </row>
        <row r="167">
          <cell r="B167" t="str">
            <v>运营-作图</v>
          </cell>
          <cell r="C167" t="str">
            <v>运营-作图</v>
          </cell>
          <cell r="D167" t="str">
            <v>2018/01/01-2019/12/31</v>
          </cell>
          <cell r="E167" t="str">
            <v>北京市海淀区清华科技园8号楼启迪科技大厦D座10层</v>
          </cell>
          <cell r="F167" t="str">
            <v>高彩凤</v>
          </cell>
          <cell r="G167" t="str">
            <v>18611060967</v>
          </cell>
          <cell r="H167" t="str">
            <v>gaocaifeng@adnice.com</v>
          </cell>
          <cell r="I167" t="str">
            <v/>
          </cell>
          <cell r="J167">
            <v>0</v>
          </cell>
          <cell r="K167" t="str">
            <v>预付款</v>
          </cell>
          <cell r="L167" t="str">
            <v>北京多彩互动广告有限公司</v>
          </cell>
          <cell r="M167" t="str">
            <v>1101040160000553155</v>
          </cell>
          <cell r="N167" t="str">
            <v>CPD;</v>
          </cell>
          <cell r="O167" t="str">
            <v>无</v>
          </cell>
          <cell r="P167" t="str">
            <v>无</v>
          </cell>
          <cell r="Q167" t="str">
            <v>2018/01/01-2019/12/31</v>
          </cell>
          <cell r="R167" t="str">
            <v>-</v>
          </cell>
          <cell r="S167" t="str">
            <v>-</v>
          </cell>
          <cell r="T167" t="str">
            <v>-</v>
          </cell>
          <cell r="U167" t="str">
            <v>-</v>
          </cell>
          <cell r="V167" t="str">
            <v>-</v>
          </cell>
          <cell r="W167" t="str">
            <v>-</v>
          </cell>
          <cell r="X167" t="str">
            <v>-</v>
          </cell>
          <cell r="Y167" t="str">
            <v>-</v>
          </cell>
          <cell r="Z167" t="str">
            <v>-</v>
          </cell>
          <cell r="AA167" t="str">
            <v>北京多彩</v>
          </cell>
        </row>
        <row r="168">
          <cell r="B168" t="str">
            <v>北京小米移动软件有限公司</v>
          </cell>
          <cell r="C168" t="str">
            <v>北京小米</v>
          </cell>
          <cell r="D168" t="str">
            <v>2017/01/01-2017/12/31</v>
          </cell>
          <cell r="E168" t="str">
            <v>北京市海淀区安宁庄东路72号科利源大厦</v>
          </cell>
          <cell r="F168" t="str">
            <v>田野</v>
          </cell>
          <cell r="G168" t="str">
            <v>13911802675</v>
          </cell>
          <cell r="H168" t="str">
            <v>tianye1@xiaomi.com</v>
          </cell>
          <cell r="I168" t="str">
            <v/>
          </cell>
          <cell r="J168">
            <v>0</v>
          </cell>
          <cell r="K168" t="str">
            <v>账期付款,预存款</v>
          </cell>
          <cell r="L168" t="str">
            <v>北京小米移动软件有限公司</v>
          </cell>
          <cell r="M168" t="str">
            <v>321050100100169729</v>
          </cell>
          <cell r="N168" t="str">
            <v>CPD;CPT;CPC;CPM;</v>
          </cell>
          <cell r="O168" t="str">
            <v>无</v>
          </cell>
          <cell r="P168" t="str">
            <v>无</v>
          </cell>
          <cell r="Q168" t="str">
            <v>2017/01/01-2017/12/31</v>
          </cell>
          <cell r="R168" t="str">
            <v>-</v>
          </cell>
          <cell r="S168" t="str">
            <v>-</v>
          </cell>
          <cell r="T168" t="str">
            <v>-</v>
          </cell>
          <cell r="U168" t="str">
            <v>-</v>
          </cell>
          <cell r="V168" t="str">
            <v>-</v>
          </cell>
          <cell r="W168" t="str">
            <v>-</v>
          </cell>
          <cell r="X168" t="str">
            <v>-</v>
          </cell>
          <cell r="Y168" t="str">
            <v>-</v>
          </cell>
          <cell r="Z168" t="str">
            <v>-</v>
          </cell>
          <cell r="AA168" t="str">
            <v>北京多彩</v>
          </cell>
        </row>
        <row r="169">
          <cell r="B169" t="str">
            <v>北京爱普新媒体科技有限公司-搜狗新客</v>
          </cell>
          <cell r="C169" t="str">
            <v>爱普-搜狗新客</v>
          </cell>
          <cell r="D169" t="str">
            <v>2018/05/16-2019/12/31</v>
          </cell>
          <cell r="E169" t="str">
            <v>北京市海淀区紫金数码园2号楼102室</v>
          </cell>
          <cell r="F169" t="str">
            <v>李帅锟</v>
          </cell>
          <cell r="G169" t="str">
            <v>18301101787</v>
          </cell>
          <cell r="H169" t="str">
            <v>shuaikunli@appfactory.cn</v>
          </cell>
          <cell r="I169" t="str">
            <v>媒介</v>
          </cell>
          <cell r="J169">
            <v>0</v>
          </cell>
          <cell r="K169" t="str">
            <v>账期付款</v>
          </cell>
          <cell r="L169" t="str">
            <v>北京爱普新媒体科技有限公司</v>
          </cell>
          <cell r="M169" t="str">
            <v>110907483710801</v>
          </cell>
          <cell r="N169" t="str">
            <v>品牌专区;CPC;</v>
          </cell>
          <cell r="O169" t="str">
            <v>无</v>
          </cell>
          <cell r="P169" t="str">
            <v>无</v>
          </cell>
          <cell r="Q169" t="str">
            <v>2018/05/16-2019/12/31</v>
          </cell>
          <cell r="R169" t="str">
            <v>-</v>
          </cell>
          <cell r="S169" t="str">
            <v>-</v>
          </cell>
          <cell r="T169" t="str">
            <v>-</v>
          </cell>
          <cell r="U169" t="str">
            <v>-</v>
          </cell>
          <cell r="V169" t="str">
            <v>-</v>
          </cell>
          <cell r="W169" t="str">
            <v>-</v>
          </cell>
          <cell r="X169" t="str">
            <v>-</v>
          </cell>
          <cell r="Y169" t="str">
            <v>-</v>
          </cell>
          <cell r="Z169" t="str">
            <v>-</v>
          </cell>
          <cell r="AA169" t="str">
            <v>霍尔果斯多彩</v>
          </cell>
        </row>
        <row r="170">
          <cell r="B170" t="str">
            <v>北京爱普新媒体科技有限公司-搜狗白名单</v>
          </cell>
          <cell r="C170" t="str">
            <v>爱普-搜狗白名单</v>
          </cell>
          <cell r="D170" t="str">
            <v>2018/05/16-2019/12/31</v>
          </cell>
          <cell r="E170" t="str">
            <v>北京市海淀区紫金数码园2号楼102室</v>
          </cell>
          <cell r="F170" t="str">
            <v>李帅锟</v>
          </cell>
          <cell r="G170" t="str">
            <v>18301101787</v>
          </cell>
          <cell r="H170" t="str">
            <v>shuaikunli@appfactory.cn</v>
          </cell>
          <cell r="I170" t="str">
            <v>媒介</v>
          </cell>
          <cell r="J170">
            <v>0</v>
          </cell>
          <cell r="K170" t="str">
            <v>账期付款</v>
          </cell>
          <cell r="L170" t="str">
            <v>北京爱普新媒体科技有限公司</v>
          </cell>
          <cell r="M170" t="str">
            <v>110907483710801</v>
          </cell>
          <cell r="N170" t="str">
            <v>品牌专区;CPC;</v>
          </cell>
          <cell r="O170" t="str">
            <v>无</v>
          </cell>
          <cell r="P170" t="str">
            <v>无</v>
          </cell>
          <cell r="Q170" t="str">
            <v>2018/05/16-2019/12/31</v>
          </cell>
          <cell r="R170" t="str">
            <v>-</v>
          </cell>
          <cell r="S170" t="str">
            <v>-</v>
          </cell>
          <cell r="T170" t="str">
            <v>-</v>
          </cell>
          <cell r="U170" t="str">
            <v>-</v>
          </cell>
          <cell r="V170" t="str">
            <v>-</v>
          </cell>
          <cell r="W170" t="str">
            <v>-</v>
          </cell>
          <cell r="X170" t="str">
            <v>-</v>
          </cell>
          <cell r="Y170" t="str">
            <v>-</v>
          </cell>
          <cell r="Z170" t="str">
            <v>-</v>
          </cell>
          <cell r="AA170" t="str">
            <v>霍尔果斯多彩</v>
          </cell>
        </row>
        <row r="171">
          <cell r="B171" t="str">
            <v>霍尔果斯多彩互动广告有限公司-爱普搜狗老客</v>
          </cell>
          <cell r="C171" t="str">
            <v>霍尔果斯多彩-爱普搜狗老客</v>
          </cell>
          <cell r="D171" t="str">
            <v>2018/03/27-2019/12/31</v>
          </cell>
          <cell r="E171" t="str">
            <v>北京市海淀区知春路紫金数码园2号楼</v>
          </cell>
          <cell r="F171" t="str">
            <v>李帅锟</v>
          </cell>
          <cell r="G171" t="str">
            <v>18301101787</v>
          </cell>
          <cell r="H171" t="str">
            <v>shuaikunli@appfactory.cn</v>
          </cell>
          <cell r="I171" t="str">
            <v>媒介</v>
          </cell>
          <cell r="J171">
            <v>0</v>
          </cell>
          <cell r="K171" t="str">
            <v>账期付款</v>
          </cell>
          <cell r="L171" t="str">
            <v>霍尔果斯多彩互动广告有限公司</v>
          </cell>
          <cell r="M171" t="str">
            <v>107667508007</v>
          </cell>
          <cell r="N171" t="str">
            <v>品牌专区;CPC;</v>
          </cell>
          <cell r="O171" t="str">
            <v>无</v>
          </cell>
          <cell r="P171" t="str">
            <v>无</v>
          </cell>
          <cell r="Q171" t="str">
            <v>2018/03/27-2019/12/31</v>
          </cell>
          <cell r="R171" t="str">
            <v>-</v>
          </cell>
          <cell r="S171" t="str">
            <v>-</v>
          </cell>
          <cell r="T171" t="str">
            <v>-</v>
          </cell>
          <cell r="U171" t="str">
            <v>-</v>
          </cell>
          <cell r="V171" t="str">
            <v>-</v>
          </cell>
          <cell r="W171" t="str">
            <v>-</v>
          </cell>
          <cell r="X171" t="str">
            <v>-</v>
          </cell>
          <cell r="Y171" t="str">
            <v>-</v>
          </cell>
          <cell r="Z171" t="str">
            <v>-</v>
          </cell>
          <cell r="AA171" t="str">
            <v>北京多彩</v>
          </cell>
        </row>
        <row r="172">
          <cell r="B172" t="str">
            <v>北京爱普新媒体科技有限公司-搜狗老客</v>
          </cell>
          <cell r="C172" t="str">
            <v>爱普-搜狗老客</v>
          </cell>
          <cell r="D172" t="str">
            <v>2018/04/01-2019/12/31</v>
          </cell>
          <cell r="E172" t="str">
            <v>北京市海淀区紫金数码园2号楼102室</v>
          </cell>
          <cell r="F172" t="str">
            <v>李帅锟</v>
          </cell>
          <cell r="G172" t="str">
            <v>18301101787</v>
          </cell>
          <cell r="H172" t="str">
            <v>shuaikunli@appfactory.cn</v>
          </cell>
          <cell r="I172" t="str">
            <v>媒介</v>
          </cell>
          <cell r="J172">
            <v>0</v>
          </cell>
          <cell r="K172" t="str">
            <v>账期付款</v>
          </cell>
          <cell r="L172" t="str">
            <v>北京爱普新媒体科技有限公司</v>
          </cell>
          <cell r="M172" t="str">
            <v>110907483710801</v>
          </cell>
          <cell r="N172" t="str">
            <v>品牌专区;CPC;</v>
          </cell>
          <cell r="O172" t="str">
            <v>无</v>
          </cell>
          <cell r="P172" t="str">
            <v>无</v>
          </cell>
          <cell r="Q172" t="str">
            <v>2018/04/01-2019/12/31</v>
          </cell>
          <cell r="R172" t="str">
            <v>-</v>
          </cell>
          <cell r="S172" t="str">
            <v>-</v>
          </cell>
          <cell r="T172" t="str">
            <v>-</v>
          </cell>
          <cell r="U172" t="str">
            <v>-</v>
          </cell>
          <cell r="V172" t="str">
            <v>-</v>
          </cell>
          <cell r="W172" t="str">
            <v>-</v>
          </cell>
          <cell r="X172" t="str">
            <v>-</v>
          </cell>
          <cell r="Y172" t="str">
            <v>-</v>
          </cell>
          <cell r="Z172" t="str">
            <v>-</v>
          </cell>
          <cell r="AA172" t="str">
            <v>霍尔果斯多彩</v>
          </cell>
        </row>
        <row r="173">
          <cell r="B173" t="str">
            <v>霍尔果斯多彩互动广告有限公司-优矩搜狗</v>
          </cell>
          <cell r="C173" t="str">
            <v>霍尔果斯多彩-优矩搜狗</v>
          </cell>
          <cell r="D173" t="str">
            <v>2018/04/19-2019/12/31</v>
          </cell>
          <cell r="E173" t="str">
            <v>北京市石景山区实兴大街30号院3号楼2层A-1624房间</v>
          </cell>
          <cell r="F173" t="str">
            <v>李洋</v>
          </cell>
          <cell r="G173" t="str">
            <v>15010302140</v>
          </cell>
          <cell r="H173" t="str">
            <v>liyang@adnice.com</v>
          </cell>
          <cell r="I173" t="str">
            <v>财务</v>
          </cell>
          <cell r="J173">
            <v>0</v>
          </cell>
          <cell r="K173" t="str">
            <v>账期付款,预付款</v>
          </cell>
          <cell r="L173" t="str">
            <v>霍尔果斯多彩互动广告有限公司</v>
          </cell>
          <cell r="M173" t="str">
            <v>107667508007</v>
          </cell>
          <cell r="N173" t="str">
            <v>CPC;</v>
          </cell>
          <cell r="O173" t="str">
            <v>无</v>
          </cell>
          <cell r="P173" t="str">
            <v>无</v>
          </cell>
          <cell r="Q173" t="str">
            <v>2018/04/19-2019/12/31</v>
          </cell>
          <cell r="R173" t="str">
            <v>-</v>
          </cell>
          <cell r="S173" t="str">
            <v>-</v>
          </cell>
          <cell r="T173" t="str">
            <v>-</v>
          </cell>
          <cell r="U173" t="str">
            <v>-</v>
          </cell>
          <cell r="V173" t="str">
            <v>-</v>
          </cell>
          <cell r="W173" t="str">
            <v>-</v>
          </cell>
          <cell r="X173" t="str">
            <v>-</v>
          </cell>
          <cell r="Y173" t="str">
            <v>-</v>
          </cell>
          <cell r="Z173" t="str">
            <v>-</v>
          </cell>
          <cell r="AA173" t="str">
            <v>北京多彩</v>
          </cell>
        </row>
        <row r="174">
          <cell r="B174" t="str">
            <v>优矩互动（北京）科技有限公司-搜狗</v>
          </cell>
          <cell r="C174" t="str">
            <v>优矩互动-搜狗-2018</v>
          </cell>
          <cell r="D174" t="str">
            <v>2018/05/14-2020/12/31</v>
          </cell>
          <cell r="E174" t="str">
            <v>北京市石景山区实兴大街30号院3号楼2层A-1624房间</v>
          </cell>
          <cell r="F174" t="str">
            <v>何春艳</v>
          </cell>
          <cell r="G174" t="str">
            <v>13810801458</v>
          </cell>
          <cell r="H174" t="str">
            <v>hechunyan@ujumedia.com</v>
          </cell>
          <cell r="I174" t="str">
            <v>媒介</v>
          </cell>
          <cell r="J174">
            <v>0</v>
          </cell>
          <cell r="K174" t="str">
            <v>账期付款,预付款</v>
          </cell>
          <cell r="L174" t="str">
            <v>优矩互动（北京）科技有限公司</v>
          </cell>
          <cell r="M174" t="str">
            <v>20000038906900026389086</v>
          </cell>
          <cell r="N174" t="str">
            <v>CPC;</v>
          </cell>
          <cell r="O174" t="str">
            <v>打折</v>
          </cell>
          <cell r="P174" t="str">
            <v>90.00%</v>
          </cell>
          <cell r="Q174" t="str">
            <v>2018/05/14-2020/12/31</v>
          </cell>
          <cell r="R174" t="str">
            <v>-</v>
          </cell>
          <cell r="S174" t="str">
            <v>-</v>
          </cell>
          <cell r="T174" t="str">
            <v>-</v>
          </cell>
          <cell r="U174" t="str">
            <v>-</v>
          </cell>
          <cell r="V174" t="str">
            <v>-</v>
          </cell>
          <cell r="W174" t="str">
            <v>-</v>
          </cell>
          <cell r="X174" t="str">
            <v>-</v>
          </cell>
          <cell r="Y174" t="str">
            <v>-</v>
          </cell>
          <cell r="Z174" t="str">
            <v>-</v>
          </cell>
          <cell r="AA174" t="str">
            <v>霍尔果斯多彩</v>
          </cell>
        </row>
        <row r="175">
          <cell r="B175" t="str">
            <v>霍尔果斯多彩互动广告有限公司-派瑞-微博粉丝通</v>
          </cell>
          <cell r="C175" t="str">
            <v>北京多彩-派瑞-微博粉丝通</v>
          </cell>
          <cell r="D175" t="str">
            <v>2018/01/01-2018/12/31</v>
          </cell>
          <cell r="E175" t="str">
            <v>北京市朝阳区广渠路66号院百环大厦5层</v>
          </cell>
          <cell r="F175" t="str">
            <v>李洋</v>
          </cell>
          <cell r="G175" t="str">
            <v>15010302140</v>
          </cell>
          <cell r="H175" t="str">
            <v>liyang@adnice.com</v>
          </cell>
          <cell r="I175" t="str">
            <v>财务</v>
          </cell>
          <cell r="J175">
            <v>0</v>
          </cell>
          <cell r="K175" t="str">
            <v>预付款</v>
          </cell>
          <cell r="L175" t="str">
            <v>霍尔果斯多彩互动广告有限公司</v>
          </cell>
          <cell r="M175" t="str">
            <v>107667508007</v>
          </cell>
          <cell r="N175" t="str">
            <v>CPC;</v>
          </cell>
          <cell r="O175" t="str">
            <v>无</v>
          </cell>
          <cell r="P175" t="str">
            <v>无</v>
          </cell>
          <cell r="Q175" t="str">
            <v>2018/01/01-2018/12/31</v>
          </cell>
          <cell r="R175" t="str">
            <v>-</v>
          </cell>
          <cell r="S175" t="str">
            <v>-</v>
          </cell>
          <cell r="T175" t="str">
            <v>-</v>
          </cell>
          <cell r="U175" t="str">
            <v>-</v>
          </cell>
          <cell r="V175" t="str">
            <v>-</v>
          </cell>
          <cell r="W175" t="str">
            <v>-</v>
          </cell>
          <cell r="X175" t="str">
            <v>-</v>
          </cell>
          <cell r="Y175" t="str">
            <v>-</v>
          </cell>
          <cell r="Z175" t="str">
            <v>-</v>
          </cell>
          <cell r="AA175" t="str">
            <v>北京多彩</v>
          </cell>
        </row>
        <row r="176">
          <cell r="B176" t="str">
            <v>北京派瑞威行广告有限公司-微博粉丝通</v>
          </cell>
          <cell r="C176" t="str">
            <v>霍尔-派瑞微博粉丝通-2018</v>
          </cell>
          <cell r="D176" t="str">
            <v>2018/01/01-2018/12/31</v>
          </cell>
          <cell r="E176" t="str">
            <v>北京市朝阳区广渠路66号院百环大厦5层</v>
          </cell>
          <cell r="F176" t="str">
            <v>彭莎莎</v>
          </cell>
          <cell r="G176" t="str">
            <v>18500876660</v>
          </cell>
          <cell r="H176" t="str">
            <v>pengshasha@aspiration-cn.com</v>
          </cell>
          <cell r="I176" t="str">
            <v>渠道经理</v>
          </cell>
          <cell r="J176">
            <v>0</v>
          </cell>
          <cell r="K176" t="str">
            <v>预付款</v>
          </cell>
          <cell r="L176" t="str">
            <v>北京派瑞威行广告有限公司</v>
          </cell>
          <cell r="M176" t="str">
            <v>110907404210303</v>
          </cell>
          <cell r="N176" t="str">
            <v>CPC;</v>
          </cell>
          <cell r="O176" t="str">
            <v>无</v>
          </cell>
          <cell r="P176" t="str">
            <v>无</v>
          </cell>
          <cell r="Q176" t="str">
            <v>2018/01/01-2018/12/31</v>
          </cell>
          <cell r="R176" t="str">
            <v>-</v>
          </cell>
          <cell r="S176" t="str">
            <v>-</v>
          </cell>
          <cell r="T176" t="str">
            <v>-</v>
          </cell>
          <cell r="U176" t="str">
            <v>-</v>
          </cell>
          <cell r="V176" t="str">
            <v>-</v>
          </cell>
          <cell r="W176" t="str">
            <v>-</v>
          </cell>
          <cell r="X176" t="str">
            <v>-</v>
          </cell>
          <cell r="Y176" t="str">
            <v>-</v>
          </cell>
          <cell r="Z176" t="str">
            <v>-</v>
          </cell>
          <cell r="AA176" t="str">
            <v>霍尔果斯多彩</v>
          </cell>
        </row>
        <row r="177">
          <cell r="B177" t="str">
            <v>霍尔果斯多彩互动广告有限公司-广州风媒-朋友圈</v>
          </cell>
          <cell r="C177" t="str">
            <v>霍尔果斯多彩-广州风媒-朋友圈2018</v>
          </cell>
          <cell r="D177" t="str">
            <v>2018/01/01-2018/12/31</v>
          </cell>
          <cell r="E177" t="str">
            <v>广州市番禺区大学城青蓝街26号数字家庭研发楼7楼</v>
          </cell>
          <cell r="F177" t="str">
            <v>李洋</v>
          </cell>
          <cell r="G177" t="str">
            <v>15010302140</v>
          </cell>
          <cell r="H177" t="str">
            <v>liyang@adnice.com</v>
          </cell>
          <cell r="I177" t="str">
            <v>财务</v>
          </cell>
          <cell r="J177">
            <v>0</v>
          </cell>
          <cell r="K177" t="str">
            <v>预付款</v>
          </cell>
          <cell r="L177" t="str">
            <v>霍尔果斯多彩互动广告有限公司</v>
          </cell>
          <cell r="M177" t="str">
            <v>107667508007</v>
          </cell>
          <cell r="N177" t="str">
            <v>CPM;</v>
          </cell>
          <cell r="O177" t="str">
            <v>无</v>
          </cell>
          <cell r="P177" t="str">
            <v>无</v>
          </cell>
          <cell r="Q177" t="str">
            <v>2018/01/01-2018/12/31</v>
          </cell>
          <cell r="R177" t="str">
            <v>-</v>
          </cell>
          <cell r="S177" t="str">
            <v>-</v>
          </cell>
          <cell r="T177" t="str">
            <v>-</v>
          </cell>
          <cell r="U177" t="str">
            <v>-</v>
          </cell>
          <cell r="V177" t="str">
            <v>-</v>
          </cell>
          <cell r="W177" t="str">
            <v>-</v>
          </cell>
          <cell r="X177" t="str">
            <v>-</v>
          </cell>
          <cell r="Y177" t="str">
            <v>-</v>
          </cell>
          <cell r="Z177" t="str">
            <v>-</v>
          </cell>
          <cell r="AA177" t="str">
            <v>北京多彩</v>
          </cell>
        </row>
        <row r="178">
          <cell r="B178" t="str">
            <v>广州风媒计算机服务有限公司</v>
          </cell>
          <cell r="C178" t="str">
            <v>风媒-朋友圈（中小）-2018</v>
          </cell>
          <cell r="D178" t="str">
            <v>2018/01/01-2018/12/31</v>
          </cell>
          <cell r="E178" t="str">
            <v>广州市番禺区大学城青蓝街26号数字家庭研发楼7楼</v>
          </cell>
          <cell r="F178" t="str">
            <v>叶佩仪</v>
          </cell>
          <cell r="G178" t="str">
            <v>18520036667</v>
          </cell>
          <cell r="H178" t="str">
            <v>py@fmseason.com</v>
          </cell>
          <cell r="I178" t="str">
            <v/>
          </cell>
          <cell r="J178">
            <v>0</v>
          </cell>
          <cell r="K178" t="str">
            <v>预付款</v>
          </cell>
          <cell r="L178" t="str">
            <v>广州风媒计算机服务有限公司</v>
          </cell>
          <cell r="M178" t="str">
            <v>3602008809200033983</v>
          </cell>
          <cell r="N178" t="str">
            <v>CPM;</v>
          </cell>
          <cell r="O178" t="str">
            <v>无</v>
          </cell>
          <cell r="P178" t="str">
            <v>无</v>
          </cell>
          <cell r="Q178" t="str">
            <v>2018/01/01-2018/12/31</v>
          </cell>
          <cell r="R178" t="str">
            <v>-</v>
          </cell>
          <cell r="S178" t="str">
            <v>-</v>
          </cell>
          <cell r="T178" t="str">
            <v>-</v>
          </cell>
          <cell r="U178" t="str">
            <v>-</v>
          </cell>
          <cell r="V178" t="str">
            <v>-</v>
          </cell>
          <cell r="W178" t="str">
            <v>-</v>
          </cell>
          <cell r="X178" t="str">
            <v>-</v>
          </cell>
          <cell r="Y178" t="str">
            <v>-</v>
          </cell>
          <cell r="Z178" t="str">
            <v>-</v>
          </cell>
          <cell r="AA178" t="str">
            <v>霍尔果斯多彩</v>
          </cell>
        </row>
        <row r="179">
          <cell r="B179" t="str">
            <v>测试媒体</v>
          </cell>
          <cell r="C179" t="str">
            <v>测试媒体</v>
          </cell>
          <cell r="D179" t="str">
            <v>2018/04/01-2020/06/30</v>
          </cell>
          <cell r="E179" t="str">
            <v>北京</v>
          </cell>
          <cell r="F179" t="str">
            <v>测试1</v>
          </cell>
          <cell r="G179" t="str">
            <v>13300001111</v>
          </cell>
          <cell r="H179" t="str">
            <v>heshuang@adnice.com</v>
          </cell>
          <cell r="I179" t="str">
            <v/>
          </cell>
          <cell r="J179">
            <v>0</v>
          </cell>
          <cell r="K179" t="str">
            <v>预付款,账期付款,预存款</v>
          </cell>
          <cell r="L179" t="str">
            <v>北京多彩</v>
          </cell>
          <cell r="M179" t="str">
            <v>1134</v>
          </cell>
          <cell r="N179" t="str">
            <v>CPD;CPT;</v>
          </cell>
          <cell r="O179" t="str">
            <v>即充即返</v>
          </cell>
          <cell r="P179" t="str">
            <v>2.00%</v>
          </cell>
          <cell r="Q179" t="str">
            <v>2018/04/01-2019/04/18</v>
          </cell>
          <cell r="R179" t="str">
            <v>打折</v>
          </cell>
          <cell r="S179" t="str">
            <v>98.00%</v>
          </cell>
          <cell r="T179" t="str">
            <v>2019/04/19-2019/04/30</v>
          </cell>
          <cell r="U179" t="str">
            <v>无</v>
          </cell>
          <cell r="V179" t="str">
            <v>无</v>
          </cell>
          <cell r="W179" t="str">
            <v>2019/05/01-2020/06/30</v>
          </cell>
          <cell r="X179" t="str">
            <v>-</v>
          </cell>
          <cell r="Y179" t="str">
            <v>-</v>
          </cell>
          <cell r="Z179" t="str">
            <v>-</v>
          </cell>
          <cell r="AA179" t="str">
            <v>北京多彩</v>
          </cell>
        </row>
        <row r="180">
          <cell r="B180" t="str">
            <v>北京云锐国际文化传媒有限公司-链家</v>
          </cell>
          <cell r="C180" t="str">
            <v>小米-房产教育2019-链家</v>
          </cell>
          <cell r="D180" t="str">
            <v>2018/01/01-2019/12/31</v>
          </cell>
          <cell r="E180" t="str">
            <v>北京市通州区温榆河西路榆西一街金融街园中园一号院2号楼云锐大厦6层</v>
          </cell>
          <cell r="F180" t="str">
            <v>冯建旭</v>
          </cell>
          <cell r="G180" t="str">
            <v>13522002253</v>
          </cell>
          <cell r="H180" t="str">
            <v>fengjianxu@yunrui.net</v>
          </cell>
          <cell r="I180" t="str">
            <v>项目经理</v>
          </cell>
          <cell r="J180">
            <v>0</v>
          </cell>
          <cell r="K180" t="str">
            <v>预付款,预存款</v>
          </cell>
          <cell r="L180" t="str">
            <v>北京云锐国际文化传媒有限公司</v>
          </cell>
          <cell r="M180" t="str">
            <v>11001190600052500291</v>
          </cell>
          <cell r="N180" t="str">
            <v>CPD;CPC;CPM;CPT;</v>
          </cell>
          <cell r="O180" t="str">
            <v>无</v>
          </cell>
          <cell r="P180" t="str">
            <v>无</v>
          </cell>
          <cell r="Q180" t="str">
            <v>2018/01/01-2019/12/31</v>
          </cell>
          <cell r="R180" t="str">
            <v>-</v>
          </cell>
          <cell r="S180" t="str">
            <v>-</v>
          </cell>
          <cell r="T180" t="str">
            <v>-</v>
          </cell>
          <cell r="U180" t="str">
            <v>-</v>
          </cell>
          <cell r="V180" t="str">
            <v>-</v>
          </cell>
          <cell r="W180" t="str">
            <v>-</v>
          </cell>
          <cell r="X180" t="str">
            <v>-</v>
          </cell>
          <cell r="Y180" t="str">
            <v>-</v>
          </cell>
          <cell r="Z180" t="str">
            <v>-</v>
          </cell>
          <cell r="AA180" t="str">
            <v>北京多彩</v>
          </cell>
        </row>
        <row r="181">
          <cell r="B181" t="str">
            <v>霍尔果斯多彩互动广告有限公司-新普互联</v>
          </cell>
          <cell r="C181" t="str">
            <v>北京多彩-霍尔果斯多彩-新普互联</v>
          </cell>
          <cell r="D181" t="str">
            <v>2018/01/01-2019/12/31</v>
          </cell>
          <cell r="E181" t="str">
            <v>新疆伊犁州霍尔果斯市北京路以西、珠海路以南合作中心配套区查验业务楼8楼8-11-146号</v>
          </cell>
          <cell r="F181" t="str">
            <v>蒲赟</v>
          </cell>
          <cell r="G181" t="str">
            <v>15652232649</v>
          </cell>
          <cell r="H181" t="str">
            <v>puyun@adnice.com</v>
          </cell>
          <cell r="I181" t="str">
            <v/>
          </cell>
          <cell r="J181">
            <v>0</v>
          </cell>
          <cell r="K181" t="str">
            <v>账期付款</v>
          </cell>
          <cell r="L181" t="str">
            <v>霍尔果斯多彩互动广告有限公司</v>
          </cell>
          <cell r="M181" t="str">
            <v>107667508007</v>
          </cell>
          <cell r="N181" t="str">
            <v>CPD;</v>
          </cell>
          <cell r="O181" t="str">
            <v>无</v>
          </cell>
          <cell r="P181" t="str">
            <v>无</v>
          </cell>
          <cell r="Q181" t="str">
            <v>2018/01/01-2019/12/31</v>
          </cell>
          <cell r="R181" t="str">
            <v>-</v>
          </cell>
          <cell r="S181" t="str">
            <v>-</v>
          </cell>
          <cell r="T181" t="str">
            <v>-</v>
          </cell>
          <cell r="U181" t="str">
            <v>-</v>
          </cell>
          <cell r="V181" t="str">
            <v>-</v>
          </cell>
          <cell r="W181" t="str">
            <v>-</v>
          </cell>
          <cell r="X181" t="str">
            <v>-</v>
          </cell>
          <cell r="Y181" t="str">
            <v>-</v>
          </cell>
          <cell r="Z181" t="str">
            <v>-</v>
          </cell>
          <cell r="AA181" t="str">
            <v>北京多彩</v>
          </cell>
        </row>
        <row r="182">
          <cell r="B182" t="str">
            <v>霍尔果斯多彩互动广告有限公司-品众-360</v>
          </cell>
          <cell r="C182" t="str">
            <v>霍尔果斯多彩-品众-360-2018</v>
          </cell>
          <cell r="D182" t="str">
            <v>2018/01/01-2019/12/31</v>
          </cell>
          <cell r="E182" t="str">
            <v>北京市朝阳区东三环北路16号盛厦商务楼3层</v>
          </cell>
          <cell r="F182" t="str">
            <v>李洋</v>
          </cell>
          <cell r="G182" t="str">
            <v>15010302140</v>
          </cell>
          <cell r="H182" t="str">
            <v>liyang@adnice.com</v>
          </cell>
          <cell r="I182" t="str">
            <v>财务</v>
          </cell>
          <cell r="J182">
            <v>0</v>
          </cell>
          <cell r="K182" t="str">
            <v>预付款</v>
          </cell>
          <cell r="L182" t="str">
            <v>霍尔果斯多彩互动广告有限公司</v>
          </cell>
          <cell r="M182" t="str">
            <v>107667508007</v>
          </cell>
          <cell r="N182" t="str">
            <v>CPD;</v>
          </cell>
          <cell r="O182" t="str">
            <v>无</v>
          </cell>
          <cell r="P182" t="str">
            <v>无</v>
          </cell>
          <cell r="Q182" t="str">
            <v>2018/01/01-2019/12/31</v>
          </cell>
          <cell r="R182" t="str">
            <v>-</v>
          </cell>
          <cell r="S182" t="str">
            <v>-</v>
          </cell>
          <cell r="T182" t="str">
            <v>-</v>
          </cell>
          <cell r="U182" t="str">
            <v>-</v>
          </cell>
          <cell r="V182" t="str">
            <v>-</v>
          </cell>
          <cell r="W182" t="str">
            <v>-</v>
          </cell>
          <cell r="X182" t="str">
            <v>-</v>
          </cell>
          <cell r="Y182" t="str">
            <v>-</v>
          </cell>
          <cell r="Z182" t="str">
            <v>-</v>
          </cell>
          <cell r="AA182" t="str">
            <v>北京多彩</v>
          </cell>
        </row>
        <row r="183">
          <cell r="B183" t="str">
            <v>霍尔果斯多彩互动广告有限公司-品众-豌豆荚</v>
          </cell>
          <cell r="C183" t="str">
            <v>霍尔果斯多彩-品众-豌豆荚2018</v>
          </cell>
          <cell r="D183" t="str">
            <v>2018/01/01-2019/12/31</v>
          </cell>
          <cell r="E183" t="str">
            <v>北京市朝阳区东三环北路16号盛厦商务楼3层</v>
          </cell>
          <cell r="F183" t="str">
            <v>李洋</v>
          </cell>
          <cell r="G183" t="str">
            <v>15010302140</v>
          </cell>
          <cell r="H183" t="str">
            <v>liyang@adnice.com</v>
          </cell>
          <cell r="I183" t="str">
            <v>财务</v>
          </cell>
          <cell r="J183">
            <v>0</v>
          </cell>
          <cell r="K183" t="str">
            <v>预付款</v>
          </cell>
          <cell r="L183" t="str">
            <v>霍尔果斯多彩互动广告有限公司</v>
          </cell>
          <cell r="M183" t="str">
            <v>107667508007</v>
          </cell>
          <cell r="N183" t="str">
            <v>CPD;</v>
          </cell>
          <cell r="O183" t="str">
            <v>无</v>
          </cell>
          <cell r="P183" t="str">
            <v>无</v>
          </cell>
          <cell r="Q183" t="str">
            <v>2018/01/01-2019/12/31</v>
          </cell>
          <cell r="R183" t="str">
            <v>-</v>
          </cell>
          <cell r="S183" t="str">
            <v>-</v>
          </cell>
          <cell r="T183" t="str">
            <v>-</v>
          </cell>
          <cell r="U183" t="str">
            <v>-</v>
          </cell>
          <cell r="V183" t="str">
            <v>-</v>
          </cell>
          <cell r="W183" t="str">
            <v>-</v>
          </cell>
          <cell r="X183" t="str">
            <v>-</v>
          </cell>
          <cell r="Y183" t="str">
            <v>-</v>
          </cell>
          <cell r="Z183" t="str">
            <v>-</v>
          </cell>
          <cell r="AA183" t="str">
            <v>北京多彩</v>
          </cell>
        </row>
        <row r="184">
          <cell r="B184" t="str">
            <v>新普互联（北京）科技有限公司-百度</v>
          </cell>
          <cell r="C184" t="str">
            <v>霍尔果斯多彩-新普互联-百度</v>
          </cell>
          <cell r="D184" t="str">
            <v>2018/01/01-2019/12/31</v>
          </cell>
          <cell r="E184" t="str">
            <v>北京市朝阳区北苑路36号2层201</v>
          </cell>
          <cell r="F184" t="str">
            <v>穆凌强</v>
          </cell>
          <cell r="G184" t="str">
            <v>13911300355</v>
          </cell>
          <cell r="H184" t="str">
            <v>mulingqiang@perfect-cn.cn</v>
          </cell>
          <cell r="I184" t="str">
            <v/>
          </cell>
          <cell r="J184">
            <v>0</v>
          </cell>
          <cell r="K184" t="str">
            <v>账期付款</v>
          </cell>
          <cell r="L184" t="str">
            <v>新普互联（北京）科技有限公司</v>
          </cell>
          <cell r="M184" t="str">
            <v>110908944310301</v>
          </cell>
          <cell r="N184" t="str">
            <v>CPD;</v>
          </cell>
          <cell r="O184" t="str">
            <v>无</v>
          </cell>
          <cell r="P184" t="str">
            <v>无</v>
          </cell>
          <cell r="Q184" t="str">
            <v>2018/01/01-2019/12/31</v>
          </cell>
          <cell r="R184" t="str">
            <v>-</v>
          </cell>
          <cell r="S184" t="str">
            <v>-</v>
          </cell>
          <cell r="T184" t="str">
            <v>-</v>
          </cell>
          <cell r="U184" t="str">
            <v>-</v>
          </cell>
          <cell r="V184" t="str">
            <v>-</v>
          </cell>
          <cell r="W184" t="str">
            <v>-</v>
          </cell>
          <cell r="X184" t="str">
            <v>-</v>
          </cell>
          <cell r="Y184" t="str">
            <v>-</v>
          </cell>
          <cell r="Z184" t="str">
            <v>-</v>
          </cell>
          <cell r="AA184" t="str">
            <v>霍尔果斯多彩</v>
          </cell>
        </row>
        <row r="185">
          <cell r="B185" t="str">
            <v>北京品众互动网络营销技术有限公司-豌豆荚</v>
          </cell>
          <cell r="C185" t="str">
            <v>品众-豌豆荚-2018</v>
          </cell>
          <cell r="D185" t="str">
            <v>2018/01/01-2019/12/31</v>
          </cell>
          <cell r="E185" t="str">
            <v>北京市朝阳区东三环北路16号盛厦商务楼3层</v>
          </cell>
          <cell r="F185" t="str">
            <v>陈云</v>
          </cell>
          <cell r="G185" t="str">
            <v>15840221125</v>
          </cell>
          <cell r="H185" t="str">
            <v>chenyun@pzoom.com</v>
          </cell>
          <cell r="I185" t="str">
            <v>媒介</v>
          </cell>
          <cell r="J185">
            <v>0</v>
          </cell>
          <cell r="K185" t="str">
            <v>预付款</v>
          </cell>
          <cell r="L185" t="str">
            <v>北京品众互动网络营销技术有限公司</v>
          </cell>
          <cell r="M185" t="str">
            <v>91470154800003015</v>
          </cell>
          <cell r="N185" t="str">
            <v>CPD;</v>
          </cell>
          <cell r="O185" t="str">
            <v>无</v>
          </cell>
          <cell r="P185" t="str">
            <v>无</v>
          </cell>
          <cell r="Q185" t="str">
            <v>2018/01/01-2019/12/31</v>
          </cell>
          <cell r="R185" t="str">
            <v>-</v>
          </cell>
          <cell r="S185" t="str">
            <v>-</v>
          </cell>
          <cell r="T185" t="str">
            <v>-</v>
          </cell>
          <cell r="U185" t="str">
            <v>-</v>
          </cell>
          <cell r="V185" t="str">
            <v>-</v>
          </cell>
          <cell r="W185" t="str">
            <v>-</v>
          </cell>
          <cell r="X185" t="str">
            <v>-</v>
          </cell>
          <cell r="Y185" t="str">
            <v>-</v>
          </cell>
          <cell r="Z185" t="str">
            <v>-</v>
          </cell>
          <cell r="AA185" t="str">
            <v>霍尔果斯多彩</v>
          </cell>
        </row>
        <row r="186">
          <cell r="B186" t="str">
            <v>北京品众互动网络营销技术有限公司-360</v>
          </cell>
          <cell r="C186" t="str">
            <v>品众-360-2018</v>
          </cell>
          <cell r="D186" t="str">
            <v>2018/01/01-2019/12/31</v>
          </cell>
          <cell r="E186" t="str">
            <v>北京市朝阳区东三环北路16号盛厦商务楼3层</v>
          </cell>
          <cell r="F186" t="str">
            <v>陈云</v>
          </cell>
          <cell r="G186" t="str">
            <v>15840221125</v>
          </cell>
          <cell r="H186" t="str">
            <v>chenyun@pzoom.com</v>
          </cell>
          <cell r="I186" t="str">
            <v>媒介</v>
          </cell>
          <cell r="J186">
            <v>0</v>
          </cell>
          <cell r="K186" t="str">
            <v>预付款</v>
          </cell>
          <cell r="L186" t="str">
            <v>北京品众互动网络营销技术有限公司</v>
          </cell>
          <cell r="M186" t="str">
            <v>91470154800003015</v>
          </cell>
          <cell r="N186" t="str">
            <v>CPD;</v>
          </cell>
          <cell r="O186" t="str">
            <v>无</v>
          </cell>
          <cell r="P186" t="str">
            <v>无</v>
          </cell>
          <cell r="Q186" t="str">
            <v>2018/01/01-2019/12/31</v>
          </cell>
          <cell r="R186" t="str">
            <v>-</v>
          </cell>
          <cell r="S186" t="str">
            <v>-</v>
          </cell>
          <cell r="T186" t="str">
            <v>-</v>
          </cell>
          <cell r="U186" t="str">
            <v>-</v>
          </cell>
          <cell r="V186" t="str">
            <v>-</v>
          </cell>
          <cell r="W186" t="str">
            <v>-</v>
          </cell>
          <cell r="X186" t="str">
            <v>-</v>
          </cell>
          <cell r="Y186" t="str">
            <v>-</v>
          </cell>
          <cell r="Z186" t="str">
            <v>-</v>
          </cell>
          <cell r="AA186" t="str">
            <v>霍尔果斯多彩</v>
          </cell>
        </row>
        <row r="187">
          <cell r="B187" t="str">
            <v>武汉微思敦网络技术有限公司-锤子</v>
          </cell>
          <cell r="C187" t="str">
            <v>锤子-微思敦-2018</v>
          </cell>
          <cell r="D187" t="str">
            <v>2018/04/16-2018/12/31</v>
          </cell>
          <cell r="E187" t="str">
            <v>武汉市洪山区珞狮南路397号3WCoffice3层</v>
          </cell>
          <cell r="F187" t="str">
            <v>田青</v>
          </cell>
          <cell r="G187" t="str">
            <v>13545034660</v>
          </cell>
          <cell r="H187" t="str">
            <v>tianqing@wesdom.me</v>
          </cell>
          <cell r="I187" t="str">
            <v>媒介</v>
          </cell>
          <cell r="J187">
            <v>0</v>
          </cell>
          <cell r="K187" t="str">
            <v>预付款</v>
          </cell>
          <cell r="L187" t="str">
            <v>武汉微思敦网络技术有限公司</v>
          </cell>
          <cell r="M187" t="str">
            <v>127907002210201</v>
          </cell>
          <cell r="N187" t="str">
            <v>CPD;</v>
          </cell>
          <cell r="O187" t="str">
            <v>无</v>
          </cell>
          <cell r="P187" t="str">
            <v>无</v>
          </cell>
          <cell r="Q187" t="str">
            <v>2018/04/16-2018/12/31</v>
          </cell>
          <cell r="R187" t="str">
            <v>-</v>
          </cell>
          <cell r="S187" t="str">
            <v>-</v>
          </cell>
          <cell r="T187" t="str">
            <v>-</v>
          </cell>
          <cell r="U187" t="str">
            <v>-</v>
          </cell>
          <cell r="V187" t="str">
            <v>-</v>
          </cell>
          <cell r="W187" t="str">
            <v>-</v>
          </cell>
          <cell r="X187" t="str">
            <v>-</v>
          </cell>
          <cell r="Y187" t="str">
            <v>-</v>
          </cell>
          <cell r="Z187" t="str">
            <v>-</v>
          </cell>
          <cell r="AA187" t="str">
            <v>霍尔果斯多彩</v>
          </cell>
        </row>
        <row r="188">
          <cell r="B188" t="str">
            <v>霍尔果斯多彩互动广告有限公司-锤子-辉煌</v>
          </cell>
          <cell r="C188" t="str">
            <v>霍尔果斯多彩-锤子-辉煌</v>
          </cell>
          <cell r="D188" t="str">
            <v>2017/11/30-2019/12/31</v>
          </cell>
          <cell r="E188" t="str">
            <v>深圳市南山区前海路振业国际商务中心1805</v>
          </cell>
          <cell r="F188" t="str">
            <v>李洋</v>
          </cell>
          <cell r="G188" t="str">
            <v>15010302140</v>
          </cell>
          <cell r="H188" t="str">
            <v>liyang@adnice.com</v>
          </cell>
          <cell r="I188" t="str">
            <v>财务</v>
          </cell>
          <cell r="J188">
            <v>0</v>
          </cell>
          <cell r="K188" t="str">
            <v>预付款</v>
          </cell>
          <cell r="L188" t="str">
            <v>霍尔果斯多彩互动广告有限公司</v>
          </cell>
          <cell r="M188" t="str">
            <v>107667508007</v>
          </cell>
          <cell r="N188" t="str">
            <v>CPD;</v>
          </cell>
          <cell r="O188" t="str">
            <v>无</v>
          </cell>
          <cell r="P188" t="str">
            <v>无</v>
          </cell>
          <cell r="Q188" t="str">
            <v>2017/11/30-2019/12/31</v>
          </cell>
          <cell r="R188" t="str">
            <v>-</v>
          </cell>
          <cell r="S188" t="str">
            <v>-</v>
          </cell>
          <cell r="T188" t="str">
            <v>-</v>
          </cell>
          <cell r="U188" t="str">
            <v>-</v>
          </cell>
          <cell r="V188" t="str">
            <v>-</v>
          </cell>
          <cell r="W188" t="str">
            <v>-</v>
          </cell>
          <cell r="X188" t="str">
            <v>-</v>
          </cell>
          <cell r="Y188" t="str">
            <v>-</v>
          </cell>
          <cell r="Z188" t="str">
            <v>-</v>
          </cell>
          <cell r="AA188" t="str">
            <v>北京多彩</v>
          </cell>
        </row>
        <row r="189">
          <cell r="B189" t="str">
            <v>深圳辉煌明天科技有限公司-锤子</v>
          </cell>
          <cell r="C189" t="str">
            <v>锤子-辉煌-2018</v>
          </cell>
          <cell r="D189" t="str">
            <v>2017/11/30-2019/12/31</v>
          </cell>
          <cell r="E189" t="str">
            <v>深圳市南山区前海路振业国际商务中心1805</v>
          </cell>
          <cell r="F189" t="str">
            <v>钟嘉宝</v>
          </cell>
          <cell r="G189" t="str">
            <v>13510244150</v>
          </cell>
          <cell r="H189" t="str">
            <v>jiaibao@btomorrow.cn</v>
          </cell>
          <cell r="I189" t="str">
            <v>客户经理</v>
          </cell>
          <cell r="J189">
            <v>0</v>
          </cell>
          <cell r="K189" t="str">
            <v>预付款</v>
          </cell>
          <cell r="L189" t="str">
            <v>深圳辉煌明天科技有限公司</v>
          </cell>
          <cell r="M189" t="str">
            <v>755928782710201</v>
          </cell>
          <cell r="N189" t="str">
            <v>CPD;</v>
          </cell>
          <cell r="O189" t="str">
            <v>无</v>
          </cell>
          <cell r="P189" t="str">
            <v>无</v>
          </cell>
          <cell r="Q189" t="str">
            <v>2017/11/30-2019/12/31</v>
          </cell>
          <cell r="R189" t="str">
            <v>-</v>
          </cell>
          <cell r="S189" t="str">
            <v>-</v>
          </cell>
          <cell r="T189" t="str">
            <v>-</v>
          </cell>
          <cell r="U189" t="str">
            <v>-</v>
          </cell>
          <cell r="V189" t="str">
            <v>-</v>
          </cell>
          <cell r="W189" t="str">
            <v>-</v>
          </cell>
          <cell r="X189" t="str">
            <v>-</v>
          </cell>
          <cell r="Y189" t="str">
            <v>-</v>
          </cell>
          <cell r="Z189" t="str">
            <v>-</v>
          </cell>
          <cell r="AA189" t="str">
            <v>霍尔果斯多彩</v>
          </cell>
        </row>
        <row r="190">
          <cell r="B190" t="str">
            <v>北京金源互动广告有限公司-百度</v>
          </cell>
          <cell r="C190" t="str">
            <v>北京多彩-金源互动-百度</v>
          </cell>
          <cell r="D190" t="str">
            <v>2018/01/01-2020/12/31</v>
          </cell>
          <cell r="E190" t="str">
            <v>北京市石景山区实兴大街30号院3号楼2层B-0067房间</v>
          </cell>
          <cell r="F190" t="str">
            <v>韩宣美</v>
          </cell>
          <cell r="G190" t="str">
            <v>13810483835</v>
          </cell>
          <cell r="H190" t="str">
            <v>hanxuanmei@adnice.com</v>
          </cell>
          <cell r="I190" t="str">
            <v/>
          </cell>
          <cell r="J190">
            <v>0</v>
          </cell>
          <cell r="K190" t="str">
            <v>账期付款</v>
          </cell>
          <cell r="L190" t="str">
            <v>北京金源互动广告有限公司</v>
          </cell>
          <cell r="M190" t="str">
            <v>1101040160000064740</v>
          </cell>
          <cell r="N190" t="str">
            <v>CPD;CPT;信息流;品牌专区;CPC;CPM;</v>
          </cell>
          <cell r="O190" t="str">
            <v>无</v>
          </cell>
          <cell r="P190" t="str">
            <v>无</v>
          </cell>
          <cell r="Q190" t="str">
            <v>2018/01/01-2020/12/31</v>
          </cell>
          <cell r="R190" t="str">
            <v>-</v>
          </cell>
          <cell r="S190" t="str">
            <v>-</v>
          </cell>
          <cell r="T190" t="str">
            <v>-</v>
          </cell>
          <cell r="U190" t="str">
            <v>-</v>
          </cell>
          <cell r="V190" t="str">
            <v>-</v>
          </cell>
          <cell r="W190" t="str">
            <v>-</v>
          </cell>
          <cell r="X190" t="str">
            <v>-</v>
          </cell>
          <cell r="Y190" t="str">
            <v>-</v>
          </cell>
          <cell r="Z190" t="str">
            <v>-</v>
          </cell>
          <cell r="AA190" t="str">
            <v>北京多彩</v>
          </cell>
        </row>
        <row r="191">
          <cell r="B191" t="str">
            <v>江苏大网时代信息技术有限公司 微创魅族</v>
          </cell>
          <cell r="C191" t="str">
            <v>2018微创魅族</v>
          </cell>
          <cell r="D191" t="str">
            <v>2018/01/01-2019/12/31</v>
          </cell>
          <cell r="E191" t="str">
            <v>北京市朝阳区酒仙桥中路星科大厦A座-6层</v>
          </cell>
          <cell r="F191" t="str">
            <v>刘艳平</v>
          </cell>
          <cell r="G191" t="str">
            <v>15801007780</v>
          </cell>
          <cell r="H191" t="str">
            <v>liuyanping@miage.com.cn</v>
          </cell>
          <cell r="I191" t="str">
            <v/>
          </cell>
          <cell r="J191">
            <v>0</v>
          </cell>
          <cell r="K191" t="str">
            <v>预付款,预存款</v>
          </cell>
          <cell r="L191" t="str">
            <v>江苏大网时代信息技术有限公司</v>
          </cell>
          <cell r="M191" t="str">
            <v>1100 6063 5018 1503 69520</v>
          </cell>
          <cell r="N191" t="str">
            <v>CPD;CPC;</v>
          </cell>
          <cell r="O191" t="str">
            <v>无</v>
          </cell>
          <cell r="P191" t="str">
            <v>无</v>
          </cell>
          <cell r="Q191" t="str">
            <v>2018/01/01-2019/12/31</v>
          </cell>
          <cell r="R191" t="str">
            <v>-</v>
          </cell>
          <cell r="S191" t="str">
            <v>-</v>
          </cell>
          <cell r="T191" t="str">
            <v>-</v>
          </cell>
          <cell r="U191" t="str">
            <v>-</v>
          </cell>
          <cell r="V191" t="str">
            <v>-</v>
          </cell>
          <cell r="W191" t="str">
            <v>-</v>
          </cell>
          <cell r="X191" t="str">
            <v>-</v>
          </cell>
          <cell r="Y191" t="str">
            <v>-</v>
          </cell>
          <cell r="Z191" t="str">
            <v>-</v>
          </cell>
          <cell r="AA191" t="str">
            <v>北京多彩</v>
          </cell>
        </row>
        <row r="192">
          <cell r="B192" t="str">
            <v>霍尔果斯多彩互动广告有限公司-锤子-墨白</v>
          </cell>
          <cell r="C192" t="str">
            <v>霍尔果斯多彩-锤子-墨白</v>
          </cell>
          <cell r="D192" t="str">
            <v>2018/04/01-2019/12/31</v>
          </cell>
          <cell r="E192" t="str">
            <v>北京市朝阳区广顺北大街嘉美中心写字楼907室</v>
          </cell>
          <cell r="F192" t="str">
            <v>李洋</v>
          </cell>
          <cell r="G192" t="str">
            <v>15010302140</v>
          </cell>
          <cell r="H192" t="str">
            <v>liyang@adnice.com</v>
          </cell>
          <cell r="I192" t="str">
            <v>财务</v>
          </cell>
          <cell r="J192">
            <v>0</v>
          </cell>
          <cell r="K192" t="str">
            <v>预付款</v>
          </cell>
          <cell r="L192" t="str">
            <v>霍尔果斯多彩互动广告有限公司</v>
          </cell>
          <cell r="M192" t="str">
            <v>107667508007</v>
          </cell>
          <cell r="N192" t="str">
            <v>CPD;</v>
          </cell>
          <cell r="O192" t="str">
            <v>无</v>
          </cell>
          <cell r="P192" t="str">
            <v>无</v>
          </cell>
          <cell r="Q192" t="str">
            <v>2018/04/01-2019/12/31</v>
          </cell>
          <cell r="R192" t="str">
            <v>-</v>
          </cell>
          <cell r="S192" t="str">
            <v>-</v>
          </cell>
          <cell r="T192" t="str">
            <v>-</v>
          </cell>
          <cell r="U192" t="str">
            <v>-</v>
          </cell>
          <cell r="V192" t="str">
            <v>-</v>
          </cell>
          <cell r="W192" t="str">
            <v>-</v>
          </cell>
          <cell r="X192" t="str">
            <v>-</v>
          </cell>
          <cell r="Y192" t="str">
            <v>-</v>
          </cell>
          <cell r="Z192" t="str">
            <v>-</v>
          </cell>
          <cell r="AA192" t="str">
            <v>北京多彩</v>
          </cell>
        </row>
        <row r="193">
          <cell r="B193" t="str">
            <v>墨白(北京)数字技术有限责任公司-锤子</v>
          </cell>
          <cell r="C193" t="str">
            <v>锤子-墨白</v>
          </cell>
          <cell r="D193" t="str">
            <v>2018/04/01-2019/12/31</v>
          </cell>
          <cell r="E193" t="str">
            <v>北京市朝阳区广顺北大街嘉美中心写字楼907室</v>
          </cell>
          <cell r="F193" t="str">
            <v>孙硕</v>
          </cell>
          <cell r="G193" t="str">
            <v>13701379441</v>
          </cell>
          <cell r="H193" t="str">
            <v>sunshuo@mobiledigital.cn</v>
          </cell>
          <cell r="I193" t="str">
            <v>媒介</v>
          </cell>
          <cell r="J193">
            <v>0</v>
          </cell>
          <cell r="K193" t="str">
            <v>预付款</v>
          </cell>
          <cell r="L193" t="str">
            <v>墨白（北京）数字技术有限责任公司</v>
          </cell>
          <cell r="M193" t="str">
            <v>1109220737510109</v>
          </cell>
          <cell r="N193" t="str">
            <v>CPD;</v>
          </cell>
          <cell r="O193" t="str">
            <v>无</v>
          </cell>
          <cell r="P193" t="str">
            <v>无</v>
          </cell>
          <cell r="Q193" t="str">
            <v>2018/04/01-2019/12/31</v>
          </cell>
          <cell r="R193" t="str">
            <v>-</v>
          </cell>
          <cell r="S193" t="str">
            <v>-</v>
          </cell>
          <cell r="T193" t="str">
            <v>-</v>
          </cell>
          <cell r="U193" t="str">
            <v>-</v>
          </cell>
          <cell r="V193" t="str">
            <v>-</v>
          </cell>
          <cell r="W193" t="str">
            <v>-</v>
          </cell>
          <cell r="X193" t="str">
            <v>-</v>
          </cell>
          <cell r="Y193" t="str">
            <v>-</v>
          </cell>
          <cell r="Z193" t="str">
            <v>-</v>
          </cell>
          <cell r="AA193" t="str">
            <v>霍尔果斯多彩</v>
          </cell>
        </row>
        <row r="194">
          <cell r="B194" t="str">
            <v>霍尔果斯宝盛广告有限公司-搜狗老客</v>
          </cell>
          <cell r="C194" t="str">
            <v>搜狗-宝盛老客</v>
          </cell>
          <cell r="D194" t="str">
            <v>2018/04/01-2020/10/01</v>
          </cell>
          <cell r="E194" t="str">
            <v>北京市海淀区中关村东路1号搜狐网络大厦2层201</v>
          </cell>
          <cell r="F194" t="str">
            <v>李程</v>
          </cell>
          <cell r="G194" t="str">
            <v>15203488124</v>
          </cell>
          <cell r="H194" t="str">
            <v>lc@bsacme.com</v>
          </cell>
          <cell r="I194" t="str">
            <v>媒介执行</v>
          </cell>
          <cell r="J194">
            <v>0</v>
          </cell>
          <cell r="K194" t="str">
            <v>账期付款</v>
          </cell>
          <cell r="L194" t="str">
            <v>霍尔果斯宝盛广告有限公司</v>
          </cell>
          <cell r="M194" t="str">
            <v>65050165698600000683</v>
          </cell>
          <cell r="N194" t="str">
            <v>品牌专区;CPC;</v>
          </cell>
          <cell r="O194" t="str">
            <v>打折</v>
          </cell>
          <cell r="P194" t="str">
            <v>90.00%</v>
          </cell>
          <cell r="Q194" t="str">
            <v>2018/04/01-2020/10/01</v>
          </cell>
          <cell r="R194" t="str">
            <v>-</v>
          </cell>
          <cell r="S194" t="str">
            <v>-</v>
          </cell>
          <cell r="T194" t="str">
            <v>-</v>
          </cell>
          <cell r="U194" t="str">
            <v>-</v>
          </cell>
          <cell r="V194" t="str">
            <v>-</v>
          </cell>
          <cell r="W194" t="str">
            <v>-</v>
          </cell>
          <cell r="X194" t="str">
            <v>-</v>
          </cell>
          <cell r="Y194" t="str">
            <v>-</v>
          </cell>
          <cell r="Z194" t="str">
            <v>-</v>
          </cell>
          <cell r="AA194" t="str">
            <v>霍尔果斯多彩</v>
          </cell>
        </row>
        <row r="195">
          <cell r="B195" t="str">
            <v>霍尔果斯宝盛广告有限公司-搜狗新客</v>
          </cell>
          <cell r="C195" t="str">
            <v>搜狗-宝盛新客</v>
          </cell>
          <cell r="D195" t="str">
            <v>2018/04/01-2020/05/01</v>
          </cell>
          <cell r="E195" t="str">
            <v>北京市海淀区中关村东路1号搜狐网络大厦2层201</v>
          </cell>
          <cell r="F195" t="str">
            <v>李程</v>
          </cell>
          <cell r="G195" t="str">
            <v>15203488124</v>
          </cell>
          <cell r="H195" t="str">
            <v>lc@bsacme.com</v>
          </cell>
          <cell r="I195" t="str">
            <v>媒介执行</v>
          </cell>
          <cell r="J195">
            <v>0</v>
          </cell>
          <cell r="K195" t="str">
            <v>账期付款</v>
          </cell>
          <cell r="L195" t="str">
            <v>霍尔果斯宝盛广告有限公司</v>
          </cell>
          <cell r="M195" t="str">
            <v>65050165698600000683</v>
          </cell>
          <cell r="N195" t="str">
            <v>品牌专区;CPC;</v>
          </cell>
          <cell r="O195" t="str">
            <v>打折</v>
          </cell>
          <cell r="P195" t="str">
            <v>90.00%</v>
          </cell>
          <cell r="Q195" t="str">
            <v>2018/04/01-2020/05/01</v>
          </cell>
          <cell r="R195" t="str">
            <v>-</v>
          </cell>
          <cell r="S195" t="str">
            <v>-</v>
          </cell>
          <cell r="T195" t="str">
            <v>-</v>
          </cell>
          <cell r="U195" t="str">
            <v>-</v>
          </cell>
          <cell r="V195" t="str">
            <v>-</v>
          </cell>
          <cell r="W195" t="str">
            <v>-</v>
          </cell>
          <cell r="X195" t="str">
            <v>-</v>
          </cell>
          <cell r="Y195" t="str">
            <v>-</v>
          </cell>
          <cell r="Z195" t="str">
            <v>-</v>
          </cell>
          <cell r="AA195" t="str">
            <v>霍尔果斯多彩</v>
          </cell>
        </row>
        <row r="196">
          <cell r="B196" t="str">
            <v>霍尔果斯宝盛广告有限公司-宝盛名单客户</v>
          </cell>
          <cell r="C196" t="str">
            <v>搜狗-宝盛名单客户</v>
          </cell>
          <cell r="D196" t="str">
            <v>2018/04/01-2019/03/31</v>
          </cell>
          <cell r="E196" t="str">
            <v>北京市海淀区中关村东路1号搜狐网络大厦2层201</v>
          </cell>
          <cell r="F196" t="str">
            <v>李程</v>
          </cell>
          <cell r="G196" t="str">
            <v>15203488124</v>
          </cell>
          <cell r="H196" t="str">
            <v>lc@bsacme.com</v>
          </cell>
          <cell r="I196" t="str">
            <v>媒介执行</v>
          </cell>
          <cell r="J196">
            <v>0</v>
          </cell>
          <cell r="K196" t="str">
            <v>账期付款</v>
          </cell>
          <cell r="L196" t="str">
            <v>霍尔果斯宝盛广告有限公司</v>
          </cell>
          <cell r="M196" t="str">
            <v>65050165698600000683</v>
          </cell>
          <cell r="N196" t="str">
            <v>品牌专区;CPC;</v>
          </cell>
          <cell r="O196" t="str">
            <v>打折</v>
          </cell>
          <cell r="P196" t="str">
            <v>90.00%</v>
          </cell>
          <cell r="Q196" t="str">
            <v>2018/04/01-2019/03/31</v>
          </cell>
          <cell r="R196" t="str">
            <v>-</v>
          </cell>
          <cell r="S196" t="str">
            <v>-</v>
          </cell>
          <cell r="T196" t="str">
            <v>-</v>
          </cell>
          <cell r="U196" t="str">
            <v>-</v>
          </cell>
          <cell r="V196" t="str">
            <v>-</v>
          </cell>
          <cell r="W196" t="str">
            <v>-</v>
          </cell>
          <cell r="X196" t="str">
            <v>-</v>
          </cell>
          <cell r="Y196" t="str">
            <v>-</v>
          </cell>
          <cell r="Z196" t="str">
            <v>-</v>
          </cell>
          <cell r="AA196" t="str">
            <v>霍尔果斯多彩</v>
          </cell>
        </row>
        <row r="197">
          <cell r="B197" t="str">
            <v>咪咕视讯科技有限公司</v>
          </cell>
          <cell r="C197" t="str">
            <v>咪咕-oppo-2018</v>
          </cell>
          <cell r="D197" t="str">
            <v>2018/01/01-2018/12/31</v>
          </cell>
          <cell r="E197" t="str">
            <v>上海市浦东新区云桥路636号1幢</v>
          </cell>
          <cell r="F197" t="str">
            <v>李艳</v>
          </cell>
          <cell r="G197" t="str">
            <v>15102161269</v>
          </cell>
          <cell r="H197" t="str">
            <v>liyan@migu.cn</v>
          </cell>
          <cell r="I197" t="str">
            <v>媒介</v>
          </cell>
          <cell r="J197">
            <v>0</v>
          </cell>
          <cell r="K197" t="str">
            <v>预付款</v>
          </cell>
          <cell r="L197" t="str">
            <v>咪咕视讯科技有限公司</v>
          </cell>
          <cell r="M197" t="str">
            <v>97020158000005598</v>
          </cell>
          <cell r="N197" t="str">
            <v>CPD;</v>
          </cell>
          <cell r="O197" t="str">
            <v>无</v>
          </cell>
          <cell r="P197" t="str">
            <v>无</v>
          </cell>
          <cell r="Q197" t="str">
            <v>2018/01/01-2018/12/31</v>
          </cell>
          <cell r="R197" t="str">
            <v>-</v>
          </cell>
          <cell r="S197" t="str">
            <v>-</v>
          </cell>
          <cell r="T197" t="str">
            <v>-</v>
          </cell>
          <cell r="U197" t="str">
            <v>-</v>
          </cell>
          <cell r="V197" t="str">
            <v>-</v>
          </cell>
          <cell r="W197" t="str">
            <v>-</v>
          </cell>
          <cell r="X197" t="str">
            <v>-</v>
          </cell>
          <cell r="Y197" t="str">
            <v>-</v>
          </cell>
          <cell r="Z197" t="str">
            <v>-</v>
          </cell>
          <cell r="AA197" t="str">
            <v>北京多彩</v>
          </cell>
        </row>
        <row r="198">
          <cell r="B198" t="str">
            <v>北京多彩-北京派瑞威行广告有限公司</v>
          </cell>
          <cell r="C198" t="str">
            <v>北京多彩-派瑞今日头条-2018</v>
          </cell>
          <cell r="D198" t="str">
            <v>2018/01/01-2018/12/31</v>
          </cell>
          <cell r="E198" t="str">
            <v>北京市海淀区清华科技园8号楼启迪科技大厦D座10层</v>
          </cell>
          <cell r="F198" t="str">
            <v>李洋</v>
          </cell>
          <cell r="G198" t="str">
            <v>15010302140</v>
          </cell>
          <cell r="H198" t="str">
            <v>liyang@adnice.com</v>
          </cell>
          <cell r="I198" t="str">
            <v>财务</v>
          </cell>
          <cell r="J198">
            <v>0</v>
          </cell>
          <cell r="K198" t="str">
            <v>预付款</v>
          </cell>
          <cell r="L198" t="str">
            <v>霍尔果斯多彩互动广告有限公司</v>
          </cell>
          <cell r="M198" t="str">
            <v>107667508007</v>
          </cell>
          <cell r="N198" t="str">
            <v>CPT;CPC;CPM;</v>
          </cell>
          <cell r="O198" t="str">
            <v>无</v>
          </cell>
          <cell r="P198" t="str">
            <v>无</v>
          </cell>
          <cell r="Q198" t="str">
            <v>2018/01/01-2018/12/31</v>
          </cell>
          <cell r="R198" t="str">
            <v>-</v>
          </cell>
          <cell r="S198" t="str">
            <v>-</v>
          </cell>
          <cell r="T198" t="str">
            <v>-</v>
          </cell>
          <cell r="U198" t="str">
            <v>-</v>
          </cell>
          <cell r="V198" t="str">
            <v>-</v>
          </cell>
          <cell r="W198" t="str">
            <v>-</v>
          </cell>
          <cell r="X198" t="str">
            <v>-</v>
          </cell>
          <cell r="Y198" t="str">
            <v>-</v>
          </cell>
          <cell r="Z198" t="str">
            <v>-</v>
          </cell>
          <cell r="AA198" t="str">
            <v>北京多彩</v>
          </cell>
        </row>
        <row r="199">
          <cell r="B199" t="str">
            <v>北京派瑞威行广告有限公司</v>
          </cell>
          <cell r="C199" t="str">
            <v>霍尔-派瑞今日头条-2018</v>
          </cell>
          <cell r="D199" t="str">
            <v>2018/01/01-2018/12/31</v>
          </cell>
          <cell r="E199" t="str">
            <v>北京市朝阳区广渠路66号院百环大厦5层</v>
          </cell>
          <cell r="F199" t="str">
            <v>彭莎莎</v>
          </cell>
          <cell r="G199" t="str">
            <v>18500876660</v>
          </cell>
          <cell r="H199" t="str">
            <v>pengshasha@aspiration-cn.com</v>
          </cell>
          <cell r="I199" t="str">
            <v>渠道经理</v>
          </cell>
          <cell r="J199">
            <v>0</v>
          </cell>
          <cell r="K199" t="str">
            <v>预付款</v>
          </cell>
          <cell r="L199" t="str">
            <v>北京派瑞威行广告有限公司</v>
          </cell>
          <cell r="M199" t="str">
            <v>110907404210303</v>
          </cell>
          <cell r="N199" t="str">
            <v>CPC;CPM;CPT;</v>
          </cell>
          <cell r="O199" t="str">
            <v>无</v>
          </cell>
          <cell r="P199" t="str">
            <v>无</v>
          </cell>
          <cell r="Q199" t="str">
            <v>2018/01/01-2018/12/31</v>
          </cell>
          <cell r="R199" t="str">
            <v>-</v>
          </cell>
          <cell r="S199" t="str">
            <v>-</v>
          </cell>
          <cell r="T199" t="str">
            <v>-</v>
          </cell>
          <cell r="U199" t="str">
            <v>-</v>
          </cell>
          <cell r="V199" t="str">
            <v>-</v>
          </cell>
          <cell r="W199" t="str">
            <v>-</v>
          </cell>
          <cell r="X199" t="str">
            <v>-</v>
          </cell>
          <cell r="Y199" t="str">
            <v>-</v>
          </cell>
          <cell r="Z199" t="str">
            <v>-</v>
          </cell>
          <cell r="AA199" t="str">
            <v>霍尔果斯多彩</v>
          </cell>
        </row>
        <row r="200">
          <cell r="B200" t="str">
            <v>北京新线中视文化传播有限公司</v>
          </cell>
          <cell r="C200" t="str">
            <v>新线中视-秒拍</v>
          </cell>
          <cell r="D200" t="str">
            <v>2018/01/01-2018/12/31</v>
          </cell>
          <cell r="E200" t="str">
            <v>北京市朝阳区酒仙桥中路24号院4号楼1层主楼</v>
          </cell>
          <cell r="F200" t="str">
            <v>赵静雅</v>
          </cell>
          <cell r="G200" t="str">
            <v>15030072206</v>
          </cell>
          <cell r="H200" t="str">
            <v>jingya.zhao@raynew.cn</v>
          </cell>
          <cell r="I200" t="str">
            <v/>
          </cell>
          <cell r="J200">
            <v>0</v>
          </cell>
          <cell r="K200" t="str">
            <v>预付款</v>
          </cell>
          <cell r="L200" t="str">
            <v>北京新线中视文化传播有限公司</v>
          </cell>
          <cell r="M200" t="str">
            <v>77050122000062288</v>
          </cell>
          <cell r="N200" t="str">
            <v>CPD;CPT;信息流;品牌专区;CPC;CPM;</v>
          </cell>
          <cell r="O200" t="str">
            <v>无</v>
          </cell>
          <cell r="P200" t="str">
            <v>无</v>
          </cell>
          <cell r="Q200" t="str">
            <v>2018/01/01-2018/12/31</v>
          </cell>
          <cell r="R200" t="str">
            <v>-</v>
          </cell>
          <cell r="S200" t="str">
            <v>-</v>
          </cell>
          <cell r="T200" t="str">
            <v>-</v>
          </cell>
          <cell r="U200" t="str">
            <v>-</v>
          </cell>
          <cell r="V200" t="str">
            <v>-</v>
          </cell>
          <cell r="W200" t="str">
            <v>-</v>
          </cell>
          <cell r="X200" t="str">
            <v>-</v>
          </cell>
          <cell r="Y200" t="str">
            <v>-</v>
          </cell>
          <cell r="Z200" t="str">
            <v>-</v>
          </cell>
          <cell r="AA200" t="str">
            <v>霍尔果斯多彩</v>
          </cell>
        </row>
        <row r="201">
          <cell r="B201" t="str">
            <v>北京金源互动广告有限公司</v>
          </cell>
          <cell r="C201" t="str">
            <v>金源-安智-2018</v>
          </cell>
          <cell r="D201" t="str">
            <v>2018/01/01-2018/12/31</v>
          </cell>
          <cell r="E201" t="str">
            <v>北京市石景山区实兴大街30号院3号楼2层B-0067房间</v>
          </cell>
          <cell r="F201" t="str">
            <v>韩宣美</v>
          </cell>
          <cell r="G201" t="str">
            <v>13810483835</v>
          </cell>
          <cell r="H201" t="str">
            <v>hanxuanmei@jyhd.com</v>
          </cell>
          <cell r="I201" t="str">
            <v>高级媒介经理</v>
          </cell>
          <cell r="J201">
            <v>0</v>
          </cell>
          <cell r="K201" t="str">
            <v>预付款</v>
          </cell>
          <cell r="L201" t="str">
            <v>北京金源互动广告有限公司</v>
          </cell>
          <cell r="M201" t="str">
            <v>11001042900053009035</v>
          </cell>
          <cell r="N201" t="str">
            <v>CPD;</v>
          </cell>
          <cell r="O201" t="str">
            <v>无</v>
          </cell>
          <cell r="P201" t="str">
            <v>无</v>
          </cell>
          <cell r="Q201" t="str">
            <v>2018/01/01-2018/12/31</v>
          </cell>
          <cell r="R201" t="str">
            <v>-</v>
          </cell>
          <cell r="S201" t="str">
            <v>-</v>
          </cell>
          <cell r="T201" t="str">
            <v>-</v>
          </cell>
          <cell r="U201" t="str">
            <v>-</v>
          </cell>
          <cell r="V201" t="str">
            <v>-</v>
          </cell>
          <cell r="W201" t="str">
            <v>-</v>
          </cell>
          <cell r="X201" t="str">
            <v>-</v>
          </cell>
          <cell r="Y201" t="str">
            <v>-</v>
          </cell>
          <cell r="Z201" t="str">
            <v>-</v>
          </cell>
          <cell r="AA201" t="str">
            <v>北京多彩</v>
          </cell>
        </row>
        <row r="202">
          <cell r="B202" t="str">
            <v>亚普路卡（北京）科技有限公司-2018</v>
          </cell>
          <cell r="C202" t="str">
            <v>霍尔果斯多彩-亚普路卡-2018</v>
          </cell>
          <cell r="D202" t="str">
            <v>2018/01/01-2018/12/31</v>
          </cell>
          <cell r="E202" t="str">
            <v>北京市朝阳区望京SOHO塔1A座810</v>
          </cell>
          <cell r="F202" t="str">
            <v>蔡本顺</v>
          </cell>
          <cell r="G202" t="str">
            <v>010-57076810</v>
          </cell>
          <cell r="H202" t="str">
            <v>benshun.cai@ahajoy.com</v>
          </cell>
          <cell r="I202" t="str">
            <v/>
          </cell>
          <cell r="J202">
            <v>0</v>
          </cell>
          <cell r="K202" t="str">
            <v>预付款</v>
          </cell>
          <cell r="L202" t="str">
            <v>亚普路卡（北京）科技有限公司</v>
          </cell>
          <cell r="M202" t="str">
            <v>110 930 097 210 801</v>
          </cell>
          <cell r="N202" t="str">
            <v>CPC;CPD;信息流;CPM;品牌专区;CPT;</v>
          </cell>
          <cell r="O202" t="str">
            <v>无</v>
          </cell>
          <cell r="P202" t="str">
            <v>无</v>
          </cell>
          <cell r="Q202" t="str">
            <v>2018/01/01-2018/12/31</v>
          </cell>
          <cell r="R202" t="str">
            <v>-</v>
          </cell>
          <cell r="S202" t="str">
            <v>-</v>
          </cell>
          <cell r="T202" t="str">
            <v>-</v>
          </cell>
          <cell r="U202" t="str">
            <v>-</v>
          </cell>
          <cell r="V202" t="str">
            <v>-</v>
          </cell>
          <cell r="W202" t="str">
            <v>-</v>
          </cell>
          <cell r="X202" t="str">
            <v>-</v>
          </cell>
          <cell r="Y202" t="str">
            <v>-</v>
          </cell>
          <cell r="Z202" t="str">
            <v>-</v>
          </cell>
          <cell r="AA202" t="str">
            <v>霍尔果斯多彩</v>
          </cell>
        </row>
        <row r="203">
          <cell r="B203" t="str">
            <v>优矩互动（北京）科技有限公司-神马</v>
          </cell>
          <cell r="C203" t="str">
            <v>优矩互动-神马-2018</v>
          </cell>
          <cell r="D203" t="str">
            <v>2018/03/01-2019/12/31</v>
          </cell>
          <cell r="E203" t="str">
            <v>北京市石景山区实兴大街30号院3号楼2层A-1624房间</v>
          </cell>
          <cell r="F203" t="str">
            <v>何春艳</v>
          </cell>
          <cell r="G203" t="str">
            <v>13810801458</v>
          </cell>
          <cell r="H203" t="str">
            <v>hechunyan@ujumedia.com</v>
          </cell>
          <cell r="I203" t="str">
            <v>媒介</v>
          </cell>
          <cell r="J203">
            <v>0</v>
          </cell>
          <cell r="K203" t="str">
            <v>预付款</v>
          </cell>
          <cell r="L203" t="str">
            <v>优矩互动（北京）科技有限公司</v>
          </cell>
          <cell r="M203" t="str">
            <v>9133 0078 8016 0000 0076</v>
          </cell>
          <cell r="N203" t="str">
            <v>CPC;品牌专区;</v>
          </cell>
          <cell r="O203" t="str">
            <v>打折</v>
          </cell>
          <cell r="P203" t="str">
            <v>86.50%</v>
          </cell>
          <cell r="Q203" t="str">
            <v>2018/03/01-2019/12/31</v>
          </cell>
          <cell r="R203" t="str">
            <v>-</v>
          </cell>
          <cell r="S203" t="str">
            <v>-</v>
          </cell>
          <cell r="T203" t="str">
            <v>-</v>
          </cell>
          <cell r="U203" t="str">
            <v>-</v>
          </cell>
          <cell r="V203" t="str">
            <v>-</v>
          </cell>
          <cell r="W203" t="str">
            <v>-</v>
          </cell>
          <cell r="X203" t="str">
            <v>-</v>
          </cell>
          <cell r="Y203" t="str">
            <v>-</v>
          </cell>
          <cell r="Z203" t="str">
            <v>-</v>
          </cell>
          <cell r="AA203" t="str">
            <v>霍尔果斯多彩</v>
          </cell>
        </row>
        <row r="204">
          <cell r="B204" t="str">
            <v>霍尔果斯多彩互动广告有限公司-优矩360</v>
          </cell>
          <cell r="C204" t="str">
            <v>霍尔果斯多彩-优矩360-2018</v>
          </cell>
          <cell r="D204" t="str">
            <v>2018/01/01-2019/12/31</v>
          </cell>
          <cell r="E204" t="str">
            <v>北京市石景山区实兴大街30号院3号楼2层A-1624房间</v>
          </cell>
          <cell r="F204" t="str">
            <v>李洋</v>
          </cell>
          <cell r="G204" t="str">
            <v>15010302140</v>
          </cell>
          <cell r="H204" t="str">
            <v>liyang@adnice.com</v>
          </cell>
          <cell r="I204" t="str">
            <v>财务</v>
          </cell>
          <cell r="J204">
            <v>0</v>
          </cell>
          <cell r="K204" t="str">
            <v>账期付款,预付款</v>
          </cell>
          <cell r="L204" t="str">
            <v>霍尔果斯多彩互动广告有限公司</v>
          </cell>
          <cell r="M204" t="str">
            <v>107667508007</v>
          </cell>
          <cell r="N204" t="str">
            <v>CPD;CPC;CPT;</v>
          </cell>
          <cell r="O204" t="str">
            <v>无</v>
          </cell>
          <cell r="P204" t="str">
            <v>无</v>
          </cell>
          <cell r="Q204" t="str">
            <v>2018/01/01-2019/12/31</v>
          </cell>
          <cell r="R204" t="str">
            <v>-</v>
          </cell>
          <cell r="S204" t="str">
            <v>-</v>
          </cell>
          <cell r="T204" t="str">
            <v>-</v>
          </cell>
          <cell r="U204" t="str">
            <v>-</v>
          </cell>
          <cell r="V204" t="str">
            <v>-</v>
          </cell>
          <cell r="W204" t="str">
            <v>-</v>
          </cell>
          <cell r="X204" t="str">
            <v>-</v>
          </cell>
          <cell r="Y204" t="str">
            <v>-</v>
          </cell>
          <cell r="Z204" t="str">
            <v>-</v>
          </cell>
          <cell r="AA204" t="str">
            <v>北京多彩</v>
          </cell>
        </row>
        <row r="205">
          <cell r="B205" t="str">
            <v>优矩互动（北京）科技有限公司-360</v>
          </cell>
          <cell r="C205" t="str">
            <v>优矩互动-360-2018</v>
          </cell>
          <cell r="D205" t="str">
            <v>2018/03/01-2020/12/31</v>
          </cell>
          <cell r="E205" t="str">
            <v>北京市石景山区实兴大街30号院3号楼2层A-1624房间</v>
          </cell>
          <cell r="F205" t="str">
            <v>何春艳</v>
          </cell>
          <cell r="G205" t="str">
            <v>13810801458</v>
          </cell>
          <cell r="H205" t="str">
            <v>hechunyan@ujumedia.com</v>
          </cell>
          <cell r="I205" t="str">
            <v>媒介</v>
          </cell>
          <cell r="J205">
            <v>0</v>
          </cell>
          <cell r="K205" t="str">
            <v>账期付款,预付款</v>
          </cell>
          <cell r="L205" t="str">
            <v>优矩互动（北京）科技有限公司</v>
          </cell>
          <cell r="M205" t="str">
            <v>20000038906900026389086</v>
          </cell>
          <cell r="N205" t="str">
            <v>CPD;CPC;CPT;</v>
          </cell>
          <cell r="O205" t="str">
            <v>打折</v>
          </cell>
          <cell r="P205" t="str">
            <v>88.00%</v>
          </cell>
          <cell r="Q205" t="str">
            <v>2018/03/01-2020/12/31</v>
          </cell>
          <cell r="R205" t="str">
            <v>-</v>
          </cell>
          <cell r="S205" t="str">
            <v>-</v>
          </cell>
          <cell r="T205" t="str">
            <v>-</v>
          </cell>
          <cell r="U205" t="str">
            <v>-</v>
          </cell>
          <cell r="V205" t="str">
            <v>-</v>
          </cell>
          <cell r="W205" t="str">
            <v>-</v>
          </cell>
          <cell r="X205" t="str">
            <v>-</v>
          </cell>
          <cell r="Y205" t="str">
            <v>-</v>
          </cell>
          <cell r="Z205" t="str">
            <v>-</v>
          </cell>
          <cell r="AA205" t="str">
            <v>霍尔果斯多彩</v>
          </cell>
        </row>
        <row r="206">
          <cell r="B206" t="str">
            <v>北京云锐国际文化传媒有限公司-美柚</v>
          </cell>
          <cell r="C206" t="str">
            <v>云锐-美柚</v>
          </cell>
          <cell r="D206" t="str">
            <v>2018/01/01-2018/12/31</v>
          </cell>
          <cell r="E206" t="str">
            <v>北京市通州区温榆河西路榆西一街金融街园中园一号院2号楼6层</v>
          </cell>
          <cell r="F206" t="str">
            <v>史智杰</v>
          </cell>
          <cell r="G206" t="str">
            <v>18511049252</v>
          </cell>
          <cell r="H206" t="str">
            <v>shizhijie@yunrui.net</v>
          </cell>
          <cell r="I206" t="str">
            <v>销售经理</v>
          </cell>
          <cell r="J206">
            <v>0</v>
          </cell>
          <cell r="K206" t="str">
            <v>预付款</v>
          </cell>
          <cell r="L206" t="str">
            <v>北京云锐国际文化传媒有限公司</v>
          </cell>
          <cell r="M206" t="str">
            <v>11001190600052500291</v>
          </cell>
          <cell r="N206" t="str">
            <v>CPC;</v>
          </cell>
          <cell r="O206" t="str">
            <v>无</v>
          </cell>
          <cell r="P206" t="str">
            <v>无</v>
          </cell>
          <cell r="Q206" t="str">
            <v>2018/01/01-2018/12/31</v>
          </cell>
          <cell r="R206" t="str">
            <v>-</v>
          </cell>
          <cell r="S206" t="str">
            <v>-</v>
          </cell>
          <cell r="T206" t="str">
            <v>-</v>
          </cell>
          <cell r="U206" t="str">
            <v>-</v>
          </cell>
          <cell r="V206" t="str">
            <v>-</v>
          </cell>
          <cell r="W206" t="str">
            <v>-</v>
          </cell>
          <cell r="X206" t="str">
            <v>-</v>
          </cell>
          <cell r="Y206" t="str">
            <v>-</v>
          </cell>
          <cell r="Z206" t="str">
            <v>-</v>
          </cell>
          <cell r="AA206" t="str">
            <v>霍尔果斯多彩</v>
          </cell>
        </row>
        <row r="207">
          <cell r="B207" t="str">
            <v>北京派瑞威行广告有限公司-朋友圈</v>
          </cell>
          <cell r="C207" t="str">
            <v>朋友圈-派瑞-2018</v>
          </cell>
          <cell r="D207" t="str">
            <v>2018/01/01-2019/12/31</v>
          </cell>
          <cell r="E207" t="str">
            <v>北京市朝阳区广渠路66号院百环大厦5层</v>
          </cell>
          <cell r="F207" t="str">
            <v>彭莎莎</v>
          </cell>
          <cell r="G207" t="str">
            <v>18500876660</v>
          </cell>
          <cell r="H207" t="str">
            <v>pengshasha@aspiration-cn.com</v>
          </cell>
          <cell r="I207" t="str">
            <v>渠道经理</v>
          </cell>
          <cell r="J207">
            <v>0</v>
          </cell>
          <cell r="K207" t="str">
            <v>预付款</v>
          </cell>
          <cell r="L207" t="str">
            <v>北京派瑞威行广告有限公司</v>
          </cell>
          <cell r="M207" t="str">
            <v>20000033664900015273357</v>
          </cell>
          <cell r="N207" t="str">
            <v>CPM;</v>
          </cell>
          <cell r="O207" t="str">
            <v>无</v>
          </cell>
          <cell r="P207" t="str">
            <v>无</v>
          </cell>
          <cell r="Q207" t="str">
            <v>2018/01/01-2019/12/31</v>
          </cell>
          <cell r="R207" t="str">
            <v>-</v>
          </cell>
          <cell r="S207" t="str">
            <v>-</v>
          </cell>
          <cell r="T207" t="str">
            <v>-</v>
          </cell>
          <cell r="U207" t="str">
            <v>-</v>
          </cell>
          <cell r="V207" t="str">
            <v>-</v>
          </cell>
          <cell r="W207" t="str">
            <v>-</v>
          </cell>
          <cell r="X207" t="str">
            <v>-</v>
          </cell>
          <cell r="Y207" t="str">
            <v>-</v>
          </cell>
          <cell r="Z207" t="str">
            <v>-</v>
          </cell>
          <cell r="AA207" t="str">
            <v>霍尔果斯多彩</v>
          </cell>
        </row>
        <row r="208">
          <cell r="B208" t="str">
            <v>伊犁天卓网络科技有限公司</v>
          </cell>
          <cell r="C208" t="str">
            <v>天卓网络</v>
          </cell>
          <cell r="D208" t="str">
            <v>2018/01/01-2019/01/01</v>
          </cell>
          <cell r="E208" t="str">
            <v>北京市丰台区汉威国际广场三期2号楼7M层03室</v>
          </cell>
          <cell r="F208" t="str">
            <v>王蛟</v>
          </cell>
          <cell r="G208" t="str">
            <v>15306180507</v>
          </cell>
          <cell r="H208" t="str">
            <v>wj0507@tianzhuobj.com</v>
          </cell>
          <cell r="I208" t="str">
            <v/>
          </cell>
          <cell r="J208">
            <v>0</v>
          </cell>
          <cell r="K208" t="str">
            <v>账期付款</v>
          </cell>
          <cell r="L208" t="str">
            <v>伊犁天卓网络科技有限公司</v>
          </cell>
          <cell r="M208" t="str">
            <v>65050165604300000095</v>
          </cell>
          <cell r="N208" t="str">
            <v>CPD;CPT;信息流;品牌专区;CPC;CPM;</v>
          </cell>
          <cell r="O208" t="str">
            <v>无</v>
          </cell>
          <cell r="P208" t="str">
            <v>无</v>
          </cell>
          <cell r="Q208" t="str">
            <v>2018/01/01-2019/01/01</v>
          </cell>
          <cell r="R208" t="str">
            <v>-</v>
          </cell>
          <cell r="S208" t="str">
            <v>-</v>
          </cell>
          <cell r="T208" t="str">
            <v>-</v>
          </cell>
          <cell r="U208" t="str">
            <v>-</v>
          </cell>
          <cell r="V208" t="str">
            <v>-</v>
          </cell>
          <cell r="W208" t="str">
            <v>-</v>
          </cell>
          <cell r="X208" t="str">
            <v>-</v>
          </cell>
          <cell r="Y208" t="str">
            <v>-</v>
          </cell>
          <cell r="Z208" t="str">
            <v>-</v>
          </cell>
          <cell r="AA208" t="str">
            <v>北京多彩</v>
          </cell>
        </row>
        <row r="209">
          <cell r="B209" t="str">
            <v>霍尔果斯宝盛广告有限公司-搜狗-2018</v>
          </cell>
          <cell r="C209" t="str">
            <v>搜狗-宝盛-2018</v>
          </cell>
          <cell r="D209" t="str">
            <v>2018/01/01-2018/12/31</v>
          </cell>
          <cell r="E209" t="str">
            <v>北京市海淀区中关村东路1号搜狐网络大厦2层201</v>
          </cell>
          <cell r="F209" t="str">
            <v>李程</v>
          </cell>
          <cell r="G209" t="str">
            <v>15203488124</v>
          </cell>
          <cell r="H209" t="str">
            <v>lc@bsacme.com</v>
          </cell>
          <cell r="I209" t="str">
            <v>媒介</v>
          </cell>
          <cell r="J209">
            <v>0</v>
          </cell>
          <cell r="K209" t="str">
            <v>账期付款</v>
          </cell>
          <cell r="L209" t="str">
            <v>霍尔果斯宝盛广告有限公司</v>
          </cell>
          <cell r="M209" t="str">
            <v>65050165698600000683</v>
          </cell>
          <cell r="N209" t="str">
            <v>品牌专区;CPC;</v>
          </cell>
          <cell r="O209" t="str">
            <v>打折</v>
          </cell>
          <cell r="P209" t="str">
            <v>90.00%</v>
          </cell>
          <cell r="Q209" t="str">
            <v>2018/01/01-2018/12/31</v>
          </cell>
          <cell r="R209" t="str">
            <v>-</v>
          </cell>
          <cell r="S209" t="str">
            <v>-</v>
          </cell>
          <cell r="T209" t="str">
            <v>-</v>
          </cell>
          <cell r="U209" t="str">
            <v>-</v>
          </cell>
          <cell r="V209" t="str">
            <v>-</v>
          </cell>
          <cell r="W209" t="str">
            <v>-</v>
          </cell>
          <cell r="X209" t="str">
            <v>-</v>
          </cell>
          <cell r="Y209" t="str">
            <v>-</v>
          </cell>
          <cell r="Z209" t="str">
            <v>-</v>
          </cell>
          <cell r="AA209" t="str">
            <v>霍尔果斯多彩</v>
          </cell>
        </row>
        <row r="210">
          <cell r="B210" t="str">
            <v>哇棒（北京）移动技术有限公司</v>
          </cell>
          <cell r="C210" t="str">
            <v>哇棒OPPO金融电商-2018</v>
          </cell>
          <cell r="D210" t="str">
            <v>2018/01/01-2019/12/31</v>
          </cell>
          <cell r="E210" t="str">
            <v>北京市东城区东四十条甲22号南新仓商务大厦B11层1125</v>
          </cell>
          <cell r="F210" t="str">
            <v>赵雨婷</v>
          </cell>
          <cell r="G210" t="str">
            <v>15210612734</v>
          </cell>
          <cell r="H210" t="str">
            <v>zhaoyuting@wooboo.com.cn</v>
          </cell>
          <cell r="I210" t="str">
            <v>渠道销售总监</v>
          </cell>
          <cell r="J210">
            <v>0</v>
          </cell>
          <cell r="K210" t="str">
            <v>预付款,账期付款</v>
          </cell>
          <cell r="L210" t="str">
            <v>哇棒（北京）移动技术有限公司</v>
          </cell>
          <cell r="M210" t="str">
            <v>0200080709024763439</v>
          </cell>
          <cell r="N210" t="str">
            <v>CPD;信息流;CPM;CPT;</v>
          </cell>
          <cell r="O210" t="str">
            <v>无</v>
          </cell>
          <cell r="P210" t="str">
            <v>无</v>
          </cell>
          <cell r="Q210" t="str">
            <v>2018/01/01-2019/12/31</v>
          </cell>
          <cell r="R210" t="str">
            <v>-</v>
          </cell>
          <cell r="S210" t="str">
            <v>-</v>
          </cell>
          <cell r="T210" t="str">
            <v>-</v>
          </cell>
          <cell r="U210" t="str">
            <v>-</v>
          </cell>
          <cell r="V210" t="str">
            <v>-</v>
          </cell>
          <cell r="W210" t="str">
            <v>-</v>
          </cell>
          <cell r="X210" t="str">
            <v>-</v>
          </cell>
          <cell r="Y210" t="str">
            <v>-</v>
          </cell>
          <cell r="Z210" t="str">
            <v>-</v>
          </cell>
          <cell r="AA210" t="str">
            <v>北京多彩</v>
          </cell>
        </row>
        <row r="211">
          <cell r="B211" t="str">
            <v>霍尔果斯英派科特信息技术有限公司-OPPO旅教工</v>
          </cell>
          <cell r="C211" t="str">
            <v>OPPO-旅教工2018（新）</v>
          </cell>
          <cell r="D211" t="str">
            <v>2018/01/01-2020/12/31</v>
          </cell>
          <cell r="E211" t="str">
            <v>霍尔果斯英派科特信息技术有限公司</v>
          </cell>
          <cell r="F211" t="str">
            <v>陈英芳</v>
          </cell>
          <cell r="G211" t="str">
            <v>18123652695</v>
          </cell>
          <cell r="H211" t="str">
            <v>chenyingfang@impactad.cn</v>
          </cell>
          <cell r="I211" t="str">
            <v>媒介总监</v>
          </cell>
          <cell r="J211">
            <v>0</v>
          </cell>
          <cell r="K211" t="str">
            <v>预存款,账期付款</v>
          </cell>
          <cell r="L211" t="str">
            <v>霍尔果斯英派科特信息技术有限公司</v>
          </cell>
          <cell r="M211" t="str">
            <v>30111801040002526</v>
          </cell>
          <cell r="N211" t="str">
            <v>CPD;CPT;CPC;联盟;</v>
          </cell>
          <cell r="O211" t="str">
            <v>无</v>
          </cell>
          <cell r="P211" t="str">
            <v>无</v>
          </cell>
          <cell r="Q211" t="str">
            <v>2018/01/01-2018/12/31</v>
          </cell>
          <cell r="R211" t="str">
            <v>无</v>
          </cell>
          <cell r="S211" t="str">
            <v>无</v>
          </cell>
          <cell r="T211" t="str">
            <v>2020/01/01-2020/12/31</v>
          </cell>
          <cell r="U211" t="str">
            <v>即充即返</v>
          </cell>
          <cell r="V211" t="str">
            <v>2.00%</v>
          </cell>
          <cell r="W211" t="str">
            <v>2019/01/01-2019/12/31</v>
          </cell>
          <cell r="X211" t="str">
            <v>-</v>
          </cell>
          <cell r="Y211" t="str">
            <v>-</v>
          </cell>
          <cell r="Z211" t="str">
            <v>-</v>
          </cell>
          <cell r="AA211" t="str">
            <v>北京多彩</v>
          </cell>
        </row>
        <row r="212">
          <cell r="B212" t="str">
            <v>北京派瑞威行广告有限公司</v>
          </cell>
          <cell r="C212" t="str">
            <v>派瑞-360-2018</v>
          </cell>
          <cell r="D212" t="str">
            <v>2018/01/01-2018/12/31</v>
          </cell>
          <cell r="E212" t="str">
            <v>北京市朝阳区广渠路66号院百环大厦5层</v>
          </cell>
          <cell r="F212" t="str">
            <v>彭莎莎</v>
          </cell>
          <cell r="G212" t="str">
            <v>18500876660</v>
          </cell>
          <cell r="H212" t="str">
            <v>pengshasha@aspiration-cn.com</v>
          </cell>
          <cell r="I212" t="str">
            <v>渠道经理</v>
          </cell>
          <cell r="J212">
            <v>0</v>
          </cell>
          <cell r="K212" t="str">
            <v>预付款</v>
          </cell>
          <cell r="L212" t="str">
            <v>北京派瑞威行广告有限公司</v>
          </cell>
          <cell r="M212" t="str">
            <v>110907404210303</v>
          </cell>
          <cell r="N212" t="str">
            <v>CPC;</v>
          </cell>
          <cell r="O212" t="str">
            <v>无</v>
          </cell>
          <cell r="P212" t="str">
            <v>无</v>
          </cell>
          <cell r="Q212" t="str">
            <v>2018/01/01-2018/12/31</v>
          </cell>
          <cell r="R212" t="str">
            <v>-</v>
          </cell>
          <cell r="S212" t="str">
            <v>-</v>
          </cell>
          <cell r="T212" t="str">
            <v>-</v>
          </cell>
          <cell r="U212" t="str">
            <v>-</v>
          </cell>
          <cell r="V212" t="str">
            <v>-</v>
          </cell>
          <cell r="W212" t="str">
            <v>-</v>
          </cell>
          <cell r="X212" t="str">
            <v>-</v>
          </cell>
          <cell r="Y212" t="str">
            <v>-</v>
          </cell>
          <cell r="Z212" t="str">
            <v>-</v>
          </cell>
          <cell r="AA212" t="str">
            <v>霍尔果斯多彩</v>
          </cell>
        </row>
        <row r="213">
          <cell r="B213" t="str">
            <v>霍尔果斯多彩互动广告有限公司-广点通</v>
          </cell>
          <cell r="C213" t="str">
            <v>霍尔果斯多彩-广点通-2018</v>
          </cell>
          <cell r="D213" t="str">
            <v>2018/01/01-2019/12/31</v>
          </cell>
          <cell r="E213" t="str">
            <v>北京市海淀区清华科技园8号楼启迪科技大厦D座10层</v>
          </cell>
          <cell r="F213" t="str">
            <v>李洋</v>
          </cell>
          <cell r="G213" t="str">
            <v>15010302140</v>
          </cell>
          <cell r="H213" t="str">
            <v>liyang@adnice.com</v>
          </cell>
          <cell r="I213" t="str">
            <v>财务</v>
          </cell>
          <cell r="J213">
            <v>0</v>
          </cell>
          <cell r="K213" t="str">
            <v>预付款</v>
          </cell>
          <cell r="L213" t="str">
            <v>霍尔果斯多彩互动广告有限公司</v>
          </cell>
          <cell r="M213" t="str">
            <v>107667508007</v>
          </cell>
          <cell r="N213" t="str">
            <v>CPC;</v>
          </cell>
          <cell r="O213" t="str">
            <v>无</v>
          </cell>
          <cell r="P213" t="str">
            <v>无</v>
          </cell>
          <cell r="Q213" t="str">
            <v>2018/01/01-2019/12/31</v>
          </cell>
          <cell r="R213" t="str">
            <v>-</v>
          </cell>
          <cell r="S213" t="str">
            <v>-</v>
          </cell>
          <cell r="T213" t="str">
            <v>-</v>
          </cell>
          <cell r="U213" t="str">
            <v>-</v>
          </cell>
          <cell r="V213" t="str">
            <v>-</v>
          </cell>
          <cell r="W213" t="str">
            <v>-</v>
          </cell>
          <cell r="X213" t="str">
            <v>-</v>
          </cell>
          <cell r="Y213" t="str">
            <v>-</v>
          </cell>
          <cell r="Z213" t="str">
            <v>-</v>
          </cell>
          <cell r="AA213" t="str">
            <v>北京多彩</v>
          </cell>
        </row>
        <row r="214">
          <cell r="B214" t="str">
            <v>北京多彩互动广告有限公司-OPPO旅教工2018</v>
          </cell>
          <cell r="C214" t="str">
            <v>北京多彩-OPPO旅教工2018</v>
          </cell>
          <cell r="D214" t="str">
            <v>2018/01/01-2018/12/31</v>
          </cell>
          <cell r="E214" t="str">
            <v>北京市海淀区清华科技园启迪科技大厦D座10层</v>
          </cell>
          <cell r="F214" t="str">
            <v>潘瑜</v>
          </cell>
          <cell r="G214" t="str">
            <v>13714967200</v>
          </cell>
          <cell r="H214" t="str">
            <v>panyu@adnice.com</v>
          </cell>
          <cell r="I214" t="str">
            <v/>
          </cell>
          <cell r="J214">
            <v>0</v>
          </cell>
          <cell r="K214" t="str">
            <v>预付款</v>
          </cell>
          <cell r="L214" t="str">
            <v>北京多彩互动广告有限公司</v>
          </cell>
          <cell r="M214" t="str">
            <v>1101040160000553155</v>
          </cell>
          <cell r="N214" t="str">
            <v>CPD;CPT;信息流;</v>
          </cell>
          <cell r="O214" t="str">
            <v>无</v>
          </cell>
          <cell r="P214" t="str">
            <v>无</v>
          </cell>
          <cell r="Q214" t="str">
            <v>2018/01/01-2018/12/31</v>
          </cell>
          <cell r="R214" t="str">
            <v>-</v>
          </cell>
          <cell r="S214" t="str">
            <v>-</v>
          </cell>
          <cell r="T214" t="str">
            <v>-</v>
          </cell>
          <cell r="U214" t="str">
            <v>-</v>
          </cell>
          <cell r="V214" t="str">
            <v>-</v>
          </cell>
          <cell r="W214" t="str">
            <v>-</v>
          </cell>
          <cell r="X214" t="str">
            <v>-</v>
          </cell>
          <cell r="Y214" t="str">
            <v>-</v>
          </cell>
          <cell r="Z214" t="str">
            <v>-</v>
          </cell>
          <cell r="AA214" t="str">
            <v>霍尔果斯多彩</v>
          </cell>
        </row>
        <row r="215">
          <cell r="B215" t="str">
            <v>北京多彩互动广告有限公司-OPPO网服2018</v>
          </cell>
          <cell r="C215" t="str">
            <v>北京多彩-OPPO网服2018</v>
          </cell>
          <cell r="D215" t="str">
            <v>2018/01/01-2018/12/31</v>
          </cell>
          <cell r="E215" t="str">
            <v>北京市海淀区清华科技园启迪科技大厦D座10层</v>
          </cell>
          <cell r="F215" t="str">
            <v>潘瑜</v>
          </cell>
          <cell r="G215" t="str">
            <v>13714967200</v>
          </cell>
          <cell r="H215" t="str">
            <v>panyu@adnice.com</v>
          </cell>
          <cell r="I215" t="str">
            <v/>
          </cell>
          <cell r="J215">
            <v>0</v>
          </cell>
          <cell r="K215" t="str">
            <v>预付款</v>
          </cell>
          <cell r="L215" t="str">
            <v>北京多彩互动广告有限公司</v>
          </cell>
          <cell r="M215" t="str">
            <v>1101040160000553155</v>
          </cell>
          <cell r="N215" t="str">
            <v>CPD;CPT;信息流;</v>
          </cell>
          <cell r="O215" t="str">
            <v>无</v>
          </cell>
          <cell r="P215" t="str">
            <v>无</v>
          </cell>
          <cell r="Q215" t="str">
            <v>2018/01/01-2018/12/31</v>
          </cell>
          <cell r="R215" t="str">
            <v>-</v>
          </cell>
          <cell r="S215" t="str">
            <v>-</v>
          </cell>
          <cell r="T215" t="str">
            <v>-</v>
          </cell>
          <cell r="U215" t="str">
            <v>-</v>
          </cell>
          <cell r="V215" t="str">
            <v>-</v>
          </cell>
          <cell r="W215" t="str">
            <v>-</v>
          </cell>
          <cell r="X215" t="str">
            <v>-</v>
          </cell>
          <cell r="Y215" t="str">
            <v>-</v>
          </cell>
          <cell r="Z215" t="str">
            <v>-</v>
          </cell>
          <cell r="AA215" t="str">
            <v>霍尔果斯多彩</v>
          </cell>
        </row>
        <row r="216">
          <cell r="B216" t="str">
            <v>霍尔果斯多彩互动广告有限公司-应用宝2019</v>
          </cell>
          <cell r="C216" t="str">
            <v>霍尔果斯多彩-应用宝2019</v>
          </cell>
          <cell r="D216" t="str">
            <v>2018/01/01-2019/12/31</v>
          </cell>
          <cell r="E216" t="str">
            <v>北京市海淀区清华科技园启迪科技大厦D座10层</v>
          </cell>
          <cell r="F216" t="str">
            <v>潘瑜</v>
          </cell>
          <cell r="G216" t="str">
            <v>13714967200</v>
          </cell>
          <cell r="H216" t="str">
            <v>panyu@adnice.com</v>
          </cell>
          <cell r="I216" t="str">
            <v/>
          </cell>
          <cell r="J216">
            <v>0</v>
          </cell>
          <cell r="K216" t="str">
            <v>预存款</v>
          </cell>
          <cell r="L216" t="str">
            <v>霍尔果斯多彩互动广告有限公司</v>
          </cell>
          <cell r="M216" t="str">
            <v>107667508007</v>
          </cell>
          <cell r="N216" t="str">
            <v>CPD;CPT;CPC;</v>
          </cell>
          <cell r="O216" t="str">
            <v>无</v>
          </cell>
          <cell r="P216" t="str">
            <v>无</v>
          </cell>
          <cell r="Q216" t="str">
            <v>2018/01/01-2019/12/31</v>
          </cell>
          <cell r="R216" t="str">
            <v>-</v>
          </cell>
          <cell r="S216" t="str">
            <v>-</v>
          </cell>
          <cell r="T216" t="str">
            <v>-</v>
          </cell>
          <cell r="U216" t="str">
            <v>-</v>
          </cell>
          <cell r="V216" t="str">
            <v>-</v>
          </cell>
          <cell r="W216" t="str">
            <v>-</v>
          </cell>
          <cell r="X216" t="str">
            <v>-</v>
          </cell>
          <cell r="Y216" t="str">
            <v>-</v>
          </cell>
          <cell r="Z216" t="str">
            <v>-</v>
          </cell>
          <cell r="AA216" t="str">
            <v>北京多彩</v>
          </cell>
        </row>
        <row r="217">
          <cell r="B217" t="str">
            <v>霍尔果斯多彩互动广告有限公司-乐视</v>
          </cell>
          <cell r="C217" t="str">
            <v>霍尔果斯多彩-乐视-2018</v>
          </cell>
          <cell r="D217" t="str">
            <v>2018/01/01-2018/12/31</v>
          </cell>
          <cell r="E217" t="str">
            <v>北京市海淀区清华科技园8号楼启迪科技大厦D座10层</v>
          </cell>
          <cell r="F217" t="str">
            <v>李洋</v>
          </cell>
          <cell r="G217" t="str">
            <v>15010302140</v>
          </cell>
          <cell r="H217" t="str">
            <v>liyang@adnice.com</v>
          </cell>
          <cell r="I217" t="str">
            <v>财务</v>
          </cell>
          <cell r="J217">
            <v>0</v>
          </cell>
          <cell r="K217" t="str">
            <v>预付款</v>
          </cell>
          <cell r="L217" t="str">
            <v>霍尔果斯多彩互动广告有限公司</v>
          </cell>
          <cell r="M217" t="str">
            <v>107667508007</v>
          </cell>
          <cell r="N217" t="str">
            <v>CPD;CPT;</v>
          </cell>
          <cell r="O217" t="str">
            <v>无</v>
          </cell>
          <cell r="P217" t="str">
            <v>无</v>
          </cell>
          <cell r="Q217" t="str">
            <v>2018/01/01-2018/12/31</v>
          </cell>
          <cell r="R217" t="str">
            <v>-</v>
          </cell>
          <cell r="S217" t="str">
            <v>-</v>
          </cell>
          <cell r="T217" t="str">
            <v>-</v>
          </cell>
          <cell r="U217" t="str">
            <v>-</v>
          </cell>
          <cell r="V217" t="str">
            <v>-</v>
          </cell>
          <cell r="W217" t="str">
            <v>-</v>
          </cell>
          <cell r="X217" t="str">
            <v>-</v>
          </cell>
          <cell r="Y217" t="str">
            <v>-</v>
          </cell>
          <cell r="Z217" t="str">
            <v>-</v>
          </cell>
          <cell r="AA217" t="str">
            <v>北京多彩</v>
          </cell>
        </row>
        <row r="218">
          <cell r="B218" t="str">
            <v>北京多彩互动广告有限公司-魅族2019</v>
          </cell>
          <cell r="C218" t="str">
            <v>北京多彩-魅族2019</v>
          </cell>
          <cell r="D218" t="str">
            <v>2018/01/01-2019/12/31</v>
          </cell>
          <cell r="E218" t="str">
            <v>北京市海淀区清华科技园启迪科技大厦D座10层</v>
          </cell>
          <cell r="F218" t="str">
            <v>王桂湘</v>
          </cell>
          <cell r="G218" t="str">
            <v>18676741287</v>
          </cell>
          <cell r="H218" t="str">
            <v>wangguixiang@adnice.com</v>
          </cell>
          <cell r="I218" t="str">
            <v/>
          </cell>
          <cell r="J218">
            <v>0</v>
          </cell>
          <cell r="K218" t="str">
            <v>预付款,预存款</v>
          </cell>
          <cell r="L218" t="str">
            <v>北京多彩互动广告有限公司</v>
          </cell>
          <cell r="M218" t="str">
            <v>1101040160000553155</v>
          </cell>
          <cell r="N218" t="str">
            <v>CPD;CPT;信息流;</v>
          </cell>
          <cell r="O218" t="str">
            <v>无</v>
          </cell>
          <cell r="P218" t="str">
            <v>无</v>
          </cell>
          <cell r="Q218" t="str">
            <v>2018/01/01-2019/12/31</v>
          </cell>
          <cell r="R218" t="str">
            <v>-</v>
          </cell>
          <cell r="S218" t="str">
            <v>-</v>
          </cell>
          <cell r="T218" t="str">
            <v>-</v>
          </cell>
          <cell r="U218" t="str">
            <v>-</v>
          </cell>
          <cell r="V218" t="str">
            <v>-</v>
          </cell>
          <cell r="W218" t="str">
            <v>-</v>
          </cell>
          <cell r="X218" t="str">
            <v>-</v>
          </cell>
          <cell r="Y218" t="str">
            <v>-</v>
          </cell>
          <cell r="Z218" t="str">
            <v>-</v>
          </cell>
          <cell r="AA218" t="str">
            <v>霍尔果斯多彩</v>
          </cell>
        </row>
        <row r="219">
          <cell r="B219" t="str">
            <v>北京多彩互动广告有限公司-金立2018</v>
          </cell>
          <cell r="C219" t="str">
            <v>北京多彩-金立2018</v>
          </cell>
          <cell r="D219" t="str">
            <v>2018/01/01-2019/12/31</v>
          </cell>
          <cell r="E219" t="str">
            <v>北京市海淀区清华科技园启迪科技大厦D座10层</v>
          </cell>
          <cell r="F219" t="str">
            <v>潘瑜</v>
          </cell>
          <cell r="G219" t="str">
            <v>13714967200</v>
          </cell>
          <cell r="H219" t="str">
            <v>panyu@adnice.com</v>
          </cell>
          <cell r="I219" t="str">
            <v/>
          </cell>
          <cell r="J219">
            <v>0</v>
          </cell>
          <cell r="K219" t="str">
            <v>预付款</v>
          </cell>
          <cell r="L219" t="str">
            <v>北京多彩互动广告有限公司</v>
          </cell>
          <cell r="M219" t="str">
            <v>1101040160000553155</v>
          </cell>
          <cell r="N219" t="str">
            <v>CPD;CPT;</v>
          </cell>
          <cell r="O219" t="str">
            <v>无</v>
          </cell>
          <cell r="P219" t="str">
            <v>无</v>
          </cell>
          <cell r="Q219" t="str">
            <v>2018/01/01-2019/12/31</v>
          </cell>
          <cell r="R219" t="str">
            <v>-</v>
          </cell>
          <cell r="S219" t="str">
            <v>-</v>
          </cell>
          <cell r="T219" t="str">
            <v>-</v>
          </cell>
          <cell r="U219" t="str">
            <v>-</v>
          </cell>
          <cell r="V219" t="str">
            <v>-</v>
          </cell>
          <cell r="W219" t="str">
            <v>-</v>
          </cell>
          <cell r="X219" t="str">
            <v>-</v>
          </cell>
          <cell r="Y219" t="str">
            <v>-</v>
          </cell>
          <cell r="Z219" t="str">
            <v>-</v>
          </cell>
          <cell r="AA219" t="str">
            <v>霍尔果斯多彩</v>
          </cell>
        </row>
        <row r="220">
          <cell r="B220" t="str">
            <v>北京多彩互动广告有限公司-联想</v>
          </cell>
          <cell r="C220" t="str">
            <v>北京多彩-联想-2018</v>
          </cell>
          <cell r="D220" t="str">
            <v>2018/01/01-2018/12/31</v>
          </cell>
          <cell r="E220" t="str">
            <v>新疆伊犁州霍尔果斯市北京路以西、珠海路以南合作中心配套区查验业务楼8楼8-11-146号</v>
          </cell>
          <cell r="F220" t="str">
            <v>蒲赟</v>
          </cell>
          <cell r="G220" t="str">
            <v>15652232649</v>
          </cell>
          <cell r="H220" t="str">
            <v>puyun@adnice.com</v>
          </cell>
          <cell r="I220" t="str">
            <v/>
          </cell>
          <cell r="J220">
            <v>0</v>
          </cell>
          <cell r="K220" t="str">
            <v>账期付款</v>
          </cell>
          <cell r="L220" t="str">
            <v>北京多彩互动广告有限公司</v>
          </cell>
          <cell r="M220" t="str">
            <v>1101040160000553155</v>
          </cell>
          <cell r="N220" t="str">
            <v>CPD;CPT;信息流;品牌专区;CPC;CPM;</v>
          </cell>
          <cell r="O220" t="str">
            <v>无</v>
          </cell>
          <cell r="P220" t="str">
            <v>无</v>
          </cell>
          <cell r="Q220" t="str">
            <v>2018/01/01-2018/12/31</v>
          </cell>
          <cell r="R220" t="str">
            <v>-</v>
          </cell>
          <cell r="S220" t="str">
            <v>-</v>
          </cell>
          <cell r="T220" t="str">
            <v>-</v>
          </cell>
          <cell r="U220" t="str">
            <v>-</v>
          </cell>
          <cell r="V220" t="str">
            <v>-</v>
          </cell>
          <cell r="W220" t="str">
            <v>-</v>
          </cell>
          <cell r="X220" t="str">
            <v>-</v>
          </cell>
          <cell r="Y220" t="str">
            <v>-</v>
          </cell>
          <cell r="Z220" t="str">
            <v>-</v>
          </cell>
          <cell r="AA220" t="str">
            <v>霍尔果斯多彩</v>
          </cell>
        </row>
        <row r="221">
          <cell r="B221" t="str">
            <v>北京多彩互动广告有限公司-OPPO金融电商-2018</v>
          </cell>
          <cell r="C221" t="str">
            <v>北京多彩-OPPO金融电商2018</v>
          </cell>
          <cell r="D221" t="str">
            <v>2018/01/01-2018/12/31</v>
          </cell>
          <cell r="E221" t="str">
            <v>北京市海淀区清华科技园启迪科技大厦D座10层</v>
          </cell>
          <cell r="F221" t="str">
            <v>潘瑜</v>
          </cell>
          <cell r="G221" t="str">
            <v>13714967200</v>
          </cell>
          <cell r="H221" t="str">
            <v>panyu@adnice.com</v>
          </cell>
          <cell r="I221" t="str">
            <v/>
          </cell>
          <cell r="J221">
            <v>0</v>
          </cell>
          <cell r="K221" t="str">
            <v>预付款</v>
          </cell>
          <cell r="L221" t="str">
            <v>北京多彩互动广告有限公司</v>
          </cell>
          <cell r="M221" t="str">
            <v>1101040160000553155</v>
          </cell>
          <cell r="N221" t="str">
            <v>CPD;CPT;信息流;</v>
          </cell>
          <cell r="O221" t="str">
            <v>无</v>
          </cell>
          <cell r="P221" t="str">
            <v>无</v>
          </cell>
          <cell r="Q221" t="str">
            <v>2018/01/01-2018/12/31</v>
          </cell>
          <cell r="R221" t="str">
            <v>-</v>
          </cell>
          <cell r="S221" t="str">
            <v>-</v>
          </cell>
          <cell r="T221" t="str">
            <v>-</v>
          </cell>
          <cell r="U221" t="str">
            <v>-</v>
          </cell>
          <cell r="V221" t="str">
            <v>-</v>
          </cell>
          <cell r="W221" t="str">
            <v>-</v>
          </cell>
          <cell r="X221" t="str">
            <v>-</v>
          </cell>
          <cell r="Y221" t="str">
            <v>-</v>
          </cell>
          <cell r="Z221" t="str">
            <v>-</v>
          </cell>
          <cell r="AA221" t="str">
            <v>霍尔果斯多彩</v>
          </cell>
        </row>
        <row r="222">
          <cell r="B222" t="str">
            <v>北京多彩互动广告有限公司-百度</v>
          </cell>
          <cell r="C222" t="str">
            <v>北京多彩-百度-2018</v>
          </cell>
          <cell r="D222" t="str">
            <v>2018/01/01-2019/12/31</v>
          </cell>
          <cell r="E222" t="str">
            <v>新疆伊犁州霍尔果斯市北京路以西、珠海路以南合作中心配套区查验业务楼8楼8-11-146号</v>
          </cell>
          <cell r="F222" t="str">
            <v>蒲赟</v>
          </cell>
          <cell r="G222" t="str">
            <v>15652232649</v>
          </cell>
          <cell r="H222" t="str">
            <v>puyun@adnice.com</v>
          </cell>
          <cell r="I222" t="str">
            <v/>
          </cell>
          <cell r="J222">
            <v>0</v>
          </cell>
          <cell r="K222" t="str">
            <v>预付款</v>
          </cell>
          <cell r="L222" t="str">
            <v>北京多彩互动广告有限公司</v>
          </cell>
          <cell r="M222" t="str">
            <v>1101040160000553155</v>
          </cell>
          <cell r="N222" t="str">
            <v>CPD;CPT;信息流;品牌专区;CPC;CPM;</v>
          </cell>
          <cell r="O222" t="str">
            <v>无</v>
          </cell>
          <cell r="P222" t="str">
            <v>无</v>
          </cell>
          <cell r="Q222" t="str">
            <v>2018/01/01-2019/12/31</v>
          </cell>
          <cell r="R222" t="str">
            <v>-</v>
          </cell>
          <cell r="S222" t="str">
            <v>-</v>
          </cell>
          <cell r="T222" t="str">
            <v>-</v>
          </cell>
          <cell r="U222" t="str">
            <v>-</v>
          </cell>
          <cell r="V222" t="str">
            <v>-</v>
          </cell>
          <cell r="W222" t="str">
            <v>-</v>
          </cell>
          <cell r="X222" t="str">
            <v>-</v>
          </cell>
          <cell r="Y222" t="str">
            <v>-</v>
          </cell>
          <cell r="Z222" t="str">
            <v>-</v>
          </cell>
          <cell r="AA222" t="str">
            <v>霍尔果斯多彩</v>
          </cell>
        </row>
        <row r="223">
          <cell r="B223" t="str">
            <v>北京多彩互动广告有限公司-小米工具综合-2018</v>
          </cell>
          <cell r="C223" t="str">
            <v>北京多彩-小米工具综合-2018</v>
          </cell>
          <cell r="D223" t="str">
            <v>2018/01/01-2019/12/31</v>
          </cell>
          <cell r="E223" t="str">
            <v>北京市海淀区清华科技园启迪科技大厦D座10层</v>
          </cell>
          <cell r="F223" t="str">
            <v>张亚妮</v>
          </cell>
          <cell r="G223" t="str">
            <v>15611181013</v>
          </cell>
          <cell r="H223" t="str">
            <v>zhangyani@adnice.com</v>
          </cell>
          <cell r="I223" t="str">
            <v/>
          </cell>
          <cell r="J223">
            <v>0</v>
          </cell>
          <cell r="K223" t="str">
            <v>预存款</v>
          </cell>
          <cell r="L223" t="str">
            <v>北京多彩互动广告有限公司</v>
          </cell>
          <cell r="M223" t="str">
            <v>1101040160000553155</v>
          </cell>
          <cell r="N223" t="str">
            <v>CPD;CPT;CPC;CPM;</v>
          </cell>
          <cell r="O223" t="str">
            <v>无</v>
          </cell>
          <cell r="P223" t="str">
            <v>无</v>
          </cell>
          <cell r="Q223" t="str">
            <v>2018/01/01-2019/12/31</v>
          </cell>
          <cell r="R223" t="str">
            <v>-</v>
          </cell>
          <cell r="S223" t="str">
            <v>-</v>
          </cell>
          <cell r="T223" t="str">
            <v>-</v>
          </cell>
          <cell r="U223" t="str">
            <v>-</v>
          </cell>
          <cell r="V223" t="str">
            <v>-</v>
          </cell>
          <cell r="W223" t="str">
            <v>-</v>
          </cell>
          <cell r="X223" t="str">
            <v>-</v>
          </cell>
          <cell r="Y223" t="str">
            <v>-</v>
          </cell>
          <cell r="Z223" t="str">
            <v>-</v>
          </cell>
          <cell r="AA223" t="str">
            <v>霍尔果斯多彩</v>
          </cell>
        </row>
        <row r="224">
          <cell r="B224" t="str">
            <v>北京多彩互动广告有限公司-小米电商-2018</v>
          </cell>
          <cell r="C224" t="str">
            <v>北京多彩-小米电商-2018</v>
          </cell>
          <cell r="D224" t="str">
            <v>2018/01/01-2019/12/31</v>
          </cell>
          <cell r="E224" t="str">
            <v>北京市海淀区清华科技园启迪科技大厦D座10层</v>
          </cell>
          <cell r="F224" t="str">
            <v>张亚妮</v>
          </cell>
          <cell r="G224" t="str">
            <v>15611181013</v>
          </cell>
          <cell r="H224" t="str">
            <v>zhangyani@adnice.com</v>
          </cell>
          <cell r="I224" t="str">
            <v/>
          </cell>
          <cell r="J224">
            <v>0</v>
          </cell>
          <cell r="K224" t="str">
            <v>预存款</v>
          </cell>
          <cell r="L224" t="str">
            <v>北京多彩互动广告有限公司</v>
          </cell>
          <cell r="M224" t="str">
            <v>1101040160000553155</v>
          </cell>
          <cell r="N224" t="str">
            <v>CPD;CPT;CPC;CPM;</v>
          </cell>
          <cell r="O224" t="str">
            <v>无</v>
          </cell>
          <cell r="P224" t="str">
            <v>无</v>
          </cell>
          <cell r="Q224" t="str">
            <v>2018/01/01-2019/12/31</v>
          </cell>
          <cell r="R224" t="str">
            <v>-</v>
          </cell>
          <cell r="S224" t="str">
            <v>-</v>
          </cell>
          <cell r="T224" t="str">
            <v>-</v>
          </cell>
          <cell r="U224" t="str">
            <v>-</v>
          </cell>
          <cell r="V224" t="str">
            <v>-</v>
          </cell>
          <cell r="W224" t="str">
            <v>-</v>
          </cell>
          <cell r="X224" t="str">
            <v>-</v>
          </cell>
          <cell r="Y224" t="str">
            <v>-</v>
          </cell>
          <cell r="Z224" t="str">
            <v>-</v>
          </cell>
          <cell r="AA224" t="str">
            <v>霍尔果斯多彩</v>
          </cell>
        </row>
        <row r="225">
          <cell r="B225" t="str">
            <v>北京多彩互动广告有限公司-小米金融-2018</v>
          </cell>
          <cell r="C225" t="str">
            <v>北京多彩-小米金融-2018</v>
          </cell>
          <cell r="D225" t="str">
            <v>2018/01/01-2019/12/31</v>
          </cell>
          <cell r="E225" t="str">
            <v>北京市海淀区清华科技园启迪科技大厦D座10层</v>
          </cell>
          <cell r="F225" t="str">
            <v>张亚妮</v>
          </cell>
          <cell r="G225" t="str">
            <v>15611181013</v>
          </cell>
          <cell r="H225" t="str">
            <v>zhangyani@adnice.com</v>
          </cell>
          <cell r="I225" t="str">
            <v/>
          </cell>
          <cell r="J225">
            <v>0</v>
          </cell>
          <cell r="K225" t="str">
            <v>预存款</v>
          </cell>
          <cell r="L225" t="str">
            <v>北京多彩互动广告有限公司</v>
          </cell>
          <cell r="M225" t="str">
            <v>1101040160000553155</v>
          </cell>
          <cell r="N225" t="str">
            <v>CPD;CPT;CPC;CPM;</v>
          </cell>
          <cell r="O225" t="str">
            <v>无</v>
          </cell>
          <cell r="P225" t="str">
            <v>无</v>
          </cell>
          <cell r="Q225" t="str">
            <v>2018/01/01-2019/12/31</v>
          </cell>
          <cell r="R225" t="str">
            <v>-</v>
          </cell>
          <cell r="S225" t="str">
            <v>-</v>
          </cell>
          <cell r="T225" t="str">
            <v>-</v>
          </cell>
          <cell r="U225" t="str">
            <v>-</v>
          </cell>
          <cell r="V225" t="str">
            <v>-</v>
          </cell>
          <cell r="W225" t="str">
            <v>-</v>
          </cell>
          <cell r="X225" t="str">
            <v>-</v>
          </cell>
          <cell r="Y225" t="str">
            <v>-</v>
          </cell>
          <cell r="Z225" t="str">
            <v>-</v>
          </cell>
          <cell r="AA225" t="str">
            <v>霍尔果斯多彩</v>
          </cell>
        </row>
        <row r="226">
          <cell r="B226" t="str">
            <v>北京多彩互动广告有限公司-小米网服-2018</v>
          </cell>
          <cell r="C226" t="str">
            <v>北京多彩-小米网服-2018</v>
          </cell>
          <cell r="D226" t="str">
            <v>2018/01/01-2019/12/31</v>
          </cell>
          <cell r="E226" t="str">
            <v>北京市海淀区清华科技园启迪科技大厦D座10层</v>
          </cell>
          <cell r="F226" t="str">
            <v>张亚妮</v>
          </cell>
          <cell r="G226" t="str">
            <v>15611181013</v>
          </cell>
          <cell r="H226" t="str">
            <v>zhangyani@adnice.com</v>
          </cell>
          <cell r="I226" t="str">
            <v/>
          </cell>
          <cell r="J226">
            <v>0</v>
          </cell>
          <cell r="K226" t="str">
            <v>预存款</v>
          </cell>
          <cell r="L226" t="str">
            <v>北京多彩互动广告有限公司</v>
          </cell>
          <cell r="M226" t="str">
            <v>1101040160000553155</v>
          </cell>
          <cell r="N226" t="str">
            <v>CPD;CPT;CPC;CPM;</v>
          </cell>
          <cell r="O226" t="str">
            <v>无</v>
          </cell>
          <cell r="P226" t="str">
            <v>无</v>
          </cell>
          <cell r="Q226" t="str">
            <v>2018/01/01-2019/12/31</v>
          </cell>
          <cell r="R226" t="str">
            <v>-</v>
          </cell>
          <cell r="S226" t="str">
            <v>-</v>
          </cell>
          <cell r="T226" t="str">
            <v>-</v>
          </cell>
          <cell r="U226" t="str">
            <v>-</v>
          </cell>
          <cell r="V226" t="str">
            <v>-</v>
          </cell>
          <cell r="W226" t="str">
            <v>-</v>
          </cell>
          <cell r="X226" t="str">
            <v>-</v>
          </cell>
          <cell r="Y226" t="str">
            <v>-</v>
          </cell>
          <cell r="Z226" t="str">
            <v>-</v>
          </cell>
          <cell r="AA226" t="str">
            <v>霍尔果斯多彩</v>
          </cell>
        </row>
        <row r="227">
          <cell r="B227" t="str">
            <v>霍尔果斯多彩互动广告有限公司-锤子</v>
          </cell>
          <cell r="C227" t="str">
            <v>霍尔果斯多彩-锤子-2018</v>
          </cell>
          <cell r="D227" t="str">
            <v>2018/01/01-2019/05/01</v>
          </cell>
          <cell r="E227" t="str">
            <v>北京市海淀区清华科技园8号楼启迪科技大厦D座10层</v>
          </cell>
          <cell r="F227" t="str">
            <v>李洋</v>
          </cell>
          <cell r="G227" t="str">
            <v>15010302140</v>
          </cell>
          <cell r="H227" t="str">
            <v>liyang@adnice.com</v>
          </cell>
          <cell r="I227" t="str">
            <v>财务</v>
          </cell>
          <cell r="J227">
            <v>0</v>
          </cell>
          <cell r="K227" t="str">
            <v>预付款</v>
          </cell>
          <cell r="L227" t="str">
            <v>霍尔果斯多彩互动广告有限公司</v>
          </cell>
          <cell r="M227" t="str">
            <v>107667508007</v>
          </cell>
          <cell r="N227" t="str">
            <v>CPD;</v>
          </cell>
          <cell r="O227" t="str">
            <v>无</v>
          </cell>
          <cell r="P227" t="str">
            <v>无</v>
          </cell>
          <cell r="Q227" t="str">
            <v>2018/01/01-2019/05/01</v>
          </cell>
          <cell r="R227" t="str">
            <v>-</v>
          </cell>
          <cell r="S227" t="str">
            <v>-</v>
          </cell>
          <cell r="T227" t="str">
            <v>-</v>
          </cell>
          <cell r="U227" t="str">
            <v>-</v>
          </cell>
          <cell r="V227" t="str">
            <v>-</v>
          </cell>
          <cell r="W227" t="str">
            <v>-</v>
          </cell>
          <cell r="X227" t="str">
            <v>-</v>
          </cell>
          <cell r="Y227" t="str">
            <v>-</v>
          </cell>
          <cell r="Z227" t="str">
            <v>-</v>
          </cell>
          <cell r="AA227" t="str">
            <v>北京多彩</v>
          </cell>
        </row>
        <row r="228">
          <cell r="B228" t="str">
            <v>北京多彩互动广告有限公司-华为</v>
          </cell>
          <cell r="C228" t="str">
            <v>北京多彩-华为-2018</v>
          </cell>
          <cell r="D228" t="str">
            <v>2018/01/01-2019/12/31</v>
          </cell>
          <cell r="E228" t="str">
            <v>北京市石景山区实兴大街30号院3号楼2层B-0822房间</v>
          </cell>
          <cell r="F228" t="str">
            <v>蒲赟</v>
          </cell>
          <cell r="G228" t="str">
            <v>15652232649</v>
          </cell>
          <cell r="H228" t="str">
            <v>puyun@adnice.com</v>
          </cell>
          <cell r="I228" t="str">
            <v>财务</v>
          </cell>
          <cell r="J228">
            <v>0</v>
          </cell>
          <cell r="K228" t="str">
            <v>预存款</v>
          </cell>
          <cell r="L228" t="str">
            <v>北京多彩互动广告有限公司</v>
          </cell>
          <cell r="M228" t="str">
            <v>1101040160000553155</v>
          </cell>
          <cell r="N228" t="str">
            <v>CPD;CPT;信息流;云文件;</v>
          </cell>
          <cell r="O228" t="str">
            <v>无</v>
          </cell>
          <cell r="P228" t="str">
            <v>无</v>
          </cell>
          <cell r="Q228" t="str">
            <v>2018/01/01-2019/12/31</v>
          </cell>
          <cell r="R228" t="str">
            <v>-</v>
          </cell>
          <cell r="S228" t="str">
            <v>-</v>
          </cell>
          <cell r="T228" t="str">
            <v>-</v>
          </cell>
          <cell r="U228" t="str">
            <v>-</v>
          </cell>
          <cell r="V228" t="str">
            <v>-</v>
          </cell>
          <cell r="W228" t="str">
            <v>-</v>
          </cell>
          <cell r="X228" t="str">
            <v>-</v>
          </cell>
          <cell r="Y228" t="str">
            <v>-</v>
          </cell>
          <cell r="Z228" t="str">
            <v>-</v>
          </cell>
          <cell r="AA228" t="str">
            <v>霍尔果斯多彩</v>
          </cell>
        </row>
        <row r="229">
          <cell r="B229" t="str">
            <v>霍尔果斯多彩互动广告有限公司-三星-网服电商-2020</v>
          </cell>
          <cell r="C229" t="str">
            <v>霍尔果斯多彩-三星-网服电商-2020</v>
          </cell>
          <cell r="D229" t="str">
            <v>2017/07/01-2020/12/31</v>
          </cell>
          <cell r="E229" t="str">
            <v>新疆伊犁州霍尔果斯市北京路以西、珠海路以南合作中心配套区查验业务楼8楼8-11-146号</v>
          </cell>
          <cell r="F229" t="str">
            <v>张亚妮</v>
          </cell>
          <cell r="G229" t="str">
            <v>15611181013</v>
          </cell>
          <cell r="H229" t="str">
            <v>zhangyani@adnice.com</v>
          </cell>
          <cell r="I229" t="str">
            <v/>
          </cell>
          <cell r="J229">
            <v>0</v>
          </cell>
          <cell r="K229" t="str">
            <v>预存款,账期付款</v>
          </cell>
          <cell r="L229" t="str">
            <v>霍尔果斯多彩互动广告有限公司</v>
          </cell>
          <cell r="M229" t="str">
            <v>107667508007</v>
          </cell>
          <cell r="N229" t="str">
            <v>CPD;CPT;</v>
          </cell>
          <cell r="O229" t="str">
            <v>无</v>
          </cell>
          <cell r="P229" t="str">
            <v>无</v>
          </cell>
          <cell r="Q229" t="str">
            <v>2017/07/01-2020/12/31</v>
          </cell>
          <cell r="R229" t="str">
            <v>-</v>
          </cell>
          <cell r="S229" t="str">
            <v>-</v>
          </cell>
          <cell r="T229" t="str">
            <v>-</v>
          </cell>
          <cell r="U229" t="str">
            <v>-</v>
          </cell>
          <cell r="V229" t="str">
            <v>-</v>
          </cell>
          <cell r="W229" t="str">
            <v>-</v>
          </cell>
          <cell r="X229" t="str">
            <v>-</v>
          </cell>
          <cell r="Y229" t="str">
            <v>-</v>
          </cell>
          <cell r="Z229" t="str">
            <v>-</v>
          </cell>
          <cell r="AA229" t="str">
            <v>北京多彩</v>
          </cell>
        </row>
        <row r="230">
          <cell r="B230" t="str">
            <v>北京鹏泰互动广告有限公司-三星-网服电商-2020</v>
          </cell>
          <cell r="C230" t="str">
            <v>三星-网服电商-2020</v>
          </cell>
          <cell r="D230" t="str">
            <v>2017/07/01-2020/12/31</v>
          </cell>
          <cell r="E230" t="str">
            <v>北京市朝阳区工体北路甲2号盈科中心A座4层</v>
          </cell>
          <cell r="F230" t="str">
            <v>孙丹</v>
          </cell>
          <cell r="G230" t="str">
            <v>18515681331</v>
          </cell>
          <cell r="H230" t="str">
            <v>Vimi.sun@cheilpengtai.com</v>
          </cell>
          <cell r="I230" t="str">
            <v/>
          </cell>
          <cell r="J230">
            <v>0</v>
          </cell>
          <cell r="K230" t="str">
            <v>预存款,账期付款</v>
          </cell>
          <cell r="L230" t="str">
            <v>北京鹏泰互动广告有限公司</v>
          </cell>
          <cell r="M230" t="str">
            <v>4056200001839100002223</v>
          </cell>
          <cell r="N230" t="str">
            <v>CPD;CPT;</v>
          </cell>
          <cell r="O230" t="str">
            <v>无</v>
          </cell>
          <cell r="P230" t="str">
            <v>无</v>
          </cell>
          <cell r="Q230" t="str">
            <v>2017/07/01-2020/12/31</v>
          </cell>
          <cell r="R230" t="str">
            <v>-</v>
          </cell>
          <cell r="S230" t="str">
            <v>-</v>
          </cell>
          <cell r="T230" t="str">
            <v>-</v>
          </cell>
          <cell r="U230" t="str">
            <v>-</v>
          </cell>
          <cell r="V230" t="str">
            <v>-</v>
          </cell>
          <cell r="W230" t="str">
            <v>-</v>
          </cell>
          <cell r="X230" t="str">
            <v>-</v>
          </cell>
          <cell r="Y230" t="str">
            <v>-</v>
          </cell>
          <cell r="Z230" t="str">
            <v>-</v>
          </cell>
          <cell r="AA230" t="str">
            <v>霍尔果斯多彩</v>
          </cell>
        </row>
        <row r="231">
          <cell r="B231" t="str">
            <v>北京多彩互动广告有限公司-vivo旅教工-2018</v>
          </cell>
          <cell r="C231" t="str">
            <v>北京多彩-vivo旅教工-2018</v>
          </cell>
          <cell r="D231" t="str">
            <v>2018/01/01-2019/12/31</v>
          </cell>
          <cell r="E231" t="str">
            <v>北京市海淀区中关村东路1号院启迪科技大厦D座10层</v>
          </cell>
          <cell r="F231" t="str">
            <v>马景硕</v>
          </cell>
          <cell r="G231" t="str">
            <v>13520346493</v>
          </cell>
          <cell r="H231" t="str">
            <v>majingshuo@adnice.com</v>
          </cell>
          <cell r="I231" t="str">
            <v/>
          </cell>
          <cell r="J231">
            <v>0</v>
          </cell>
          <cell r="K231" t="str">
            <v>预付款,账期付款,预存款</v>
          </cell>
          <cell r="L231" t="str">
            <v>北京多彩互动广告有限公司</v>
          </cell>
          <cell r="M231" t="str">
            <v>1101040160000553155</v>
          </cell>
          <cell r="N231" t="str">
            <v>CPD;CPT;</v>
          </cell>
          <cell r="O231" t="str">
            <v>无</v>
          </cell>
          <cell r="P231" t="str">
            <v>无</v>
          </cell>
          <cell r="Q231" t="str">
            <v>2018/01/01-2019/12/31</v>
          </cell>
          <cell r="R231" t="str">
            <v>-</v>
          </cell>
          <cell r="S231" t="str">
            <v>-</v>
          </cell>
          <cell r="T231" t="str">
            <v>-</v>
          </cell>
          <cell r="U231" t="str">
            <v>-</v>
          </cell>
          <cell r="V231" t="str">
            <v>-</v>
          </cell>
          <cell r="W231" t="str">
            <v>-</v>
          </cell>
          <cell r="X231" t="str">
            <v>-</v>
          </cell>
          <cell r="Y231" t="str">
            <v>-</v>
          </cell>
          <cell r="Z231" t="str">
            <v>-</v>
          </cell>
          <cell r="AA231" t="str">
            <v>霍尔果斯多彩</v>
          </cell>
        </row>
        <row r="232">
          <cell r="B232" t="str">
            <v>北京多彩互动广告有限公司-vivo金融电商-2018</v>
          </cell>
          <cell r="C232" t="str">
            <v>北京多彩-vivo金融电商-2018</v>
          </cell>
          <cell r="D232" t="str">
            <v>2018/01/01-2019/12/31</v>
          </cell>
          <cell r="E232" t="str">
            <v>北京市海淀区中关村东路1号院启迪科技大厦D座10层</v>
          </cell>
          <cell r="F232" t="str">
            <v>李思思</v>
          </cell>
          <cell r="G232" t="str">
            <v>13510292729</v>
          </cell>
          <cell r="H232" t="str">
            <v>lisisi@adnice.com</v>
          </cell>
          <cell r="I232" t="str">
            <v/>
          </cell>
          <cell r="J232">
            <v>0</v>
          </cell>
          <cell r="K232" t="str">
            <v>预付款</v>
          </cell>
          <cell r="L232" t="str">
            <v>北京多彩互动广告有限公司</v>
          </cell>
          <cell r="M232" t="str">
            <v>1101040160000553155</v>
          </cell>
          <cell r="N232" t="str">
            <v>CPD;CPT;</v>
          </cell>
          <cell r="O232" t="str">
            <v>无</v>
          </cell>
          <cell r="P232" t="str">
            <v>无</v>
          </cell>
          <cell r="Q232" t="str">
            <v>2018/01/01-2019/12/31</v>
          </cell>
          <cell r="R232" t="str">
            <v>-</v>
          </cell>
          <cell r="S232" t="str">
            <v>-</v>
          </cell>
          <cell r="T232" t="str">
            <v>-</v>
          </cell>
          <cell r="U232" t="str">
            <v>-</v>
          </cell>
          <cell r="V232" t="str">
            <v>-</v>
          </cell>
          <cell r="W232" t="str">
            <v>-</v>
          </cell>
          <cell r="X232" t="str">
            <v>-</v>
          </cell>
          <cell r="Y232" t="str">
            <v>-</v>
          </cell>
          <cell r="Z232" t="str">
            <v>-</v>
          </cell>
          <cell r="AA232" t="str">
            <v>霍尔果斯多彩</v>
          </cell>
        </row>
        <row r="233">
          <cell r="B233" t="str">
            <v>北京多彩互动广告有限公司-vivo网服-2018</v>
          </cell>
          <cell r="C233" t="str">
            <v>北京多彩-vivo网服-2018</v>
          </cell>
          <cell r="D233" t="str">
            <v>2018/01/01-2020/01/16</v>
          </cell>
          <cell r="E233" t="str">
            <v>北京市海淀区中关村东路1号院启迪科技大厦D座10层</v>
          </cell>
          <cell r="F233" t="str">
            <v>马景硕</v>
          </cell>
          <cell r="G233" t="str">
            <v>13520346493</v>
          </cell>
          <cell r="H233" t="str">
            <v>majingshuo@adnice.com</v>
          </cell>
          <cell r="I233" t="str">
            <v/>
          </cell>
          <cell r="J233">
            <v>0</v>
          </cell>
          <cell r="K233" t="str">
            <v>账期付款,预存款</v>
          </cell>
          <cell r="L233" t="str">
            <v>北京多彩互动广告有限公司</v>
          </cell>
          <cell r="M233" t="str">
            <v>1101040160000553155</v>
          </cell>
          <cell r="N233" t="str">
            <v>CPD;CPT;CPC;联盟;</v>
          </cell>
          <cell r="O233" t="str">
            <v>无</v>
          </cell>
          <cell r="P233" t="str">
            <v>无</v>
          </cell>
          <cell r="Q233" t="str">
            <v>2018/01/01-2020/01/16</v>
          </cell>
          <cell r="R233" t="str">
            <v>-</v>
          </cell>
          <cell r="S233" t="str">
            <v>-</v>
          </cell>
          <cell r="T233" t="str">
            <v>-</v>
          </cell>
          <cell r="U233" t="str">
            <v>-</v>
          </cell>
          <cell r="V233" t="str">
            <v>-</v>
          </cell>
          <cell r="W233" t="str">
            <v>-</v>
          </cell>
          <cell r="X233" t="str">
            <v>-</v>
          </cell>
          <cell r="Y233" t="str">
            <v>-</v>
          </cell>
          <cell r="Z233" t="str">
            <v>-</v>
          </cell>
          <cell r="AA233" t="str">
            <v>霍尔果斯多彩</v>
          </cell>
        </row>
        <row r="234">
          <cell r="B234" t="str">
            <v>北京派瑞威行广告有限公司-广点通</v>
          </cell>
          <cell r="C234" t="str">
            <v>广点通-派瑞-2018</v>
          </cell>
          <cell r="D234" t="str">
            <v>2018/01/01-2019/12/31</v>
          </cell>
          <cell r="E234" t="str">
            <v>北京市朝阳区广渠路66号院百环大厦5层</v>
          </cell>
          <cell r="F234" t="str">
            <v>彭莎莎</v>
          </cell>
          <cell r="G234" t="str">
            <v>18500876660</v>
          </cell>
          <cell r="H234" t="str">
            <v>pengshasha@aspiration-cn.com</v>
          </cell>
          <cell r="I234" t="str">
            <v>渠道经理</v>
          </cell>
          <cell r="J234">
            <v>0</v>
          </cell>
          <cell r="K234" t="str">
            <v>预付款</v>
          </cell>
          <cell r="L234" t="str">
            <v>北京派瑞威行广告有限公司</v>
          </cell>
          <cell r="M234" t="str">
            <v>20000033664900015273357</v>
          </cell>
          <cell r="N234" t="str">
            <v>CPC;</v>
          </cell>
          <cell r="O234" t="str">
            <v>无</v>
          </cell>
          <cell r="P234" t="str">
            <v>无</v>
          </cell>
          <cell r="Q234" t="str">
            <v>2018/01/01-2019/12/31</v>
          </cell>
          <cell r="R234" t="str">
            <v>-</v>
          </cell>
          <cell r="S234" t="str">
            <v>-</v>
          </cell>
          <cell r="T234" t="str">
            <v>-</v>
          </cell>
          <cell r="U234" t="str">
            <v>-</v>
          </cell>
          <cell r="V234" t="str">
            <v>-</v>
          </cell>
          <cell r="W234" t="str">
            <v>-</v>
          </cell>
          <cell r="X234" t="str">
            <v>-</v>
          </cell>
          <cell r="Y234" t="str">
            <v>-</v>
          </cell>
          <cell r="Z234" t="str">
            <v>-</v>
          </cell>
          <cell r="AA234" t="str">
            <v>霍尔果斯多彩</v>
          </cell>
        </row>
        <row r="235">
          <cell r="B235" t="str">
            <v>上海宴杰网络科技有限公司</v>
          </cell>
          <cell r="C235" t="str">
            <v>猎鹰-一点资讯-2018</v>
          </cell>
          <cell r="D235" t="str">
            <v>2018/01/01-2018/12/31</v>
          </cell>
          <cell r="E235" t="str">
            <v>北京市西城区西绒线胡同51号北门</v>
          </cell>
          <cell r="F235" t="str">
            <v>艾明</v>
          </cell>
          <cell r="G235" t="str">
            <v>13810215737</v>
          </cell>
          <cell r="H235" t="str">
            <v>aiming@lieying.cn</v>
          </cell>
          <cell r="I235" t="str">
            <v>销售合伙人</v>
          </cell>
          <cell r="J235">
            <v>0</v>
          </cell>
          <cell r="K235" t="str">
            <v>预付款</v>
          </cell>
          <cell r="L235" t="str">
            <v>上海宴杰网络科技有限公司</v>
          </cell>
          <cell r="M235" t="str">
            <v>98490154740016536</v>
          </cell>
          <cell r="N235" t="str">
            <v>CPC;</v>
          </cell>
          <cell r="O235" t="str">
            <v>无</v>
          </cell>
          <cell r="P235" t="str">
            <v>无</v>
          </cell>
          <cell r="Q235" t="str">
            <v>2018/01/01-2018/12/31</v>
          </cell>
          <cell r="R235" t="str">
            <v>-</v>
          </cell>
          <cell r="S235" t="str">
            <v>-</v>
          </cell>
          <cell r="T235" t="str">
            <v>-</v>
          </cell>
          <cell r="U235" t="str">
            <v>-</v>
          </cell>
          <cell r="V235" t="str">
            <v>-</v>
          </cell>
          <cell r="W235" t="str">
            <v>-</v>
          </cell>
          <cell r="X235" t="str">
            <v>-</v>
          </cell>
          <cell r="Y235" t="str">
            <v>-</v>
          </cell>
          <cell r="Z235" t="str">
            <v>-</v>
          </cell>
          <cell r="AA235" t="str">
            <v>霍尔果斯多彩</v>
          </cell>
        </row>
        <row r="236">
          <cell r="B236" t="str">
            <v>维沃通信科技有限公司-无返点-2019</v>
          </cell>
          <cell r="C236" t="str">
            <v>vivo网服-无返点-2019</v>
          </cell>
          <cell r="D236" t="str">
            <v>2018/01/01-2020/12/31</v>
          </cell>
          <cell r="E236" t="str">
            <v>深圳市福田区上梅林安得街89号步步高大厦</v>
          </cell>
          <cell r="F236" t="str">
            <v>吴涛</v>
          </cell>
          <cell r="G236" t="str">
            <v>13825139668</v>
          </cell>
          <cell r="H236" t="str">
            <v>wutao@vivo.com</v>
          </cell>
          <cell r="I236" t="str">
            <v>高级渠道经理</v>
          </cell>
          <cell r="J236">
            <v>0</v>
          </cell>
          <cell r="K236" t="str">
            <v>预付款,账期付款</v>
          </cell>
          <cell r="L236" t="str">
            <v>维沃移动通信（深圳）有限公司</v>
          </cell>
          <cell r="M236" t="str">
            <v>755933698610401</v>
          </cell>
          <cell r="N236" t="str">
            <v>CPD;CPT;CPC;</v>
          </cell>
          <cell r="O236" t="str">
            <v>无</v>
          </cell>
          <cell r="P236" t="str">
            <v>无</v>
          </cell>
          <cell r="Q236" t="str">
            <v>2018/01/01-2020/12/31</v>
          </cell>
          <cell r="R236" t="str">
            <v>-</v>
          </cell>
          <cell r="S236" t="str">
            <v>-</v>
          </cell>
          <cell r="T236" t="str">
            <v>-</v>
          </cell>
          <cell r="U236" t="str">
            <v>-</v>
          </cell>
          <cell r="V236" t="str">
            <v>-</v>
          </cell>
          <cell r="W236" t="str">
            <v>-</v>
          </cell>
          <cell r="X236" t="str">
            <v>-</v>
          </cell>
          <cell r="Y236" t="str">
            <v>-</v>
          </cell>
          <cell r="Z236" t="str">
            <v>-</v>
          </cell>
          <cell r="AA236" t="str">
            <v>北京多彩</v>
          </cell>
        </row>
        <row r="237">
          <cell r="B237" t="str">
            <v>霍尔果斯多彩互动广告有限公司-派瑞-豌豆荚/PP助手</v>
          </cell>
          <cell r="C237" t="str">
            <v>霍尔果斯多彩-派瑞-豌豆荚/PP助手-2018</v>
          </cell>
          <cell r="D237" t="str">
            <v>2018/01/01-2019/12/31</v>
          </cell>
          <cell r="E237" t="str">
            <v>北京市海淀区清华科技园8号楼启迪科技大厦D座10层</v>
          </cell>
          <cell r="F237" t="str">
            <v>李洋</v>
          </cell>
          <cell r="G237" t="str">
            <v>15010302140</v>
          </cell>
          <cell r="H237" t="str">
            <v>liyang@adnice.com</v>
          </cell>
          <cell r="I237" t="str">
            <v>财务</v>
          </cell>
          <cell r="J237">
            <v>0</v>
          </cell>
          <cell r="K237" t="str">
            <v>预付款</v>
          </cell>
          <cell r="L237" t="str">
            <v>霍尔果斯多彩互动广告有限公司</v>
          </cell>
          <cell r="M237" t="str">
            <v>107667508007</v>
          </cell>
          <cell r="N237" t="str">
            <v>CPD;CPC;</v>
          </cell>
          <cell r="O237" t="str">
            <v>无</v>
          </cell>
          <cell r="P237" t="str">
            <v>无</v>
          </cell>
          <cell r="Q237" t="str">
            <v>2018/01/01-2019/12/31</v>
          </cell>
          <cell r="R237" t="str">
            <v>-</v>
          </cell>
          <cell r="S237" t="str">
            <v>-</v>
          </cell>
          <cell r="T237" t="str">
            <v>-</v>
          </cell>
          <cell r="U237" t="str">
            <v>-</v>
          </cell>
          <cell r="V237" t="str">
            <v>-</v>
          </cell>
          <cell r="W237" t="str">
            <v>-</v>
          </cell>
          <cell r="X237" t="str">
            <v>-</v>
          </cell>
          <cell r="Y237" t="str">
            <v>-</v>
          </cell>
          <cell r="Z237" t="str">
            <v>-</v>
          </cell>
          <cell r="AA237" t="str">
            <v>北京多彩</v>
          </cell>
        </row>
        <row r="238">
          <cell r="B238" t="str">
            <v>安智-霍尔果斯豆盟网络技术有限公司</v>
          </cell>
          <cell r="C238" t="str">
            <v>安智-豆盟</v>
          </cell>
          <cell r="D238" t="str">
            <v>2018/01/01-2018/12/31</v>
          </cell>
          <cell r="E238" t="str">
            <v>北京市高井东亿国际传媒产业园区二期c11号楼5层</v>
          </cell>
          <cell r="F238" t="str">
            <v>周婷</v>
          </cell>
          <cell r="G238" t="str">
            <v>18511301935</v>
          </cell>
          <cell r="H238" t="str">
            <v>zhouzhou@zwtmob.com</v>
          </cell>
          <cell r="I238" t="str">
            <v>媒介</v>
          </cell>
          <cell r="J238">
            <v>0</v>
          </cell>
          <cell r="K238" t="str">
            <v>预付款</v>
          </cell>
          <cell r="L238" t="str">
            <v>霍尔果斯豆盟网络技术有限公司</v>
          </cell>
          <cell r="M238" t="str">
            <v>3006031209200174387</v>
          </cell>
          <cell r="N238" t="str">
            <v>CPD;</v>
          </cell>
          <cell r="O238" t="str">
            <v>无</v>
          </cell>
          <cell r="P238" t="str">
            <v>无</v>
          </cell>
          <cell r="Q238" t="str">
            <v>2018/01/01-2018/12/31</v>
          </cell>
          <cell r="R238" t="str">
            <v>-</v>
          </cell>
          <cell r="S238" t="str">
            <v>-</v>
          </cell>
          <cell r="T238" t="str">
            <v>-</v>
          </cell>
          <cell r="U238" t="str">
            <v>-</v>
          </cell>
          <cell r="V238" t="str">
            <v>-</v>
          </cell>
          <cell r="W238" t="str">
            <v>-</v>
          </cell>
          <cell r="X238" t="str">
            <v>-</v>
          </cell>
          <cell r="Y238" t="str">
            <v>-</v>
          </cell>
          <cell r="Z238" t="str">
            <v>-</v>
          </cell>
          <cell r="AA238" t="str">
            <v>北京多彩</v>
          </cell>
        </row>
        <row r="239">
          <cell r="B239" t="str">
            <v>深圳市优联达科技有限公司-金立2018</v>
          </cell>
          <cell r="C239" t="str">
            <v>金立-2018</v>
          </cell>
          <cell r="D239" t="str">
            <v>2018/01/01-2019/12/31</v>
          </cell>
          <cell r="E239" t="str">
            <v>深圳市南山区科技园讯美科技广场2号楼1011</v>
          </cell>
          <cell r="F239" t="str">
            <v>何才勇</v>
          </cell>
          <cell r="G239" t="str">
            <v>13922264555</v>
          </cell>
          <cell r="H239" t="str">
            <v>hecaiyong@17gao.cn</v>
          </cell>
          <cell r="I239" t="str">
            <v/>
          </cell>
          <cell r="J239">
            <v>0</v>
          </cell>
          <cell r="K239" t="str">
            <v>账期付款</v>
          </cell>
          <cell r="L239" t="str">
            <v>深圳市优联达科技有限公司</v>
          </cell>
          <cell r="M239" t="str">
            <v>4000020339200409844</v>
          </cell>
          <cell r="N239" t="str">
            <v>CPD;CPT;</v>
          </cell>
          <cell r="O239" t="str">
            <v>无</v>
          </cell>
          <cell r="P239" t="str">
            <v>无</v>
          </cell>
          <cell r="Q239" t="str">
            <v>2018/01/01-2019/12/31</v>
          </cell>
          <cell r="R239" t="str">
            <v>-</v>
          </cell>
          <cell r="S239" t="str">
            <v>-</v>
          </cell>
          <cell r="T239" t="str">
            <v>-</v>
          </cell>
          <cell r="U239" t="str">
            <v>-</v>
          </cell>
          <cell r="V239" t="str">
            <v>-</v>
          </cell>
          <cell r="W239" t="str">
            <v>-</v>
          </cell>
          <cell r="X239" t="str">
            <v>-</v>
          </cell>
          <cell r="Y239" t="str">
            <v>-</v>
          </cell>
          <cell r="Z239" t="str">
            <v>-</v>
          </cell>
          <cell r="AA239" t="str">
            <v>北京多彩</v>
          </cell>
        </row>
        <row r="240">
          <cell r="B240" t="str">
            <v>游漾互娱科技（北京）有限公司</v>
          </cell>
          <cell r="C240" t="str">
            <v>乐视-2018</v>
          </cell>
          <cell r="D240" t="str">
            <v>2018/01/01-2018/12/31</v>
          </cell>
          <cell r="E240" t="str">
            <v>北京市朝阳区青年路7号院 达美中心1座20层</v>
          </cell>
          <cell r="F240" t="str">
            <v>华玉</v>
          </cell>
          <cell r="G240" t="str">
            <v>18813131802</v>
          </cell>
          <cell r="H240" t="str">
            <v>huayu1@le.com</v>
          </cell>
          <cell r="I240" t="str">
            <v>运营总监</v>
          </cell>
          <cell r="J240">
            <v>0</v>
          </cell>
          <cell r="K240" t="str">
            <v>预付款</v>
          </cell>
          <cell r="L240" t="str">
            <v>游漾互娱科技（北京）有限公司</v>
          </cell>
          <cell r="M240" t="str">
            <v>110922681810801</v>
          </cell>
          <cell r="N240" t="str">
            <v>CPT;CPD;</v>
          </cell>
          <cell r="O240" t="str">
            <v>无</v>
          </cell>
          <cell r="P240" t="str">
            <v>无</v>
          </cell>
          <cell r="Q240" t="str">
            <v>2018/01/01-2018/12/31</v>
          </cell>
          <cell r="R240" t="str">
            <v>-</v>
          </cell>
          <cell r="S240" t="str">
            <v>-</v>
          </cell>
          <cell r="T240" t="str">
            <v>-</v>
          </cell>
          <cell r="U240" t="str">
            <v>-</v>
          </cell>
          <cell r="V240" t="str">
            <v>-</v>
          </cell>
          <cell r="W240" t="str">
            <v>-</v>
          </cell>
          <cell r="X240" t="str">
            <v>-</v>
          </cell>
          <cell r="Y240" t="str">
            <v>-</v>
          </cell>
          <cell r="Z240" t="str">
            <v>-</v>
          </cell>
          <cell r="AA240" t="str">
            <v>霍尔果斯多彩</v>
          </cell>
        </row>
        <row r="241">
          <cell r="B241" t="str">
            <v>华为软件技术有限公司</v>
          </cell>
          <cell r="C241" t="str">
            <v>华为-2020</v>
          </cell>
          <cell r="D241" t="str">
            <v>2018/01/01-2020/12/31</v>
          </cell>
          <cell r="E241" t="str">
            <v>深圳市龙岗区坂田街道雪岗路2018号，天安云谷一期1栋A座</v>
          </cell>
          <cell r="F241" t="str">
            <v>王淳</v>
          </cell>
          <cell r="G241" t="str">
            <v>18503096078</v>
          </cell>
          <cell r="H241" t="str">
            <v>wangchun.wang@huawei.com</v>
          </cell>
          <cell r="I241" t="str">
            <v/>
          </cell>
          <cell r="J241">
            <v>0</v>
          </cell>
          <cell r="K241" t="str">
            <v>预存款</v>
          </cell>
          <cell r="L241" t="str">
            <v>华为软件技术有限公司</v>
          </cell>
          <cell r="M241" t="str">
            <v>755917350310505</v>
          </cell>
          <cell r="N241" t="str">
            <v>CPD;CPT;云文件;信息流;</v>
          </cell>
          <cell r="O241" t="str">
            <v>无</v>
          </cell>
          <cell r="P241" t="str">
            <v>无</v>
          </cell>
          <cell r="Q241" t="str">
            <v>2018/01/01-2020/12/31</v>
          </cell>
          <cell r="R241" t="str">
            <v>-</v>
          </cell>
          <cell r="S241" t="str">
            <v>-</v>
          </cell>
          <cell r="T241" t="str">
            <v>-</v>
          </cell>
          <cell r="U241" t="str">
            <v>-</v>
          </cell>
          <cell r="V241" t="str">
            <v>-</v>
          </cell>
          <cell r="W241" t="str">
            <v>-</v>
          </cell>
          <cell r="X241" t="str">
            <v>-</v>
          </cell>
          <cell r="Y241" t="str">
            <v>-</v>
          </cell>
          <cell r="Z241" t="str">
            <v>-</v>
          </cell>
          <cell r="AA241" t="str">
            <v>北京多彩</v>
          </cell>
        </row>
        <row r="242">
          <cell r="B242" t="str">
            <v>新疆亨利嘉业网络科技有限公司-应用宝2019（过期）</v>
          </cell>
          <cell r="C242" t="str">
            <v>应用宝-2019（过期）</v>
          </cell>
          <cell r="D242" t="str">
            <v>2017/01/01-2019/07/31</v>
          </cell>
          <cell r="E242" t="str">
            <v>北京市东城区东四十四条93号东小院-南主楼</v>
          </cell>
          <cell r="F242" t="str">
            <v>王文君</v>
          </cell>
          <cell r="G242" t="str">
            <v>15201077136</v>
          </cell>
          <cell r="H242" t="str">
            <v>wangwenjun@hljyer.com</v>
          </cell>
          <cell r="I242" t="str">
            <v/>
          </cell>
          <cell r="J242">
            <v>0</v>
          </cell>
          <cell r="K242" t="str">
            <v>预存款</v>
          </cell>
          <cell r="L242" t="str">
            <v>新疆亨利嘉业网络科技有限公司</v>
          </cell>
          <cell r="M242" t="str">
            <v>110926476910902</v>
          </cell>
          <cell r="N242" t="str">
            <v>CPD;CPT;CPC;</v>
          </cell>
          <cell r="O242" t="str">
            <v>无</v>
          </cell>
          <cell r="P242" t="str">
            <v>无</v>
          </cell>
          <cell r="Q242" t="str">
            <v>2017/01/01-2019/07/31</v>
          </cell>
          <cell r="R242" t="str">
            <v>-</v>
          </cell>
          <cell r="S242" t="str">
            <v>-</v>
          </cell>
          <cell r="T242" t="str">
            <v>-</v>
          </cell>
          <cell r="U242" t="str">
            <v>-</v>
          </cell>
          <cell r="V242" t="str">
            <v>-</v>
          </cell>
          <cell r="W242" t="str">
            <v>-</v>
          </cell>
          <cell r="X242" t="str">
            <v>-</v>
          </cell>
          <cell r="Y242" t="str">
            <v>-</v>
          </cell>
          <cell r="Z242" t="str">
            <v>-</v>
          </cell>
          <cell r="AA242" t="str">
            <v>霍尔果斯多彩</v>
          </cell>
        </row>
        <row r="243">
          <cell r="B243" t="str">
            <v>北京云锐国际文化传媒有限公司-vivo旅教工</v>
          </cell>
          <cell r="C243" t="str">
            <v>vivo-旅教工（云锐）</v>
          </cell>
          <cell r="D243" t="str">
            <v>2017/12/27-2018/12/31</v>
          </cell>
          <cell r="E243" t="str">
            <v>北京市通州区温榆河西路榆西一街金融街园中园一号院2号楼云锐大厦6层</v>
          </cell>
          <cell r="F243" t="str">
            <v>张珂</v>
          </cell>
          <cell r="G243" t="str">
            <v>18611891049</v>
          </cell>
          <cell r="H243" t="str">
            <v>zhangke@bjyunrui.com</v>
          </cell>
          <cell r="I243" t="str">
            <v/>
          </cell>
          <cell r="J243">
            <v>0</v>
          </cell>
          <cell r="K243" t="str">
            <v>预付款</v>
          </cell>
          <cell r="L243" t="str">
            <v>北京云锐国际文化传媒有限公司</v>
          </cell>
          <cell r="M243" t="str">
            <v>110923966610666</v>
          </cell>
          <cell r="N243" t="str">
            <v>CPD;CPT;CPC;</v>
          </cell>
          <cell r="O243" t="str">
            <v>无</v>
          </cell>
          <cell r="P243" t="str">
            <v>无</v>
          </cell>
          <cell r="Q243" t="str">
            <v>2017/12/27-2018/12/31</v>
          </cell>
          <cell r="R243" t="str">
            <v>-</v>
          </cell>
          <cell r="S243" t="str">
            <v>-</v>
          </cell>
          <cell r="T243" t="str">
            <v>-</v>
          </cell>
          <cell r="U243" t="str">
            <v>-</v>
          </cell>
          <cell r="V243" t="str">
            <v>-</v>
          </cell>
          <cell r="W243" t="str">
            <v>-</v>
          </cell>
          <cell r="X243" t="str">
            <v>-</v>
          </cell>
          <cell r="Y243" t="str">
            <v>-</v>
          </cell>
          <cell r="Z243" t="str">
            <v>-</v>
          </cell>
          <cell r="AA243" t="str">
            <v>北京多彩</v>
          </cell>
        </row>
        <row r="244">
          <cell r="B244" t="str">
            <v>紫博蓝网络科技（北京）股份有限公司-2018OPPO网服</v>
          </cell>
          <cell r="C244" t="str">
            <v>OPPO网服-2018</v>
          </cell>
          <cell r="D244" t="str">
            <v>2017/12/27-2019/12/31</v>
          </cell>
          <cell r="E244" t="str">
            <v>北京朝阳光华路甲14号诺安大厦7层</v>
          </cell>
          <cell r="F244" t="str">
            <v>常青</v>
          </cell>
          <cell r="G244" t="str">
            <v>13331106812</v>
          </cell>
          <cell r="H244" t="str">
            <v>changqing@zibolan.com</v>
          </cell>
          <cell r="I244" t="str">
            <v/>
          </cell>
          <cell r="J244">
            <v>0</v>
          </cell>
          <cell r="K244" t="str">
            <v>预存款,账期付款</v>
          </cell>
          <cell r="L244" t="str">
            <v>紫博蓝网络科技（北京）股份有限公司</v>
          </cell>
          <cell r="M244" t="str">
            <v>1109 0890 3210 101</v>
          </cell>
          <cell r="N244" t="str">
            <v>CPD;CPT;信息流;</v>
          </cell>
          <cell r="O244" t="str">
            <v>无</v>
          </cell>
          <cell r="P244" t="str">
            <v>无</v>
          </cell>
          <cell r="Q244" t="str">
            <v>2017/12/27-2018/12/31</v>
          </cell>
          <cell r="R244" t="str">
            <v>-</v>
          </cell>
          <cell r="S244" t="str">
            <v>-</v>
          </cell>
          <cell r="T244" t="str">
            <v>-</v>
          </cell>
          <cell r="U244" t="str">
            <v>-</v>
          </cell>
          <cell r="V244" t="str">
            <v>-</v>
          </cell>
          <cell r="W244" t="str">
            <v>-</v>
          </cell>
          <cell r="X244" t="str">
            <v>-</v>
          </cell>
          <cell r="Y244" t="str">
            <v>-</v>
          </cell>
          <cell r="Z244" t="str">
            <v>-</v>
          </cell>
          <cell r="AA244" t="str">
            <v>北京多彩</v>
          </cell>
        </row>
        <row r="245">
          <cell r="B245" t="str">
            <v>北京云锐国际文化传媒有限公司</v>
          </cell>
          <cell r="C245" t="str">
            <v>小米-房产教育2019-网易有道</v>
          </cell>
          <cell r="D245" t="str">
            <v>2017/12/27-2019/12/31</v>
          </cell>
          <cell r="E245" t="str">
            <v>北京市通州区温榆河西路榆西一街金融街园中园一号院2号楼云锐大厦6层</v>
          </cell>
          <cell r="F245" t="str">
            <v>张珂</v>
          </cell>
          <cell r="G245" t="str">
            <v>18611891049</v>
          </cell>
          <cell r="H245" t="str">
            <v>zhangke@bjyunrui.com</v>
          </cell>
          <cell r="I245" t="str">
            <v/>
          </cell>
          <cell r="J245">
            <v>0</v>
          </cell>
          <cell r="K245" t="str">
            <v>预存款</v>
          </cell>
          <cell r="L245" t="str">
            <v>北京云锐国际文化传媒有限公司</v>
          </cell>
          <cell r="M245" t="str">
            <v>1100 1190 6000 5250 0291</v>
          </cell>
          <cell r="N245" t="str">
            <v>CPD;CPT;CPC;CPM;</v>
          </cell>
          <cell r="O245" t="str">
            <v>无</v>
          </cell>
          <cell r="P245" t="str">
            <v>无</v>
          </cell>
          <cell r="Q245" t="str">
            <v>2017/12/27-2018/12/31</v>
          </cell>
          <cell r="R245" t="str">
            <v>-</v>
          </cell>
          <cell r="S245" t="str">
            <v>-</v>
          </cell>
          <cell r="T245" t="str">
            <v>-</v>
          </cell>
          <cell r="U245" t="str">
            <v>-</v>
          </cell>
          <cell r="V245" t="str">
            <v>-</v>
          </cell>
          <cell r="W245" t="str">
            <v>-</v>
          </cell>
          <cell r="X245" t="str">
            <v>-</v>
          </cell>
          <cell r="Y245" t="str">
            <v>-</v>
          </cell>
          <cell r="Z245" t="str">
            <v>-</v>
          </cell>
          <cell r="AA245" t="str">
            <v>北京多彩</v>
          </cell>
        </row>
        <row r="246">
          <cell r="B246" t="str">
            <v>霍尔果斯大娱互动科技有限公司</v>
          </cell>
          <cell r="C246" t="str">
            <v>小米-金融2020</v>
          </cell>
          <cell r="D246" t="str">
            <v>2017/12/27-2020/12/31</v>
          </cell>
          <cell r="E246" t="str">
            <v>广州市天河区珠江东路12号高德置地冬广场H座2801</v>
          </cell>
          <cell r="F246" t="str">
            <v>袁燕珍</v>
          </cell>
          <cell r="G246" t="str">
            <v>13427673426</v>
          </cell>
          <cell r="H246" t="str">
            <v>yanzhen.yuan@mokiwi.com</v>
          </cell>
          <cell r="I246" t="str">
            <v/>
          </cell>
          <cell r="J246">
            <v>0</v>
          </cell>
          <cell r="K246" t="str">
            <v>预存款,账期付款</v>
          </cell>
          <cell r="L246" t="str">
            <v>广州奇异果互动科技股份有限公司</v>
          </cell>
          <cell r="M246" t="str">
            <v>629206186011</v>
          </cell>
          <cell r="N246" t="str">
            <v>CPD;CPT;CPC;CPM;</v>
          </cell>
          <cell r="O246" t="str">
            <v>无</v>
          </cell>
          <cell r="P246" t="str">
            <v>无</v>
          </cell>
          <cell r="Q246" t="str">
            <v>2017/12/27-2020/12/31</v>
          </cell>
          <cell r="R246" t="str">
            <v>-</v>
          </cell>
          <cell r="S246" t="str">
            <v>-</v>
          </cell>
          <cell r="T246" t="str">
            <v>-</v>
          </cell>
          <cell r="U246" t="str">
            <v>-</v>
          </cell>
          <cell r="V246" t="str">
            <v>-</v>
          </cell>
          <cell r="W246" t="str">
            <v>-</v>
          </cell>
          <cell r="X246" t="str">
            <v>-</v>
          </cell>
          <cell r="Y246" t="str">
            <v>-</v>
          </cell>
          <cell r="Z246" t="str">
            <v>-</v>
          </cell>
          <cell r="AA246" t="str">
            <v>北京多彩</v>
          </cell>
        </row>
        <row r="247">
          <cell r="B247" t="str">
            <v>北京云锐国际文化传媒有限公司-西瓜视频</v>
          </cell>
          <cell r="C247" t="str">
            <v>云锐-西瓜视频</v>
          </cell>
          <cell r="D247" t="str">
            <v>2017/12/01-2017/12/31</v>
          </cell>
          <cell r="E247" t="str">
            <v>北京市通州区温榆河西路榆西一街金融街园中园一号院2号楼6层</v>
          </cell>
          <cell r="F247" t="str">
            <v>史智杰</v>
          </cell>
          <cell r="G247" t="str">
            <v>18511049252</v>
          </cell>
          <cell r="H247" t="str">
            <v>caiminbo@bjyunrui.com</v>
          </cell>
          <cell r="I247" t="str">
            <v/>
          </cell>
          <cell r="J247">
            <v>0</v>
          </cell>
          <cell r="K247" t="str">
            <v>账期付款</v>
          </cell>
          <cell r="L247" t="str">
            <v>北京云锐国际文化传媒有限公司</v>
          </cell>
          <cell r="M247" t="str">
            <v>11001190600052500291</v>
          </cell>
          <cell r="N247" t="str">
            <v>品牌专区;</v>
          </cell>
          <cell r="O247" t="str">
            <v>无</v>
          </cell>
          <cell r="P247" t="str">
            <v>无</v>
          </cell>
          <cell r="Q247" t="str">
            <v>2017/01/01-2017/12/31</v>
          </cell>
          <cell r="R247" t="str">
            <v>-</v>
          </cell>
          <cell r="S247" t="str">
            <v>-</v>
          </cell>
          <cell r="T247" t="str">
            <v>-</v>
          </cell>
          <cell r="U247" t="str">
            <v>-</v>
          </cell>
          <cell r="V247" t="str">
            <v>-</v>
          </cell>
          <cell r="W247" t="str">
            <v>-</v>
          </cell>
          <cell r="X247" t="str">
            <v>-</v>
          </cell>
          <cell r="Y247" t="str">
            <v>-</v>
          </cell>
          <cell r="Z247" t="str">
            <v>-</v>
          </cell>
          <cell r="AA247" t="str">
            <v>北京多彩</v>
          </cell>
        </row>
        <row r="248">
          <cell r="B248" t="str">
            <v>深圳市优联达科技有限公司-魅族2019</v>
          </cell>
          <cell r="C248" t="str">
            <v>魅族-2019</v>
          </cell>
          <cell r="D248" t="str">
            <v>2017/01/01-2019/12/31</v>
          </cell>
          <cell r="E248" t="str">
            <v>深圳市南山区科技园讯美科技广场2号楼1011</v>
          </cell>
          <cell r="F248" t="str">
            <v>韩煊</v>
          </cell>
          <cell r="G248" t="str">
            <v>18700973010</v>
          </cell>
          <cell r="H248" t="str">
            <v>hanxuan@17gao.cn</v>
          </cell>
          <cell r="I248" t="str">
            <v/>
          </cell>
          <cell r="J248">
            <v>0</v>
          </cell>
          <cell r="K248" t="str">
            <v>预付款,预存款</v>
          </cell>
          <cell r="L248" t="str">
            <v>深圳市优联达科技有限公司</v>
          </cell>
          <cell r="M248" t="str">
            <v>4000020339200409844</v>
          </cell>
          <cell r="N248" t="str">
            <v>CPD;信息流;CPT;</v>
          </cell>
          <cell r="O248" t="str">
            <v>无</v>
          </cell>
          <cell r="P248" t="str">
            <v>无</v>
          </cell>
          <cell r="Q248" t="str">
            <v>2017/01/01-2019/12/31</v>
          </cell>
          <cell r="R248" t="str">
            <v>-</v>
          </cell>
          <cell r="S248" t="str">
            <v>-</v>
          </cell>
          <cell r="T248" t="str">
            <v>-</v>
          </cell>
          <cell r="U248" t="str">
            <v>-</v>
          </cell>
          <cell r="V248" t="str">
            <v>-</v>
          </cell>
          <cell r="W248" t="str">
            <v>-</v>
          </cell>
          <cell r="X248" t="str">
            <v>-</v>
          </cell>
          <cell r="Y248" t="str">
            <v>-</v>
          </cell>
          <cell r="Z248" t="str">
            <v>-</v>
          </cell>
          <cell r="AA248" t="str">
            <v>北京多彩</v>
          </cell>
        </row>
        <row r="249">
          <cell r="B249" t="str">
            <v>深圳英派科特广告传媒有限公司-OPPO旅教工</v>
          </cell>
          <cell r="C249" t="str">
            <v>OPPO-旅教工2018</v>
          </cell>
          <cell r="D249" t="str">
            <v>2017/12/27-2019/12/31</v>
          </cell>
          <cell r="E249" t="str">
            <v>深圳英派科特广告传媒有限公司</v>
          </cell>
          <cell r="F249" t="str">
            <v>陈英芳</v>
          </cell>
          <cell r="G249" t="str">
            <v>18123652695</v>
          </cell>
          <cell r="H249" t="str">
            <v>chenyingfang@impactad.cn</v>
          </cell>
          <cell r="I249" t="str">
            <v>媒介总监</v>
          </cell>
          <cell r="J249">
            <v>0</v>
          </cell>
          <cell r="K249" t="str">
            <v>预存款,账期付款</v>
          </cell>
          <cell r="L249" t="str">
            <v>深圳英派科特广告传媒有限公司</v>
          </cell>
          <cell r="M249" t="str">
            <v>755928960610101</v>
          </cell>
          <cell r="N249" t="str">
            <v>CPD;CPT;CPC;</v>
          </cell>
          <cell r="O249" t="str">
            <v>无</v>
          </cell>
          <cell r="P249" t="str">
            <v>无</v>
          </cell>
          <cell r="Q249" t="str">
            <v>2017/12/27-2019/12/31</v>
          </cell>
          <cell r="R249" t="str">
            <v>-</v>
          </cell>
          <cell r="S249" t="str">
            <v>-</v>
          </cell>
          <cell r="T249" t="str">
            <v>-</v>
          </cell>
          <cell r="U249" t="str">
            <v>-</v>
          </cell>
          <cell r="V249" t="str">
            <v>-</v>
          </cell>
          <cell r="W249" t="str">
            <v>-</v>
          </cell>
          <cell r="X249" t="str">
            <v>-</v>
          </cell>
          <cell r="Y249" t="str">
            <v>-</v>
          </cell>
          <cell r="Z249" t="str">
            <v>-</v>
          </cell>
          <cell r="AA249" t="str">
            <v>北京多彩</v>
          </cell>
        </row>
        <row r="250">
          <cell r="B250" t="str">
            <v>伊里斯（北京）科技有限公司</v>
          </cell>
          <cell r="C250" t="str">
            <v>伊里斯-app调起</v>
          </cell>
          <cell r="D250" t="str">
            <v>2017/01/01-2017/12/31</v>
          </cell>
          <cell r="E250" t="str">
            <v>北京市昌平区回龙观镇发展路8号院6号楼4层418</v>
          </cell>
          <cell r="F250" t="str">
            <v>胡洋</v>
          </cell>
          <cell r="G250" t="str">
            <v>18600493905</v>
          </cell>
          <cell r="H250" t="str">
            <v>huyang@sun0101.com</v>
          </cell>
          <cell r="I250" t="str">
            <v/>
          </cell>
          <cell r="J250">
            <v>0</v>
          </cell>
          <cell r="K250" t="str">
            <v>账期付款</v>
          </cell>
          <cell r="L250" t="str">
            <v>伊里斯（北京）科技有限公司</v>
          </cell>
          <cell r="M250" t="str">
            <v>110924411610801</v>
          </cell>
          <cell r="N250" t="str">
            <v>CPC;</v>
          </cell>
          <cell r="O250" t="str">
            <v>无</v>
          </cell>
          <cell r="P250" t="str">
            <v>无</v>
          </cell>
          <cell r="Q250" t="str">
            <v>2017/01/01-2017/12/31</v>
          </cell>
          <cell r="R250" t="str">
            <v>-</v>
          </cell>
          <cell r="S250" t="str">
            <v>-</v>
          </cell>
          <cell r="T250" t="str">
            <v>-</v>
          </cell>
          <cell r="U250" t="str">
            <v>-</v>
          </cell>
          <cell r="V250" t="str">
            <v>-</v>
          </cell>
          <cell r="W250" t="str">
            <v>-</v>
          </cell>
          <cell r="X250" t="str">
            <v>-</v>
          </cell>
          <cell r="Y250" t="str">
            <v>-</v>
          </cell>
          <cell r="Z250" t="str">
            <v>-</v>
          </cell>
          <cell r="AA250" t="str">
            <v>北京多彩</v>
          </cell>
        </row>
        <row r="251">
          <cell r="B251" t="str">
            <v>广东欢太科技有限公司</v>
          </cell>
          <cell r="C251" t="str">
            <v>OPPO-电商金融2020</v>
          </cell>
          <cell r="D251" t="str">
            <v>2017/11/27-2020/12/31</v>
          </cell>
          <cell r="E251" t="str">
            <v>深圳市南山区海德三道卓越后海中心</v>
          </cell>
          <cell r="F251" t="str">
            <v>陶然</v>
          </cell>
          <cell r="G251" t="str">
            <v>18682407689</v>
          </cell>
          <cell r="H251" t="str">
            <v>ran.tao@oppo.com</v>
          </cell>
          <cell r="I251" t="str">
            <v/>
          </cell>
          <cell r="J251">
            <v>0</v>
          </cell>
          <cell r="K251" t="str">
            <v>预存款,账期付款</v>
          </cell>
          <cell r="L251" t="str">
            <v>广东欢太科技有限公司</v>
          </cell>
          <cell r="M251" t="str">
            <v>4400 1779 1560 5250 5975</v>
          </cell>
          <cell r="N251" t="str">
            <v>CPD;CPT;CPC;CPM;联盟;OPPO-ADX;智能短信;Opush;</v>
          </cell>
          <cell r="O251" t="str">
            <v>无</v>
          </cell>
          <cell r="P251" t="str">
            <v>无</v>
          </cell>
          <cell r="Q251" t="str">
            <v>2017/11/27-2020/12/31</v>
          </cell>
          <cell r="R251" t="str">
            <v>-</v>
          </cell>
          <cell r="S251" t="str">
            <v>-</v>
          </cell>
          <cell r="T251" t="str">
            <v>-</v>
          </cell>
          <cell r="U251" t="str">
            <v>-</v>
          </cell>
          <cell r="V251" t="str">
            <v>-</v>
          </cell>
          <cell r="W251" t="str">
            <v>-</v>
          </cell>
          <cell r="X251" t="str">
            <v>-</v>
          </cell>
          <cell r="Y251" t="str">
            <v>-</v>
          </cell>
          <cell r="Z251" t="str">
            <v>-</v>
          </cell>
          <cell r="AA251" t="str">
            <v>北京多彩</v>
          </cell>
        </row>
        <row r="252">
          <cell r="B252" t="str">
            <v>北京智美创思广告有限公司-小米金融（KIWI）</v>
          </cell>
          <cell r="C252" t="str">
            <v>智美-小米金融（KIWI）</v>
          </cell>
          <cell r="D252" t="str">
            <v>2017/09/01-2017/12/31</v>
          </cell>
          <cell r="E252" t="str">
            <v>北京市通州区新华西街66号院17号楼121室</v>
          </cell>
          <cell r="F252" t="str">
            <v>刘一鸣</v>
          </cell>
          <cell r="G252" t="str">
            <v>13911512889</v>
          </cell>
          <cell r="H252" t="str">
            <v>liuyiming@zmchance.com</v>
          </cell>
          <cell r="I252" t="str">
            <v/>
          </cell>
          <cell r="J252">
            <v>0</v>
          </cell>
          <cell r="K252" t="str">
            <v>账期付款</v>
          </cell>
          <cell r="L252" t="str">
            <v>北京智美创思广告有限公司</v>
          </cell>
          <cell r="M252" t="str">
            <v>0200053309000010718</v>
          </cell>
          <cell r="N252" t="str">
            <v>CPD;CPT;CPC;CPM;</v>
          </cell>
          <cell r="O252" t="str">
            <v>无</v>
          </cell>
          <cell r="P252" t="str">
            <v>无</v>
          </cell>
          <cell r="Q252" t="str">
            <v>2017/09/01-2017/12/31</v>
          </cell>
          <cell r="R252" t="str">
            <v>-</v>
          </cell>
          <cell r="S252" t="str">
            <v>-</v>
          </cell>
          <cell r="T252" t="str">
            <v>-</v>
          </cell>
          <cell r="U252" t="str">
            <v>-</v>
          </cell>
          <cell r="V252" t="str">
            <v>-</v>
          </cell>
          <cell r="W252" t="str">
            <v>-</v>
          </cell>
          <cell r="X252" t="str">
            <v>-</v>
          </cell>
          <cell r="Y252" t="str">
            <v>-</v>
          </cell>
          <cell r="Z252" t="str">
            <v>-</v>
          </cell>
          <cell r="AA252" t="str">
            <v>北京多彩</v>
          </cell>
        </row>
        <row r="253">
          <cell r="B253" t="str">
            <v>天津飞讯和沃网络技术有限公司</v>
          </cell>
          <cell r="C253" t="str">
            <v>飞讯-安智</v>
          </cell>
          <cell r="D253" t="str">
            <v>2017/01/01-2017/12/31</v>
          </cell>
          <cell r="E253" t="str">
            <v>北京市朝阳区高井东亿国际传媒产业园区二期C11号楼五层</v>
          </cell>
          <cell r="F253" t="str">
            <v>周婷</v>
          </cell>
          <cell r="G253" t="str">
            <v>13827456898</v>
          </cell>
          <cell r="H253" t="str">
            <v>27565644@qq.com</v>
          </cell>
          <cell r="I253" t="str">
            <v/>
          </cell>
          <cell r="J253">
            <v>0</v>
          </cell>
          <cell r="K253" t="str">
            <v>预付款</v>
          </cell>
          <cell r="L253" t="str">
            <v>天津飞讯和沃网络技术有限公司</v>
          </cell>
          <cell r="M253" t="str">
            <v>4653434534342357</v>
          </cell>
          <cell r="N253" t="str">
            <v>CPD;</v>
          </cell>
          <cell r="O253" t="str">
            <v>无</v>
          </cell>
          <cell r="P253" t="str">
            <v>无</v>
          </cell>
          <cell r="Q253" t="str">
            <v>2017/01/01-2017/12/31</v>
          </cell>
          <cell r="R253" t="str">
            <v>-</v>
          </cell>
          <cell r="S253" t="str">
            <v>-</v>
          </cell>
          <cell r="T253" t="str">
            <v>-</v>
          </cell>
          <cell r="U253" t="str">
            <v>-</v>
          </cell>
          <cell r="V253" t="str">
            <v>-</v>
          </cell>
          <cell r="W253" t="str">
            <v>-</v>
          </cell>
          <cell r="X253" t="str">
            <v>-</v>
          </cell>
          <cell r="Y253" t="str">
            <v>-</v>
          </cell>
          <cell r="Z253" t="str">
            <v>-</v>
          </cell>
          <cell r="AA253" t="str">
            <v>北京多彩</v>
          </cell>
        </row>
        <row r="254">
          <cell r="B254" t="str">
            <v>北京智美创思广告有限公司-vivo旅教工--Q4</v>
          </cell>
          <cell r="C254" t="str">
            <v>智美-vivo旅教工--Q4</v>
          </cell>
          <cell r="D254" t="str">
            <v>2017/10/01-2017/12/31</v>
          </cell>
          <cell r="E254" t="str">
            <v>北京市通州区新华西街66号院17号楼121室</v>
          </cell>
          <cell r="F254" t="str">
            <v>刘一鸣</v>
          </cell>
          <cell r="G254" t="str">
            <v>13911512889</v>
          </cell>
          <cell r="H254" t="str">
            <v>liuyiming@zmchance.com</v>
          </cell>
          <cell r="I254" t="str">
            <v/>
          </cell>
          <cell r="J254">
            <v>0</v>
          </cell>
          <cell r="K254" t="str">
            <v>账期付款</v>
          </cell>
          <cell r="L254" t="str">
            <v>北京智美创思广告有限公司</v>
          </cell>
          <cell r="M254" t="str">
            <v>0200053309000010718</v>
          </cell>
          <cell r="N254" t="str">
            <v>CPD;CPT;CPC;</v>
          </cell>
          <cell r="O254" t="str">
            <v>无</v>
          </cell>
          <cell r="P254" t="str">
            <v>无</v>
          </cell>
          <cell r="Q254" t="str">
            <v>2017/10/01-2017/12/31</v>
          </cell>
          <cell r="R254" t="str">
            <v>-</v>
          </cell>
          <cell r="S254" t="str">
            <v>-</v>
          </cell>
          <cell r="T254" t="str">
            <v>-</v>
          </cell>
          <cell r="U254" t="str">
            <v>-</v>
          </cell>
          <cell r="V254" t="str">
            <v>-</v>
          </cell>
          <cell r="W254" t="str">
            <v>-</v>
          </cell>
          <cell r="X254" t="str">
            <v>-</v>
          </cell>
          <cell r="Y254" t="str">
            <v>-</v>
          </cell>
          <cell r="Z254" t="str">
            <v>-</v>
          </cell>
          <cell r="AA254" t="str">
            <v>北京多彩</v>
          </cell>
        </row>
        <row r="255">
          <cell r="B255" t="str">
            <v>霍尔果斯大娱互动科技有限公司</v>
          </cell>
          <cell r="C255" t="str">
            <v>小米金融-霍尔果斯大娱-2017</v>
          </cell>
          <cell r="D255" t="str">
            <v>2017/01/01-2017/12/31</v>
          </cell>
          <cell r="E255" t="str">
            <v>广州市天河区珠江东路12号高德置地冬广场H座2801</v>
          </cell>
          <cell r="F255" t="str">
            <v>郑兴业</v>
          </cell>
          <cell r="G255" t="str">
            <v>18565356609</v>
          </cell>
          <cell r="H255" t="str">
            <v>bank.zheng@mokiwi.com</v>
          </cell>
          <cell r="I255" t="str">
            <v/>
          </cell>
          <cell r="J255">
            <v>0</v>
          </cell>
          <cell r="K255" t="str">
            <v>预付款</v>
          </cell>
          <cell r="L255" t="str">
            <v>上海大娱数码科技有限公司</v>
          </cell>
          <cell r="M255" t="str">
            <v>3100 1975 9100 5004 0554</v>
          </cell>
          <cell r="N255" t="str">
            <v>CPD;CPT;CPC;CPM;</v>
          </cell>
          <cell r="O255" t="str">
            <v>无</v>
          </cell>
          <cell r="P255" t="str">
            <v>无</v>
          </cell>
          <cell r="Q255" t="str">
            <v>2017/01/01-2017/12/31</v>
          </cell>
          <cell r="R255" t="str">
            <v>-</v>
          </cell>
          <cell r="S255" t="str">
            <v>-</v>
          </cell>
          <cell r="T255" t="str">
            <v>-</v>
          </cell>
          <cell r="U255" t="str">
            <v>-</v>
          </cell>
          <cell r="V255" t="str">
            <v>-</v>
          </cell>
          <cell r="W255" t="str">
            <v>-</v>
          </cell>
          <cell r="X255" t="str">
            <v>-</v>
          </cell>
          <cell r="Y255" t="str">
            <v>-</v>
          </cell>
          <cell r="Z255" t="str">
            <v>-</v>
          </cell>
          <cell r="AA255" t="str">
            <v>北京多彩</v>
          </cell>
        </row>
        <row r="256">
          <cell r="B256" t="str">
            <v>紫博蓝网络科技（北京）股份有限公司</v>
          </cell>
          <cell r="C256" t="str">
            <v>小米金融-紫博蓝-2017</v>
          </cell>
          <cell r="D256" t="str">
            <v>2017/01/01-2017/12/31</v>
          </cell>
          <cell r="E256" t="str">
            <v>北京市朝阳区光华路甲14号诺安大厦7层</v>
          </cell>
          <cell r="F256" t="str">
            <v>崔鸿俊</v>
          </cell>
          <cell r="G256" t="str">
            <v>18310998667</v>
          </cell>
          <cell r="H256" t="str">
            <v>cuihongjun@zibolan.com</v>
          </cell>
          <cell r="I256" t="str">
            <v/>
          </cell>
          <cell r="J256">
            <v>0</v>
          </cell>
          <cell r="K256" t="str">
            <v>预付款</v>
          </cell>
          <cell r="L256" t="str">
            <v>紫博蓝网络科技（北京）股份有限公司</v>
          </cell>
          <cell r="M256" t="str">
            <v>110 908 903 210 101</v>
          </cell>
          <cell r="N256" t="str">
            <v>CPD;CPT;CPC;CPM;</v>
          </cell>
          <cell r="O256" t="str">
            <v>无</v>
          </cell>
          <cell r="P256" t="str">
            <v>无</v>
          </cell>
          <cell r="Q256" t="str">
            <v>2017/01/01-2017/12/31</v>
          </cell>
          <cell r="R256" t="str">
            <v>-</v>
          </cell>
          <cell r="S256" t="str">
            <v>-</v>
          </cell>
          <cell r="T256" t="str">
            <v>-</v>
          </cell>
          <cell r="U256" t="str">
            <v>-</v>
          </cell>
          <cell r="V256" t="str">
            <v>-</v>
          </cell>
          <cell r="W256" t="str">
            <v>-</v>
          </cell>
          <cell r="X256" t="str">
            <v>-</v>
          </cell>
          <cell r="Y256" t="str">
            <v>-</v>
          </cell>
          <cell r="Z256" t="str">
            <v>-</v>
          </cell>
          <cell r="AA256" t="str">
            <v>北京多彩</v>
          </cell>
        </row>
        <row r="257">
          <cell r="B257" t="str">
            <v>北京思行合一文化传播有限公司</v>
          </cell>
          <cell r="C257" t="str">
            <v>小米网服-思行合一</v>
          </cell>
          <cell r="D257" t="str">
            <v>2017/01/01-2017/12/31</v>
          </cell>
          <cell r="E257" t="str">
            <v>北京市海淀区知春路51号慎昌大厦5F</v>
          </cell>
          <cell r="F257" t="str">
            <v>关薇</v>
          </cell>
          <cell r="G257" t="str">
            <v>15811530762</v>
          </cell>
          <cell r="H257" t="str">
            <v>guanwei@its-one.com.cn</v>
          </cell>
          <cell r="I257" t="str">
            <v/>
          </cell>
          <cell r="J257">
            <v>0</v>
          </cell>
          <cell r="K257" t="str">
            <v>预付款</v>
          </cell>
          <cell r="L257" t="str">
            <v>北京思行合一文化传播有限公司</v>
          </cell>
          <cell r="M257" t="str">
            <v>11011706355701</v>
          </cell>
          <cell r="N257" t="str">
            <v>CPT;CPM;CPD;CPC;</v>
          </cell>
          <cell r="O257" t="str">
            <v>无</v>
          </cell>
          <cell r="P257" t="str">
            <v>无</v>
          </cell>
          <cell r="Q257" t="str">
            <v>2017/01/01-2017/12/31</v>
          </cell>
          <cell r="R257" t="str">
            <v>-</v>
          </cell>
          <cell r="S257" t="str">
            <v>-</v>
          </cell>
          <cell r="T257" t="str">
            <v>-</v>
          </cell>
          <cell r="U257" t="str">
            <v>-</v>
          </cell>
          <cell r="V257" t="str">
            <v>-</v>
          </cell>
          <cell r="W257" t="str">
            <v>-</v>
          </cell>
          <cell r="X257" t="str">
            <v>-</v>
          </cell>
          <cell r="Y257" t="str">
            <v>-</v>
          </cell>
          <cell r="Z257" t="str">
            <v>-</v>
          </cell>
          <cell r="AA257" t="str">
            <v>北京多彩</v>
          </cell>
        </row>
        <row r="258">
          <cell r="B258" t="str">
            <v>北京锤子数码科技有限公司</v>
          </cell>
          <cell r="C258" t="str">
            <v>锤子-2018</v>
          </cell>
          <cell r="D258" t="str">
            <v>2017/10/31-2019/12/01</v>
          </cell>
          <cell r="E258" t="str">
            <v>北京市朝阳区宏泰东街北京绿地中心A座A区</v>
          </cell>
          <cell r="F258" t="str">
            <v>赖雅坤</v>
          </cell>
          <cell r="G258" t="str">
            <v>18611269359</v>
          </cell>
          <cell r="H258" t="str">
            <v>laiyakun@smartisan.com</v>
          </cell>
          <cell r="I258" t="str">
            <v>市场部主管</v>
          </cell>
          <cell r="J258">
            <v>0</v>
          </cell>
          <cell r="K258" t="str">
            <v>预付款</v>
          </cell>
          <cell r="L258" t="str">
            <v>北京锤子数码科技有限公司</v>
          </cell>
          <cell r="M258" t="str">
            <v>110911452410302</v>
          </cell>
          <cell r="N258" t="str">
            <v>CPD;</v>
          </cell>
          <cell r="O258" t="str">
            <v>无</v>
          </cell>
          <cell r="P258" t="str">
            <v>无</v>
          </cell>
          <cell r="Q258" t="str">
            <v>2017/10/31-2019/12/01</v>
          </cell>
          <cell r="R258" t="str">
            <v>-</v>
          </cell>
          <cell r="S258" t="str">
            <v>-</v>
          </cell>
          <cell r="T258" t="str">
            <v>-</v>
          </cell>
          <cell r="U258" t="str">
            <v>-</v>
          </cell>
          <cell r="V258" t="str">
            <v>-</v>
          </cell>
          <cell r="W258" t="str">
            <v>-</v>
          </cell>
          <cell r="X258" t="str">
            <v>-</v>
          </cell>
          <cell r="Y258" t="str">
            <v>-</v>
          </cell>
          <cell r="Z258" t="str">
            <v>-</v>
          </cell>
          <cell r="AA258" t="str">
            <v>霍尔果斯多彩</v>
          </cell>
        </row>
        <row r="259">
          <cell r="B259" t="str">
            <v>北京智美创思广告有限公司-百度</v>
          </cell>
          <cell r="C259" t="str">
            <v>智美-百度</v>
          </cell>
          <cell r="D259" t="str">
            <v>2017/09/20-2018/02/19</v>
          </cell>
          <cell r="E259" t="str">
            <v>北京市通州区新华西街66号院17号楼121室</v>
          </cell>
          <cell r="F259" t="str">
            <v>刘一鸣</v>
          </cell>
          <cell r="G259" t="str">
            <v>13911512889</v>
          </cell>
          <cell r="H259" t="str">
            <v>liuyiming@zmchance.com</v>
          </cell>
          <cell r="I259" t="str">
            <v/>
          </cell>
          <cell r="J259">
            <v>0</v>
          </cell>
          <cell r="K259" t="str">
            <v>预付款</v>
          </cell>
          <cell r="L259" t="str">
            <v>北京智美创思广告有限公司</v>
          </cell>
          <cell r="M259" t="str">
            <v>0200053309000010718</v>
          </cell>
          <cell r="N259" t="str">
            <v>品牌专区;</v>
          </cell>
          <cell r="O259" t="str">
            <v>无</v>
          </cell>
          <cell r="P259" t="str">
            <v>无</v>
          </cell>
          <cell r="Q259" t="str">
            <v>2017/09/20-2018/02/19</v>
          </cell>
          <cell r="R259" t="str">
            <v>-</v>
          </cell>
          <cell r="S259" t="str">
            <v>-</v>
          </cell>
          <cell r="T259" t="str">
            <v>-</v>
          </cell>
          <cell r="U259" t="str">
            <v>-</v>
          </cell>
          <cell r="V259" t="str">
            <v>-</v>
          </cell>
          <cell r="W259" t="str">
            <v>-</v>
          </cell>
          <cell r="X259" t="str">
            <v>-</v>
          </cell>
          <cell r="Y259" t="str">
            <v>-</v>
          </cell>
          <cell r="Z259" t="str">
            <v>-</v>
          </cell>
          <cell r="AA259" t="str">
            <v>北京多彩</v>
          </cell>
        </row>
        <row r="260">
          <cell r="B260" t="str">
            <v>北京智美创思广告有限公司-小米金融</v>
          </cell>
          <cell r="C260" t="str">
            <v>智美-小米金融</v>
          </cell>
          <cell r="D260" t="str">
            <v>2017/09/01-2017/12/31</v>
          </cell>
          <cell r="E260" t="str">
            <v>北京市通州区新华西街66号院17号楼121室</v>
          </cell>
          <cell r="F260" t="str">
            <v>刘一鸣</v>
          </cell>
          <cell r="G260" t="str">
            <v>13911512889</v>
          </cell>
          <cell r="H260" t="str">
            <v>liuyiming@zmchance.com</v>
          </cell>
          <cell r="I260" t="str">
            <v/>
          </cell>
          <cell r="J260">
            <v>0</v>
          </cell>
          <cell r="K260" t="str">
            <v>账期付款</v>
          </cell>
          <cell r="L260" t="str">
            <v>北京智美创思广告有限公司</v>
          </cell>
          <cell r="M260" t="str">
            <v>0200053309000010718</v>
          </cell>
          <cell r="N260" t="str">
            <v>CPD;CPT;CPC;CPM;</v>
          </cell>
          <cell r="O260" t="str">
            <v>无</v>
          </cell>
          <cell r="P260" t="str">
            <v>无</v>
          </cell>
          <cell r="Q260" t="str">
            <v>2017/09/01-2017/12/31</v>
          </cell>
          <cell r="R260" t="str">
            <v>-</v>
          </cell>
          <cell r="S260" t="str">
            <v>-</v>
          </cell>
          <cell r="T260" t="str">
            <v>-</v>
          </cell>
          <cell r="U260" t="str">
            <v>-</v>
          </cell>
          <cell r="V260" t="str">
            <v>-</v>
          </cell>
          <cell r="W260" t="str">
            <v>-</v>
          </cell>
          <cell r="X260" t="str">
            <v>-</v>
          </cell>
          <cell r="Y260" t="str">
            <v>-</v>
          </cell>
          <cell r="Z260" t="str">
            <v>-</v>
          </cell>
          <cell r="AA260" t="str">
            <v>北京多彩</v>
          </cell>
        </row>
        <row r="261">
          <cell r="B261" t="str">
            <v>北京智美创思广告有限公司-智美应用宝</v>
          </cell>
          <cell r="C261" t="str">
            <v>智美-应用宝</v>
          </cell>
          <cell r="D261" t="str">
            <v>2017/09/01-2017/12/31</v>
          </cell>
          <cell r="E261" t="str">
            <v>北京市朝阳区高碑店国粹苑东200米诚然园林</v>
          </cell>
          <cell r="F261" t="str">
            <v>刘一鸣</v>
          </cell>
          <cell r="G261" t="str">
            <v>13911512889</v>
          </cell>
          <cell r="H261" t="str">
            <v>liuyiming@zmchance.com</v>
          </cell>
          <cell r="I261" t="str">
            <v/>
          </cell>
          <cell r="J261">
            <v>0</v>
          </cell>
          <cell r="K261" t="str">
            <v>账期付款</v>
          </cell>
          <cell r="L261" t="str">
            <v>北京智美创思广告有限公司</v>
          </cell>
          <cell r="M261" t="str">
            <v>0200053309000010718刘一鸣</v>
          </cell>
          <cell r="N261" t="str">
            <v>CPD;CPT;</v>
          </cell>
          <cell r="O261" t="str">
            <v>无</v>
          </cell>
          <cell r="P261" t="str">
            <v>无</v>
          </cell>
          <cell r="Q261" t="str">
            <v>2017/09/01-2017/12/31</v>
          </cell>
          <cell r="R261" t="str">
            <v>-</v>
          </cell>
          <cell r="S261" t="str">
            <v>-</v>
          </cell>
          <cell r="T261" t="str">
            <v>-</v>
          </cell>
          <cell r="U261" t="str">
            <v>-</v>
          </cell>
          <cell r="V261" t="str">
            <v>-</v>
          </cell>
          <cell r="W261" t="str">
            <v>-</v>
          </cell>
          <cell r="X261" t="str">
            <v>-</v>
          </cell>
          <cell r="Y261" t="str">
            <v>-</v>
          </cell>
          <cell r="Z261" t="str">
            <v>-</v>
          </cell>
          <cell r="AA261" t="str">
            <v>北京多彩</v>
          </cell>
        </row>
        <row r="262">
          <cell r="B262" t="str">
            <v>北京智美创思广告有限公司-vivo旅教工</v>
          </cell>
          <cell r="C262" t="str">
            <v>智美-vivo旅教工</v>
          </cell>
          <cell r="D262" t="str">
            <v>2017/09/01-2017/12/31</v>
          </cell>
          <cell r="E262" t="str">
            <v>北京市通州区新华西街66号院17号楼121室</v>
          </cell>
          <cell r="F262" t="str">
            <v>刘一鸣</v>
          </cell>
          <cell r="G262" t="str">
            <v>13911512889</v>
          </cell>
          <cell r="H262" t="str">
            <v>liuyiming@zmchance.com</v>
          </cell>
          <cell r="I262" t="str">
            <v/>
          </cell>
          <cell r="J262">
            <v>0</v>
          </cell>
          <cell r="K262" t="str">
            <v>账期付款</v>
          </cell>
          <cell r="L262" t="str">
            <v>北京智美创思广告有限公司</v>
          </cell>
          <cell r="M262" t="str">
            <v>0200053309000010718</v>
          </cell>
          <cell r="N262" t="str">
            <v>CPD;CPT;CPC;</v>
          </cell>
          <cell r="O262" t="str">
            <v>无</v>
          </cell>
          <cell r="P262" t="str">
            <v>无</v>
          </cell>
          <cell r="Q262" t="str">
            <v>2017/09/01-2017/12/31</v>
          </cell>
          <cell r="R262" t="str">
            <v>-</v>
          </cell>
          <cell r="S262" t="str">
            <v>-</v>
          </cell>
          <cell r="T262" t="str">
            <v>-</v>
          </cell>
          <cell r="U262" t="str">
            <v>-</v>
          </cell>
          <cell r="V262" t="str">
            <v>-</v>
          </cell>
          <cell r="W262" t="str">
            <v>-</v>
          </cell>
          <cell r="X262" t="str">
            <v>-</v>
          </cell>
          <cell r="Y262" t="str">
            <v>-</v>
          </cell>
          <cell r="Z262" t="str">
            <v>-</v>
          </cell>
          <cell r="AA262" t="str">
            <v>北京多彩</v>
          </cell>
        </row>
        <row r="263">
          <cell r="B263" t="str">
            <v>北京智美创思广告有限公司-小米电商</v>
          </cell>
          <cell r="C263" t="str">
            <v>智美-小米电商</v>
          </cell>
          <cell r="D263" t="str">
            <v>2017/09/01-2017/12/31</v>
          </cell>
          <cell r="E263" t="str">
            <v>北京市通州区新华西街66号院17号楼121室</v>
          </cell>
          <cell r="F263" t="str">
            <v>刘一鸣</v>
          </cell>
          <cell r="G263" t="str">
            <v>13911512889</v>
          </cell>
          <cell r="H263" t="str">
            <v>liuyiming@zmchance.com</v>
          </cell>
          <cell r="I263" t="str">
            <v/>
          </cell>
          <cell r="J263">
            <v>0</v>
          </cell>
          <cell r="K263" t="str">
            <v>账期付款</v>
          </cell>
          <cell r="L263" t="str">
            <v>北京智美创思广告有限公司</v>
          </cell>
          <cell r="M263" t="str">
            <v>0200053309000010718</v>
          </cell>
          <cell r="N263" t="str">
            <v>CPD;CPT;CPC;CPM;</v>
          </cell>
          <cell r="O263" t="str">
            <v>无</v>
          </cell>
          <cell r="P263" t="str">
            <v>无</v>
          </cell>
          <cell r="Q263" t="str">
            <v>2017/09/01-2017/12/31</v>
          </cell>
          <cell r="R263" t="str">
            <v>-</v>
          </cell>
          <cell r="S263" t="str">
            <v>-</v>
          </cell>
          <cell r="T263" t="str">
            <v>-</v>
          </cell>
          <cell r="U263" t="str">
            <v>-</v>
          </cell>
          <cell r="V263" t="str">
            <v>-</v>
          </cell>
          <cell r="W263" t="str">
            <v>-</v>
          </cell>
          <cell r="X263" t="str">
            <v>-</v>
          </cell>
          <cell r="Y263" t="str">
            <v>-</v>
          </cell>
          <cell r="Z263" t="str">
            <v>-</v>
          </cell>
          <cell r="AA263" t="str">
            <v>北京多彩</v>
          </cell>
        </row>
        <row r="264">
          <cell r="B264" t="str">
            <v>北京智美创思广告有限公司-vivo金融电商</v>
          </cell>
          <cell r="C264" t="str">
            <v>智美-vivo金融电商</v>
          </cell>
          <cell r="D264" t="str">
            <v>2017/09/01-2017/12/31</v>
          </cell>
          <cell r="E264" t="str">
            <v>北京市通州区新华西街66号院17号楼121室</v>
          </cell>
          <cell r="F264" t="str">
            <v>刘一鸣</v>
          </cell>
          <cell r="G264" t="str">
            <v>13911512889</v>
          </cell>
          <cell r="H264" t="str">
            <v>liuyiming@zmchance.com</v>
          </cell>
          <cell r="I264" t="str">
            <v/>
          </cell>
          <cell r="J264">
            <v>0</v>
          </cell>
          <cell r="K264" t="str">
            <v>账期付款</v>
          </cell>
          <cell r="L264" t="str">
            <v>北京智美创思广告有限公司</v>
          </cell>
          <cell r="M264" t="str">
            <v>0200053309000010718</v>
          </cell>
          <cell r="N264" t="str">
            <v>CPD;CPT;CPC;</v>
          </cell>
          <cell r="O264" t="str">
            <v>无</v>
          </cell>
          <cell r="P264" t="str">
            <v>无</v>
          </cell>
          <cell r="Q264" t="str">
            <v>2017/09/01-2017/12/31</v>
          </cell>
          <cell r="R264" t="str">
            <v>-</v>
          </cell>
          <cell r="S264" t="str">
            <v>-</v>
          </cell>
          <cell r="T264" t="str">
            <v>-</v>
          </cell>
          <cell r="U264" t="str">
            <v>-</v>
          </cell>
          <cell r="V264" t="str">
            <v>-</v>
          </cell>
          <cell r="W264" t="str">
            <v>-</v>
          </cell>
          <cell r="X264" t="str">
            <v>-</v>
          </cell>
          <cell r="Y264" t="str">
            <v>-</v>
          </cell>
          <cell r="Z264" t="str">
            <v>-</v>
          </cell>
          <cell r="AA264" t="str">
            <v>北京多彩</v>
          </cell>
        </row>
        <row r="265">
          <cell r="B265" t="str">
            <v>北京础瑜广告有限公司</v>
          </cell>
          <cell r="C265" t="str">
            <v>础瑜-百度</v>
          </cell>
          <cell r="D265" t="str">
            <v>2017/01/01-2017/12/31</v>
          </cell>
          <cell r="E265" t="str">
            <v>北京市丰台区总部基地一区1号楼A座16层</v>
          </cell>
          <cell r="F265" t="str">
            <v>李䶮</v>
          </cell>
          <cell r="G265" t="str">
            <v>13910670586</v>
          </cell>
          <cell r="H265" t="str">
            <v>liyan@chuyuad.com</v>
          </cell>
          <cell r="I265" t="str">
            <v>媒介经理</v>
          </cell>
          <cell r="J265">
            <v>0</v>
          </cell>
          <cell r="K265" t="str">
            <v>预付款</v>
          </cell>
          <cell r="L265" t="str">
            <v>北京础瑜广告有限公司</v>
          </cell>
          <cell r="M265" t="str">
            <v>0200 0960 1900 0076 845</v>
          </cell>
          <cell r="N265" t="str">
            <v>品牌专区;</v>
          </cell>
          <cell r="O265" t="str">
            <v>无</v>
          </cell>
          <cell r="P265" t="str">
            <v>无</v>
          </cell>
          <cell r="Q265" t="str">
            <v>2017/01/01-2017/12/31</v>
          </cell>
          <cell r="R265" t="str">
            <v>-</v>
          </cell>
          <cell r="S265" t="str">
            <v>-</v>
          </cell>
          <cell r="T265" t="str">
            <v>-</v>
          </cell>
          <cell r="U265" t="str">
            <v>-</v>
          </cell>
          <cell r="V265" t="str">
            <v>-</v>
          </cell>
          <cell r="W265" t="str">
            <v>-</v>
          </cell>
          <cell r="X265" t="str">
            <v>-</v>
          </cell>
          <cell r="Y265" t="str">
            <v>-</v>
          </cell>
          <cell r="Z265" t="str">
            <v>-</v>
          </cell>
          <cell r="AA265" t="str">
            <v>北京多彩</v>
          </cell>
        </row>
        <row r="266">
          <cell r="B266" t="str">
            <v>霍尔果斯智媒广告有限公司-百度</v>
          </cell>
          <cell r="C266" t="str">
            <v>智媒-百度</v>
          </cell>
          <cell r="D266" t="str">
            <v>2017/01/01-2019/03/31</v>
          </cell>
          <cell r="E266" t="str">
            <v>北京市海淀区上地十街十号百度大厦</v>
          </cell>
          <cell r="F266" t="str">
            <v>钱钰龙</v>
          </cell>
          <cell r="G266" t="str">
            <v>18500436884</v>
          </cell>
          <cell r="H266" t="str">
            <v>qianyulong@baidu.com</v>
          </cell>
          <cell r="I266" t="str">
            <v/>
          </cell>
          <cell r="J266">
            <v>0</v>
          </cell>
          <cell r="K266" t="str">
            <v>预付款,账期付款</v>
          </cell>
          <cell r="L266" t="str">
            <v>霍尔果斯智媒广告有限公司</v>
          </cell>
          <cell r="M266" t="str">
            <v>65001656100052509120</v>
          </cell>
          <cell r="N266" t="str">
            <v>CPD;CPT;品牌专区;CPC;CPM;信息流;</v>
          </cell>
          <cell r="O266" t="str">
            <v>无</v>
          </cell>
          <cell r="P266" t="str">
            <v>无</v>
          </cell>
          <cell r="Q266" t="str">
            <v>2017/01/01-2019/03/31</v>
          </cell>
          <cell r="R266" t="str">
            <v>-</v>
          </cell>
          <cell r="S266" t="str">
            <v>-</v>
          </cell>
          <cell r="T266" t="str">
            <v>-</v>
          </cell>
          <cell r="U266" t="str">
            <v>-</v>
          </cell>
          <cell r="V266" t="str">
            <v>-</v>
          </cell>
          <cell r="W266" t="str">
            <v>-</v>
          </cell>
          <cell r="X266" t="str">
            <v>-</v>
          </cell>
          <cell r="Y266" t="str">
            <v>-</v>
          </cell>
          <cell r="Z266" t="str">
            <v>-</v>
          </cell>
          <cell r="AA266" t="str">
            <v>北京多彩</v>
          </cell>
        </row>
        <row r="267">
          <cell r="B267" t="str">
            <v>深圳市腾讯计算机系统有限公司</v>
          </cell>
          <cell r="C267" t="str">
            <v>应用宝-腾讯</v>
          </cell>
          <cell r="D267" t="str">
            <v>2017/06/05-2017/07/31</v>
          </cell>
          <cell r="E267" t="str">
            <v>深圳市南山区高新科技园大族大厦14层</v>
          </cell>
          <cell r="F267" t="str">
            <v>林宇光</v>
          </cell>
          <cell r="G267" t="str">
            <v>15980272544</v>
          </cell>
          <cell r="H267" t="str">
            <v>waltlin@tencent.com</v>
          </cell>
          <cell r="I267" t="str">
            <v/>
          </cell>
          <cell r="J267">
            <v>0</v>
          </cell>
          <cell r="K267" t="str">
            <v>账期付款</v>
          </cell>
          <cell r="L267" t="str">
            <v>深圳市腾讯计算机系统有限公司</v>
          </cell>
          <cell r="M267" t="str">
            <v>817282299610001</v>
          </cell>
          <cell r="N267" t="str">
            <v>CPT;</v>
          </cell>
          <cell r="O267" t="str">
            <v>无</v>
          </cell>
          <cell r="P267" t="str">
            <v>无</v>
          </cell>
          <cell r="Q267" t="str">
            <v>2017/06/05-2017/07/31</v>
          </cell>
          <cell r="R267" t="str">
            <v>-</v>
          </cell>
          <cell r="S267" t="str">
            <v>-</v>
          </cell>
          <cell r="T267" t="str">
            <v>-</v>
          </cell>
          <cell r="U267" t="str">
            <v>-</v>
          </cell>
          <cell r="V267" t="str">
            <v>-</v>
          </cell>
          <cell r="W267" t="str">
            <v>-</v>
          </cell>
          <cell r="X267" t="str">
            <v>-</v>
          </cell>
          <cell r="Y267" t="str">
            <v>-</v>
          </cell>
          <cell r="Z267" t="str">
            <v>-</v>
          </cell>
          <cell r="AA267" t="str">
            <v>北京多彩</v>
          </cell>
        </row>
        <row r="268">
          <cell r="B268" t="str">
            <v>霍尔果斯智媒广告有限公司-锤子</v>
          </cell>
          <cell r="C268" t="str">
            <v>智媒-锤子</v>
          </cell>
          <cell r="D268" t="str">
            <v>2017/01/01-2017/12/31</v>
          </cell>
          <cell r="E268" t="str">
            <v>北京市朝阳区宏泰东街北京绿地中心A座A区</v>
          </cell>
          <cell r="F268" t="str">
            <v>赖雅坤</v>
          </cell>
          <cell r="G268" t="str">
            <v>18611269359</v>
          </cell>
          <cell r="H268" t="str">
            <v>laiyakun@smartisan.com</v>
          </cell>
          <cell r="I268" t="str">
            <v/>
          </cell>
          <cell r="J268">
            <v>0</v>
          </cell>
          <cell r="K268" t="str">
            <v>预付款</v>
          </cell>
          <cell r="L268" t="str">
            <v>霍尔果斯智媒广告有限公司</v>
          </cell>
          <cell r="M268" t="str">
            <v>65001656100052509120</v>
          </cell>
          <cell r="N268" t="str">
            <v>CPD;CPT;</v>
          </cell>
          <cell r="O268" t="str">
            <v>无</v>
          </cell>
          <cell r="P268" t="str">
            <v>无</v>
          </cell>
          <cell r="Q268" t="str">
            <v>2017/01/01-2017/12/31</v>
          </cell>
          <cell r="R268" t="str">
            <v>-</v>
          </cell>
          <cell r="S268" t="str">
            <v>-</v>
          </cell>
          <cell r="T268" t="str">
            <v>-</v>
          </cell>
          <cell r="U268" t="str">
            <v>-</v>
          </cell>
          <cell r="V268" t="str">
            <v>-</v>
          </cell>
          <cell r="W268" t="str">
            <v>-</v>
          </cell>
          <cell r="X268" t="str">
            <v>-</v>
          </cell>
          <cell r="Y268" t="str">
            <v>-</v>
          </cell>
          <cell r="Z268" t="str">
            <v>-</v>
          </cell>
          <cell r="AA268" t="str">
            <v>北京多彩</v>
          </cell>
        </row>
        <row r="269">
          <cell r="B269" t="str">
            <v>【新】北京鹏泰互动广告有限公司-三星</v>
          </cell>
          <cell r="C269" t="str">
            <v>【新】三星-网服电商</v>
          </cell>
          <cell r="D269" t="str">
            <v>2017/01/01-2019/08/28</v>
          </cell>
          <cell r="E269" t="str">
            <v>北京市朝阳区工体北路甲2号盈科中心A座4层</v>
          </cell>
          <cell r="F269" t="str">
            <v>孙丹</v>
          </cell>
          <cell r="G269" t="str">
            <v>18515681331</v>
          </cell>
          <cell r="H269" t="str">
            <v>Vimi.sun@cheilpengtai.com</v>
          </cell>
          <cell r="I269" t="str">
            <v/>
          </cell>
          <cell r="J269">
            <v>0</v>
          </cell>
          <cell r="K269" t="str">
            <v>预付款</v>
          </cell>
          <cell r="L269" t="str">
            <v>北京鹏泰互动广告有限公司</v>
          </cell>
          <cell r="M269" t="str">
            <v>4056200001839100002223</v>
          </cell>
          <cell r="N269" t="str">
            <v>CPD;CPT;</v>
          </cell>
          <cell r="O269" t="str">
            <v>无</v>
          </cell>
          <cell r="P269" t="str">
            <v>无</v>
          </cell>
          <cell r="Q269" t="str">
            <v>2017/01/01-2019/08/28</v>
          </cell>
          <cell r="R269" t="str">
            <v>-</v>
          </cell>
          <cell r="S269" t="str">
            <v>-</v>
          </cell>
          <cell r="T269" t="str">
            <v>-</v>
          </cell>
          <cell r="U269" t="str">
            <v>-</v>
          </cell>
          <cell r="V269" t="str">
            <v>-</v>
          </cell>
          <cell r="W269" t="str">
            <v>-</v>
          </cell>
          <cell r="X269" t="str">
            <v>-</v>
          </cell>
          <cell r="Y269" t="str">
            <v>-</v>
          </cell>
          <cell r="Z269" t="str">
            <v>-</v>
          </cell>
          <cell r="AA269" t="str">
            <v>北京多彩</v>
          </cell>
        </row>
        <row r="270">
          <cell r="B270" t="str">
            <v>山南云拓文化传媒有限公司</v>
          </cell>
          <cell r="C270" t="str">
            <v>乐视-金融/电商</v>
          </cell>
          <cell r="D270" t="str">
            <v>2017/01/01-2017/12/31</v>
          </cell>
          <cell r="E270" t="str">
            <v>北京通州区温榆河西路金融街园中园云锐国际大厦</v>
          </cell>
          <cell r="F270" t="str">
            <v>赵化菊</v>
          </cell>
          <cell r="G270" t="str">
            <v>15811589261</v>
          </cell>
          <cell r="H270" t="str">
            <v>zhaohuaju@bjyunrui.com</v>
          </cell>
          <cell r="I270" t="str">
            <v>商务媒介</v>
          </cell>
          <cell r="J270">
            <v>0</v>
          </cell>
          <cell r="K270" t="str">
            <v>预付款</v>
          </cell>
          <cell r="L270" t="str">
            <v>山南云拓文化传媒有限公司</v>
          </cell>
          <cell r="M270" t="str">
            <v>110927141510608</v>
          </cell>
          <cell r="N270" t="str">
            <v>CPD;CPT;信息流;</v>
          </cell>
          <cell r="O270" t="str">
            <v>无</v>
          </cell>
          <cell r="P270" t="str">
            <v>无</v>
          </cell>
          <cell r="Q270" t="str">
            <v>2017/01/01-2017/12/31</v>
          </cell>
          <cell r="R270" t="str">
            <v>-</v>
          </cell>
          <cell r="S270" t="str">
            <v>-</v>
          </cell>
          <cell r="T270" t="str">
            <v>-</v>
          </cell>
          <cell r="U270" t="str">
            <v>-</v>
          </cell>
          <cell r="V270" t="str">
            <v>-</v>
          </cell>
          <cell r="W270" t="str">
            <v>-</v>
          </cell>
          <cell r="X270" t="str">
            <v>-</v>
          </cell>
          <cell r="Y270" t="str">
            <v>-</v>
          </cell>
          <cell r="Z270" t="str">
            <v>-</v>
          </cell>
          <cell r="AA270" t="str">
            <v>北京多彩</v>
          </cell>
        </row>
        <row r="271">
          <cell r="B271" t="str">
            <v>北京品众互动网络营销技术有限公司-小米</v>
          </cell>
          <cell r="C271" t="str">
            <v>小米-金融</v>
          </cell>
          <cell r="D271" t="str">
            <v>2017/01/01-2017/12/31</v>
          </cell>
          <cell r="E271" t="str">
            <v>北京市朝阳区东三环北路16号盛厦商务楼3层</v>
          </cell>
          <cell r="F271" t="str">
            <v>姜波</v>
          </cell>
          <cell r="G271" t="str">
            <v>18515147394</v>
          </cell>
          <cell r="H271" t="str">
            <v>jiangbo@pzoom.com</v>
          </cell>
          <cell r="I271" t="str">
            <v>移动事业部|渠道副总监</v>
          </cell>
          <cell r="J271">
            <v>0</v>
          </cell>
          <cell r="K271" t="str">
            <v>预付款</v>
          </cell>
          <cell r="L271" t="str">
            <v>北京品众互动网络营销技术有限公司</v>
          </cell>
          <cell r="M271" t="str">
            <v>110908553510706</v>
          </cell>
          <cell r="N271" t="str">
            <v>CPD;CPT;CPC;CPM;</v>
          </cell>
          <cell r="O271" t="str">
            <v>无</v>
          </cell>
          <cell r="P271" t="str">
            <v>无</v>
          </cell>
          <cell r="Q271" t="str">
            <v>2017/01/01-2017/12/31</v>
          </cell>
          <cell r="R271" t="str">
            <v>-</v>
          </cell>
          <cell r="S271" t="str">
            <v>-</v>
          </cell>
          <cell r="T271" t="str">
            <v>-</v>
          </cell>
          <cell r="U271" t="str">
            <v>-</v>
          </cell>
          <cell r="V271" t="str">
            <v>-</v>
          </cell>
          <cell r="W271" t="str">
            <v>-</v>
          </cell>
          <cell r="X271" t="str">
            <v>-</v>
          </cell>
          <cell r="Y271" t="str">
            <v>-</v>
          </cell>
          <cell r="Z271" t="str">
            <v>-</v>
          </cell>
          <cell r="AA271" t="str">
            <v>北京多彩</v>
          </cell>
        </row>
        <row r="272">
          <cell r="B272" t="str">
            <v>新疆亨利嘉业网络科技有限公司-小米</v>
          </cell>
          <cell r="C272" t="str">
            <v>小米-电商2018</v>
          </cell>
          <cell r="D272" t="str">
            <v>2017/01/01-2019/12/31</v>
          </cell>
          <cell r="E272" t="str">
            <v>北京市东城区东四十四条93号东小院-南主楼一层</v>
          </cell>
          <cell r="F272" t="str">
            <v>王文君</v>
          </cell>
          <cell r="G272" t="str">
            <v>15201077136</v>
          </cell>
          <cell r="H272" t="str">
            <v>wangwenjun@hljyer.com</v>
          </cell>
          <cell r="I272" t="str">
            <v>媒介主管</v>
          </cell>
          <cell r="J272">
            <v>0</v>
          </cell>
          <cell r="K272" t="str">
            <v>预存款</v>
          </cell>
          <cell r="L272" t="str">
            <v>新疆亨利嘉业网络科技有限公司</v>
          </cell>
          <cell r="M272" t="str">
            <v>3012341409200034436</v>
          </cell>
          <cell r="N272" t="str">
            <v>CPD;CPT;CPC;CPM;</v>
          </cell>
          <cell r="O272" t="str">
            <v>无</v>
          </cell>
          <cell r="P272" t="str">
            <v>无</v>
          </cell>
          <cell r="Q272" t="str">
            <v>2017/01/01-2019/12/31</v>
          </cell>
          <cell r="R272" t="str">
            <v>-</v>
          </cell>
          <cell r="S272" t="str">
            <v>-</v>
          </cell>
          <cell r="T272" t="str">
            <v>-</v>
          </cell>
          <cell r="U272" t="str">
            <v>-</v>
          </cell>
          <cell r="V272" t="str">
            <v>-</v>
          </cell>
          <cell r="W272" t="str">
            <v>-</v>
          </cell>
          <cell r="X272" t="str">
            <v>-</v>
          </cell>
          <cell r="Y272" t="str">
            <v>-</v>
          </cell>
          <cell r="Z272" t="str">
            <v>-</v>
          </cell>
          <cell r="AA272" t="str">
            <v>北京多彩</v>
          </cell>
        </row>
        <row r="273">
          <cell r="B273" t="str">
            <v>上海大娱数码科技有限公司-vivo</v>
          </cell>
          <cell r="C273" t="str">
            <v>vivo-金融电商</v>
          </cell>
          <cell r="D273" t="str">
            <v>2017/01/01-2018/12/31</v>
          </cell>
          <cell r="E273" t="str">
            <v>广州市天河区珠江东路12号高德置地冬广场H座2801</v>
          </cell>
          <cell r="F273" t="str">
            <v>郑兴业</v>
          </cell>
          <cell r="G273" t="str">
            <v>18565356609</v>
          </cell>
          <cell r="H273" t="str">
            <v>bank.zheng@mokiwi.com</v>
          </cell>
          <cell r="I273" t="str">
            <v/>
          </cell>
          <cell r="J273">
            <v>0</v>
          </cell>
          <cell r="K273" t="str">
            <v>账期付款,预存款</v>
          </cell>
          <cell r="L273" t="str">
            <v>上海大娱数码科技有限公司</v>
          </cell>
          <cell r="M273" t="str">
            <v>8204 0078 8013 0000 0101</v>
          </cell>
          <cell r="N273" t="str">
            <v>CPD;CPT;CPC;</v>
          </cell>
          <cell r="O273" t="str">
            <v>无</v>
          </cell>
          <cell r="P273" t="str">
            <v>无</v>
          </cell>
          <cell r="Q273" t="str">
            <v>2017/01/01-2018/12/31</v>
          </cell>
          <cell r="R273" t="str">
            <v>-</v>
          </cell>
          <cell r="S273" t="str">
            <v>-</v>
          </cell>
          <cell r="T273" t="str">
            <v>-</v>
          </cell>
          <cell r="U273" t="str">
            <v>-</v>
          </cell>
          <cell r="V273" t="str">
            <v>-</v>
          </cell>
          <cell r="W273" t="str">
            <v>-</v>
          </cell>
          <cell r="X273" t="str">
            <v>-</v>
          </cell>
          <cell r="Y273" t="str">
            <v>-</v>
          </cell>
          <cell r="Z273" t="str">
            <v>-</v>
          </cell>
          <cell r="AA273" t="str">
            <v>北京多彩</v>
          </cell>
        </row>
        <row r="274">
          <cell r="B274" t="str">
            <v>深圳市云时空科技有限公司-OPPO网服</v>
          </cell>
          <cell r="C274" t="str">
            <v>OPPO-网服</v>
          </cell>
          <cell r="D274" t="str">
            <v>2017/01/01-2017/12/31</v>
          </cell>
          <cell r="E274" t="str">
            <v>深圳市福田区车公庙海松大厦B座906室</v>
          </cell>
          <cell r="F274" t="str">
            <v>刘希</v>
          </cell>
          <cell r="G274" t="str">
            <v>13810511933</v>
          </cell>
          <cell r="H274" t="str">
            <v>liuxi@szysk.net</v>
          </cell>
          <cell r="I274" t="str">
            <v/>
          </cell>
          <cell r="J274">
            <v>0</v>
          </cell>
          <cell r="K274" t="str">
            <v>预存款,账期付款</v>
          </cell>
          <cell r="L274" t="str">
            <v>深圳市云时空科技有限公司</v>
          </cell>
          <cell r="M274" t="str">
            <v>7559 1843 1210 788</v>
          </cell>
          <cell r="N274" t="str">
            <v>CPD;信息流;</v>
          </cell>
          <cell r="O274" t="str">
            <v>无</v>
          </cell>
          <cell r="P274" t="str">
            <v>无</v>
          </cell>
          <cell r="Q274" t="str">
            <v>2017/01/01-2017/12/31</v>
          </cell>
          <cell r="R274" t="str">
            <v>-</v>
          </cell>
          <cell r="S274" t="str">
            <v>-</v>
          </cell>
          <cell r="T274" t="str">
            <v>-</v>
          </cell>
          <cell r="U274" t="str">
            <v>-</v>
          </cell>
          <cell r="V274" t="str">
            <v>-</v>
          </cell>
          <cell r="W274" t="str">
            <v>-</v>
          </cell>
          <cell r="X274" t="str">
            <v>-</v>
          </cell>
          <cell r="Y274" t="str">
            <v>-</v>
          </cell>
          <cell r="Z274" t="str">
            <v>-</v>
          </cell>
          <cell r="AA274" t="str">
            <v>北京多彩</v>
          </cell>
        </row>
        <row r="275">
          <cell r="B275" t="str">
            <v>互诚信息技术（上海）有限公司</v>
          </cell>
          <cell r="C275" t="str">
            <v>大众点评</v>
          </cell>
          <cell r="D275" t="str">
            <v>2017/01/01-2017/12/31</v>
          </cell>
          <cell r="E275" t="str">
            <v>上海市长宁区安化路492号德必易园d3</v>
          </cell>
          <cell r="F275" t="str">
            <v>施华</v>
          </cell>
          <cell r="G275" t="str">
            <v>18101880325</v>
          </cell>
          <cell r="H275" t="str">
            <v>lophi.shi@dianping.com</v>
          </cell>
          <cell r="I275" t="str">
            <v/>
          </cell>
          <cell r="J275">
            <v>0</v>
          </cell>
          <cell r="K275" t="str">
            <v>预付款</v>
          </cell>
          <cell r="L275" t="str">
            <v>互诚信息技术（上海）有限公司</v>
          </cell>
          <cell r="M275" t="str">
            <v>121919131710206</v>
          </cell>
          <cell r="N275" t="str">
            <v>CPC;CPT;</v>
          </cell>
          <cell r="O275" t="str">
            <v>无</v>
          </cell>
          <cell r="P275" t="str">
            <v>无</v>
          </cell>
          <cell r="Q275" t="str">
            <v>2017/01/01-2017/12/31</v>
          </cell>
          <cell r="R275" t="str">
            <v>-</v>
          </cell>
          <cell r="S275" t="str">
            <v>-</v>
          </cell>
          <cell r="T275" t="str">
            <v>-</v>
          </cell>
          <cell r="U275" t="str">
            <v>-</v>
          </cell>
          <cell r="V275" t="str">
            <v>-</v>
          </cell>
          <cell r="W275" t="str">
            <v>-</v>
          </cell>
          <cell r="X275" t="str">
            <v>-</v>
          </cell>
          <cell r="Y275" t="str">
            <v>-</v>
          </cell>
          <cell r="Z275" t="str">
            <v>-</v>
          </cell>
          <cell r="AA275" t="str">
            <v>北京多彩</v>
          </cell>
        </row>
        <row r="276">
          <cell r="B276" t="str">
            <v>北京鹏泰互动广告有限公司-三星</v>
          </cell>
          <cell r="C276" t="str">
            <v>三星-网服电商</v>
          </cell>
          <cell r="D276" t="str">
            <v>2017/01/01-2018/12/31</v>
          </cell>
          <cell r="E276" t="str">
            <v>北京市朝阳区工体北路甲2号盈科中心A座4层</v>
          </cell>
          <cell r="F276" t="str">
            <v>张大伟</v>
          </cell>
          <cell r="G276" t="str">
            <v>13699223084</v>
          </cell>
          <cell r="H276" t="str">
            <v>zhang.dawei@cheilpengtai.com</v>
          </cell>
          <cell r="I276" t="str">
            <v/>
          </cell>
          <cell r="J276">
            <v>0</v>
          </cell>
          <cell r="K276" t="str">
            <v>预付款</v>
          </cell>
          <cell r="L276" t="str">
            <v>北京鹏泰互动广告有限公司</v>
          </cell>
          <cell r="M276" t="str">
            <v>4056200001839100002223</v>
          </cell>
          <cell r="N276" t="str">
            <v>CPD;</v>
          </cell>
          <cell r="O276" t="str">
            <v>无</v>
          </cell>
          <cell r="P276" t="str">
            <v>无</v>
          </cell>
          <cell r="Q276" t="str">
            <v>2017/01/01-2018/12/31</v>
          </cell>
          <cell r="R276" t="str">
            <v>-</v>
          </cell>
          <cell r="S276" t="str">
            <v>-</v>
          </cell>
          <cell r="T276" t="str">
            <v>-</v>
          </cell>
          <cell r="U276" t="str">
            <v>-</v>
          </cell>
          <cell r="V276" t="str">
            <v>-</v>
          </cell>
          <cell r="W276" t="str">
            <v>-</v>
          </cell>
          <cell r="X276" t="str">
            <v>-</v>
          </cell>
          <cell r="Y276" t="str">
            <v>-</v>
          </cell>
          <cell r="Z276" t="str">
            <v>-</v>
          </cell>
          <cell r="AA276" t="str">
            <v>北京多彩</v>
          </cell>
        </row>
        <row r="277">
          <cell r="B277" t="str">
            <v>北京起云华通科技有限公司</v>
          </cell>
          <cell r="C277" t="str">
            <v>联想-网服</v>
          </cell>
          <cell r="D277" t="str">
            <v>2017/01/01-2019/04/01</v>
          </cell>
          <cell r="E277" t="str">
            <v>北京市朝阳区西大望路23号合生财富广场604室</v>
          </cell>
          <cell r="F277" t="str">
            <v>杨小爽</v>
          </cell>
          <cell r="G277" t="str">
            <v>13370116709</v>
          </cell>
          <cell r="H277" t="str">
            <v>demi.yang@qymobi.cn</v>
          </cell>
          <cell r="I277" t="str">
            <v/>
          </cell>
          <cell r="J277">
            <v>0</v>
          </cell>
          <cell r="K277" t="str">
            <v>账期付款</v>
          </cell>
          <cell r="L277" t="str">
            <v>北京起云华通科技有限公司</v>
          </cell>
          <cell r="M277" t="str">
            <v>91240154800007515</v>
          </cell>
          <cell r="N277" t="str">
            <v>CPD;CPT;</v>
          </cell>
          <cell r="O277" t="str">
            <v>无</v>
          </cell>
          <cell r="P277" t="str">
            <v>无</v>
          </cell>
          <cell r="Q277" t="str">
            <v>2017/01/01-2019/04/01</v>
          </cell>
          <cell r="R277" t="str">
            <v>-</v>
          </cell>
          <cell r="S277" t="str">
            <v>-</v>
          </cell>
          <cell r="T277" t="str">
            <v>-</v>
          </cell>
          <cell r="U277" t="str">
            <v>-</v>
          </cell>
          <cell r="V277" t="str">
            <v>-</v>
          </cell>
          <cell r="W277" t="str">
            <v>-</v>
          </cell>
          <cell r="X277" t="str">
            <v>-</v>
          </cell>
          <cell r="Y277" t="str">
            <v>-</v>
          </cell>
          <cell r="Z277" t="str">
            <v>-</v>
          </cell>
          <cell r="AA277" t="str">
            <v>北京多彩</v>
          </cell>
        </row>
        <row r="278">
          <cell r="B278" t="str">
            <v>北京乐思创信科技有限公司</v>
          </cell>
          <cell r="C278" t="str">
            <v>联想-金融</v>
          </cell>
          <cell r="D278" t="str">
            <v>2017/01/01-2017/12/31</v>
          </cell>
          <cell r="E278" t="str">
            <v>北京朝阳区望京北路9号叶青大厦D座11层</v>
          </cell>
          <cell r="F278" t="str">
            <v>刘冠卿</v>
          </cell>
          <cell r="G278" t="str">
            <v>15822328015</v>
          </cell>
          <cell r="H278" t="str">
            <v>lgq@lscx.com.cn</v>
          </cell>
          <cell r="I278" t="str">
            <v/>
          </cell>
          <cell r="J278">
            <v>0</v>
          </cell>
          <cell r="K278" t="str">
            <v>账期付款</v>
          </cell>
          <cell r="L278" t="str">
            <v>霍尔果斯乐创信息科技有限公司</v>
          </cell>
          <cell r="M278" t="str">
            <v>11050166510000000420</v>
          </cell>
          <cell r="N278" t="str">
            <v>CPD;CPT;</v>
          </cell>
          <cell r="O278" t="str">
            <v>无</v>
          </cell>
          <cell r="P278" t="str">
            <v>无</v>
          </cell>
          <cell r="Q278" t="str">
            <v>2017/01/01-2017/12/31</v>
          </cell>
          <cell r="R278" t="str">
            <v>-</v>
          </cell>
          <cell r="S278" t="str">
            <v>-</v>
          </cell>
          <cell r="T278" t="str">
            <v>-</v>
          </cell>
          <cell r="U278" t="str">
            <v>-</v>
          </cell>
          <cell r="V278" t="str">
            <v>-</v>
          </cell>
          <cell r="W278" t="str">
            <v>-</v>
          </cell>
          <cell r="X278" t="str">
            <v>-</v>
          </cell>
          <cell r="Y278" t="str">
            <v>-</v>
          </cell>
          <cell r="Z278" t="str">
            <v>-</v>
          </cell>
          <cell r="AA278" t="str">
            <v>北京多彩</v>
          </cell>
        </row>
        <row r="279">
          <cell r="B279" t="str">
            <v>霍尔果斯智媒广告有限公司-品众OPPO旅教工</v>
          </cell>
          <cell r="C279" t="str">
            <v>OPPO旅游工具教育-品众</v>
          </cell>
          <cell r="D279" t="str">
            <v>2017/01/01-2017/12/31</v>
          </cell>
          <cell r="E279" t="str">
            <v>北京市朝阳区东三环北路16号盛厦商务楼3层</v>
          </cell>
          <cell r="F279" t="str">
            <v>孟奂</v>
          </cell>
          <cell r="G279" t="str">
            <v>18811444188</v>
          </cell>
          <cell r="H279" t="str">
            <v>menghuan@pzoom.com</v>
          </cell>
          <cell r="I279" t="str">
            <v>全国渠道经理</v>
          </cell>
          <cell r="J279">
            <v>0</v>
          </cell>
          <cell r="K279" t="str">
            <v>预付款</v>
          </cell>
          <cell r="L279" t="str">
            <v>霍尔果斯智媒广告有限公司</v>
          </cell>
          <cell r="M279" t="str">
            <v>65001656100052509120</v>
          </cell>
          <cell r="N279" t="str">
            <v>CPD;信息流;</v>
          </cell>
          <cell r="O279" t="str">
            <v>无</v>
          </cell>
          <cell r="P279" t="str">
            <v>无</v>
          </cell>
          <cell r="Q279" t="str">
            <v>2017/01/01-2017/12/31</v>
          </cell>
          <cell r="R279" t="str">
            <v>-</v>
          </cell>
          <cell r="S279" t="str">
            <v>-</v>
          </cell>
          <cell r="T279" t="str">
            <v>-</v>
          </cell>
          <cell r="U279" t="str">
            <v>-</v>
          </cell>
          <cell r="V279" t="str">
            <v>-</v>
          </cell>
          <cell r="W279" t="str">
            <v>-</v>
          </cell>
          <cell r="X279" t="str">
            <v>-</v>
          </cell>
          <cell r="Y279" t="str">
            <v>-</v>
          </cell>
          <cell r="Z279" t="str">
            <v>-</v>
          </cell>
          <cell r="AA279" t="str">
            <v>北京多彩</v>
          </cell>
        </row>
        <row r="280">
          <cell r="B280" t="str">
            <v>霍尔果斯智媒广告有限公司-酷派</v>
          </cell>
          <cell r="C280" t="str">
            <v>酷派-优联达</v>
          </cell>
          <cell r="D280" t="str">
            <v>2017/01/01-2017/12/31</v>
          </cell>
          <cell r="E280" t="str">
            <v>深圳市南山区科技园讯美科技广场2号楼1011</v>
          </cell>
          <cell r="F280" t="str">
            <v>王依韵</v>
          </cell>
          <cell r="G280" t="str">
            <v>15019442628</v>
          </cell>
          <cell r="H280" t="str">
            <v>wangyiyun@17gao.cn</v>
          </cell>
          <cell r="I280" t="str">
            <v/>
          </cell>
          <cell r="J280">
            <v>0</v>
          </cell>
          <cell r="K280" t="str">
            <v>账期付款</v>
          </cell>
          <cell r="L280" t="str">
            <v>深圳市优联达科技有限公司</v>
          </cell>
          <cell r="M280" t="str">
            <v>4000020339200409844</v>
          </cell>
          <cell r="N280" t="str">
            <v>CPT;</v>
          </cell>
          <cell r="O280" t="str">
            <v>无</v>
          </cell>
          <cell r="P280" t="str">
            <v>无</v>
          </cell>
          <cell r="Q280" t="str">
            <v>2017/01/01-2017/12/31</v>
          </cell>
          <cell r="R280" t="str">
            <v>-</v>
          </cell>
          <cell r="S280" t="str">
            <v>-</v>
          </cell>
          <cell r="T280" t="str">
            <v>-</v>
          </cell>
          <cell r="U280" t="str">
            <v>-</v>
          </cell>
          <cell r="V280" t="str">
            <v>-</v>
          </cell>
          <cell r="W280" t="str">
            <v>-</v>
          </cell>
          <cell r="X280" t="str">
            <v>-</v>
          </cell>
          <cell r="Y280" t="str">
            <v>-</v>
          </cell>
          <cell r="Z280" t="str">
            <v>-</v>
          </cell>
          <cell r="AA280" t="str">
            <v>北京多彩</v>
          </cell>
        </row>
        <row r="281">
          <cell r="B281" t="str">
            <v>北京亨利嘉业科技有限公司-应用宝</v>
          </cell>
          <cell r="C281" t="str">
            <v>应用宝-亨利嘉业</v>
          </cell>
          <cell r="D281" t="str">
            <v>2017/01/01-2019/12/31</v>
          </cell>
          <cell r="E281" t="str">
            <v>北京市东城区东四十四条93号东小院-南主楼</v>
          </cell>
          <cell r="F281" t="str">
            <v>王文君</v>
          </cell>
          <cell r="G281" t="str">
            <v>15201077136</v>
          </cell>
          <cell r="H281" t="str">
            <v>wangwenjun@hljyer.com</v>
          </cell>
          <cell r="I281" t="str">
            <v>媒介主管</v>
          </cell>
          <cell r="J281">
            <v>0</v>
          </cell>
          <cell r="K281" t="str">
            <v>预付款</v>
          </cell>
          <cell r="L281" t="str">
            <v>北京亨利嘉业科技有限公司</v>
          </cell>
          <cell r="M281" t="str">
            <v>0200004309020265663</v>
          </cell>
          <cell r="N281" t="str">
            <v>CPD;CPT;</v>
          </cell>
          <cell r="O281" t="str">
            <v>无</v>
          </cell>
          <cell r="P281" t="str">
            <v>无</v>
          </cell>
          <cell r="Q281" t="str">
            <v>2017/01/01-2019/12/31</v>
          </cell>
          <cell r="R281" t="str">
            <v>-</v>
          </cell>
          <cell r="S281" t="str">
            <v>-</v>
          </cell>
          <cell r="T281" t="str">
            <v>-</v>
          </cell>
          <cell r="U281" t="str">
            <v>-</v>
          </cell>
          <cell r="V281" t="str">
            <v>-</v>
          </cell>
          <cell r="W281" t="str">
            <v>-</v>
          </cell>
          <cell r="X281" t="str">
            <v>-</v>
          </cell>
          <cell r="Y281" t="str">
            <v>-</v>
          </cell>
          <cell r="Z281" t="str">
            <v>-</v>
          </cell>
          <cell r="AA281" t="str">
            <v>北京多彩</v>
          </cell>
        </row>
        <row r="282">
          <cell r="B282" t="str">
            <v>霍尔果斯智媒广告有限公司-OPPO</v>
          </cell>
          <cell r="C282" t="str">
            <v>OPPO-金融电商</v>
          </cell>
          <cell r="D282" t="str">
            <v>2017/01/01-2019/12/31</v>
          </cell>
          <cell r="E282" t="str">
            <v>深圳市南山区海德三道126号卓越后海金融中心</v>
          </cell>
          <cell r="F282" t="str">
            <v>陶然</v>
          </cell>
          <cell r="G282" t="str">
            <v>18682407689</v>
          </cell>
          <cell r="H282" t="str">
            <v>ran.tao@oppo.com</v>
          </cell>
          <cell r="I282" t="str">
            <v/>
          </cell>
          <cell r="J282">
            <v>0</v>
          </cell>
          <cell r="K282" t="str">
            <v>预存款,账期付款</v>
          </cell>
          <cell r="L282" t="str">
            <v>霍尔果斯智媒广告有限公司</v>
          </cell>
          <cell r="M282" t="str">
            <v>65001656100052509120</v>
          </cell>
          <cell r="N282" t="str">
            <v>CPD;CPC;CPT;</v>
          </cell>
          <cell r="O282" t="str">
            <v>无</v>
          </cell>
          <cell r="P282" t="str">
            <v>无</v>
          </cell>
          <cell r="Q282" t="str">
            <v>2017/01/01-2019/12/31</v>
          </cell>
          <cell r="R282" t="str">
            <v>-</v>
          </cell>
          <cell r="S282" t="str">
            <v>-</v>
          </cell>
          <cell r="T282" t="str">
            <v>-</v>
          </cell>
          <cell r="U282" t="str">
            <v>-</v>
          </cell>
          <cell r="V282" t="str">
            <v>-</v>
          </cell>
          <cell r="W282" t="str">
            <v>-</v>
          </cell>
          <cell r="X282" t="str">
            <v>-</v>
          </cell>
          <cell r="Y282" t="str">
            <v>-</v>
          </cell>
          <cell r="Z282" t="str">
            <v>-</v>
          </cell>
          <cell r="AA282" t="str">
            <v>北京多彩</v>
          </cell>
        </row>
        <row r="283">
          <cell r="B283" t="str">
            <v>淮安爱德康赛广告有限公司-vivo</v>
          </cell>
          <cell r="C283" t="str">
            <v>vivo-旅教工</v>
          </cell>
          <cell r="D283" t="str">
            <v>2017/01/01-2020/12/31</v>
          </cell>
          <cell r="E283" t="str">
            <v>北京市朝阳区朝外大街26号朝外men写字楼B座11层</v>
          </cell>
          <cell r="F283" t="str">
            <v>蔡依男</v>
          </cell>
          <cell r="G283" t="str">
            <v>18600080342</v>
          </cell>
          <cell r="H283" t="str">
            <v>caiyinan@adks.cn</v>
          </cell>
          <cell r="I283" t="str">
            <v/>
          </cell>
          <cell r="J283">
            <v>0</v>
          </cell>
          <cell r="K283" t="str">
            <v>预存款,账期付款</v>
          </cell>
          <cell r="L283" t="str">
            <v>淮安爱德康赛广告有限公司</v>
          </cell>
          <cell r="M283" t="str">
            <v>5248 7424 4382</v>
          </cell>
          <cell r="N283" t="str">
            <v>CPD;CPT;CPC;</v>
          </cell>
          <cell r="O283" t="str">
            <v>无</v>
          </cell>
          <cell r="P283" t="str">
            <v>无</v>
          </cell>
          <cell r="Q283" t="str">
            <v>2017/01/01-2020/12/31</v>
          </cell>
          <cell r="R283" t="str">
            <v>-</v>
          </cell>
          <cell r="S283" t="str">
            <v>-</v>
          </cell>
          <cell r="T283" t="str">
            <v>-</v>
          </cell>
          <cell r="U283" t="str">
            <v>-</v>
          </cell>
          <cell r="V283" t="str">
            <v>-</v>
          </cell>
          <cell r="W283" t="str">
            <v>-</v>
          </cell>
          <cell r="X283" t="str">
            <v>-</v>
          </cell>
          <cell r="Y283" t="str">
            <v>-</v>
          </cell>
          <cell r="Z283" t="str">
            <v>-</v>
          </cell>
          <cell r="AA283" t="str">
            <v>北京多彩</v>
          </cell>
        </row>
        <row r="284">
          <cell r="B284" t="str">
            <v>维沃移动通信有限公司-vivo</v>
          </cell>
          <cell r="C284" t="str">
            <v>vivo-网服</v>
          </cell>
          <cell r="D284" t="str">
            <v>2017/01/01-2020/12/31</v>
          </cell>
          <cell r="E284" t="str">
            <v>深圳市福田区上梅林安得街89号步步高大厦</v>
          </cell>
          <cell r="F284" t="str">
            <v>吴涛</v>
          </cell>
          <cell r="G284" t="str">
            <v>13825139668</v>
          </cell>
          <cell r="H284" t="str">
            <v>wutao@vivo.com</v>
          </cell>
          <cell r="I284" t="str">
            <v>高级渠道经理</v>
          </cell>
          <cell r="J284">
            <v>0</v>
          </cell>
          <cell r="K284" t="str">
            <v>账期付款,预存款,预付款</v>
          </cell>
          <cell r="L284" t="str">
            <v>维沃移动通信有限公司</v>
          </cell>
          <cell r="M284" t="str">
            <v>44001779108053011984</v>
          </cell>
          <cell r="N284" t="str">
            <v>CPD;CPC;CPT;联盟;视频信息流;vivo品牌;</v>
          </cell>
          <cell r="O284" t="str">
            <v>无</v>
          </cell>
          <cell r="P284" t="str">
            <v>无</v>
          </cell>
          <cell r="Q284" t="str">
            <v>2017/01/01-2020/12/31</v>
          </cell>
          <cell r="R284" t="str">
            <v>-</v>
          </cell>
          <cell r="S284" t="str">
            <v>-</v>
          </cell>
          <cell r="T284" t="str">
            <v>-</v>
          </cell>
          <cell r="U284" t="str">
            <v>-</v>
          </cell>
          <cell r="V284" t="str">
            <v>-</v>
          </cell>
          <cell r="W284" t="str">
            <v>-</v>
          </cell>
          <cell r="X284" t="str">
            <v>-</v>
          </cell>
          <cell r="Y284" t="str">
            <v>-</v>
          </cell>
          <cell r="Z284" t="str">
            <v>-</v>
          </cell>
          <cell r="AA284" t="str">
            <v>北京多彩</v>
          </cell>
        </row>
        <row r="285">
          <cell r="B285" t="str">
            <v>北京互动科技有限公司-神马-品众</v>
          </cell>
          <cell r="C285" t="str">
            <v>神马-品众</v>
          </cell>
          <cell r="D285" t="str">
            <v>2017/01/01-2017/12/31</v>
          </cell>
          <cell r="E285" t="str">
            <v>北京市朝阳区东三环北路16号盛厦商务楼3层</v>
          </cell>
          <cell r="F285" t="str">
            <v>何春艳</v>
          </cell>
          <cell r="G285" t="str">
            <v>18612186312</v>
          </cell>
          <cell r="H285" t="str">
            <v>hechunyan@pzoom.com</v>
          </cell>
          <cell r="I285" t="str">
            <v/>
          </cell>
          <cell r="J285">
            <v>0</v>
          </cell>
          <cell r="K285" t="str">
            <v>预付款</v>
          </cell>
          <cell r="L285" t="str">
            <v>北京品众互动网络营销技术有限公司</v>
          </cell>
          <cell r="M285" t="str">
            <v>1100 6066 5018 0100 31159</v>
          </cell>
          <cell r="N285" t="str">
            <v>品牌专区;CPC;</v>
          </cell>
          <cell r="O285" t="str">
            <v>无</v>
          </cell>
          <cell r="P285" t="str">
            <v>无</v>
          </cell>
          <cell r="Q285" t="str">
            <v>2017/01/01-2017/12/31</v>
          </cell>
          <cell r="R285" t="str">
            <v>-</v>
          </cell>
          <cell r="S285" t="str">
            <v>-</v>
          </cell>
          <cell r="T285" t="str">
            <v>-</v>
          </cell>
          <cell r="U285" t="str">
            <v>-</v>
          </cell>
          <cell r="V285" t="str">
            <v>-</v>
          </cell>
          <cell r="W285" t="str">
            <v>-</v>
          </cell>
          <cell r="X285" t="str">
            <v>-</v>
          </cell>
          <cell r="Y285" t="str">
            <v>-</v>
          </cell>
          <cell r="Z285" t="str">
            <v>-</v>
          </cell>
          <cell r="AA285" t="str">
            <v>北京多彩</v>
          </cell>
        </row>
        <row r="286">
          <cell r="B286" t="str">
            <v>霍尔果斯豆盟网络技术有限公司-安智</v>
          </cell>
          <cell r="C286" t="str">
            <v>安智-豆盟</v>
          </cell>
          <cell r="D286" t="str">
            <v>2017/01/01-2017/12/31</v>
          </cell>
          <cell r="E286" t="str">
            <v>北京市朝阳区高井东亿国际传媒产业园区二期C11号楼五层</v>
          </cell>
          <cell r="F286" t="str">
            <v>周婷</v>
          </cell>
          <cell r="G286" t="str">
            <v>18511301935</v>
          </cell>
          <cell r="H286" t="str">
            <v>zhouzhou@zwtmob.com</v>
          </cell>
          <cell r="I286" t="str">
            <v/>
          </cell>
          <cell r="J286">
            <v>0</v>
          </cell>
          <cell r="K286" t="str">
            <v>预付款</v>
          </cell>
          <cell r="L286" t="str">
            <v>霍尔果斯豆盟网络技术有限公司</v>
          </cell>
          <cell r="M286" t="str">
            <v>3006031209200174387</v>
          </cell>
          <cell r="N286" t="str">
            <v>CPD;</v>
          </cell>
          <cell r="O286" t="str">
            <v>无</v>
          </cell>
          <cell r="P286" t="str">
            <v>无</v>
          </cell>
          <cell r="Q286" t="str">
            <v>2017/01/01-2017/12/31</v>
          </cell>
          <cell r="R286" t="str">
            <v>-</v>
          </cell>
          <cell r="S286" t="str">
            <v>-</v>
          </cell>
          <cell r="T286" t="str">
            <v>-</v>
          </cell>
          <cell r="U286" t="str">
            <v>-</v>
          </cell>
          <cell r="V286" t="str">
            <v>-</v>
          </cell>
          <cell r="W286" t="str">
            <v>-</v>
          </cell>
          <cell r="X286" t="str">
            <v>-</v>
          </cell>
          <cell r="Y286" t="str">
            <v>-</v>
          </cell>
          <cell r="Z286" t="str">
            <v>-</v>
          </cell>
          <cell r="AA286" t="str">
            <v>北京多彩</v>
          </cell>
        </row>
        <row r="287">
          <cell r="B287" t="str">
            <v>北京互动科技有限公司-网易有道</v>
          </cell>
          <cell r="C287" t="str">
            <v>网易有道</v>
          </cell>
          <cell r="D287" t="str">
            <v>2017/04/20-2018/04/19</v>
          </cell>
          <cell r="E287" t="str">
            <v>北京市海淀区西北旺东路10号院</v>
          </cell>
          <cell r="F287" t="str">
            <v>冯骥</v>
          </cell>
          <cell r="G287" t="str">
            <v>13699170592</v>
          </cell>
          <cell r="H287" t="str">
            <v>fengji@rd.netease.com</v>
          </cell>
          <cell r="I287" t="str">
            <v/>
          </cell>
          <cell r="J287">
            <v>0</v>
          </cell>
          <cell r="K287" t="str">
            <v>预付款</v>
          </cell>
          <cell r="L287" t="str">
            <v>北京网易有道计算机系统有限公司</v>
          </cell>
          <cell r="M287" t="str">
            <v>1100 1079 0000 5969 0547</v>
          </cell>
          <cell r="N287" t="str">
            <v>信息流;</v>
          </cell>
          <cell r="O287" t="str">
            <v>无</v>
          </cell>
          <cell r="P287" t="str">
            <v>无</v>
          </cell>
          <cell r="Q287" t="str">
            <v>2017/04/20-2018/04/19</v>
          </cell>
          <cell r="R287" t="str">
            <v>-</v>
          </cell>
          <cell r="S287" t="str">
            <v>-</v>
          </cell>
          <cell r="T287" t="str">
            <v>-</v>
          </cell>
          <cell r="U287" t="str">
            <v>-</v>
          </cell>
          <cell r="V287" t="str">
            <v>-</v>
          </cell>
          <cell r="W287" t="str">
            <v>-</v>
          </cell>
          <cell r="X287" t="str">
            <v>-</v>
          </cell>
          <cell r="Y287" t="str">
            <v>-</v>
          </cell>
          <cell r="Z287" t="str">
            <v>-</v>
          </cell>
          <cell r="AA287" t="str">
            <v>北京多彩</v>
          </cell>
        </row>
        <row r="288">
          <cell r="B288" t="str">
            <v>北京互动科技有限公司-山雀-爱九游</v>
          </cell>
          <cell r="C288" t="str">
            <v>山雀-爱九游</v>
          </cell>
          <cell r="D288" t="str">
            <v>2017/01/01-2017/12/31</v>
          </cell>
          <cell r="E288" t="str">
            <v>广东省广州市天河区黄埔大道西平云路163号广电平云广场B塔13层自编02单元</v>
          </cell>
          <cell r="F288" t="str">
            <v>程伟</v>
          </cell>
          <cell r="G288" t="str">
            <v>13671170351</v>
          </cell>
          <cell r="H288" t="str">
            <v>chengwei.cwei@alibaba-inc.com</v>
          </cell>
          <cell r="I288" t="str">
            <v/>
          </cell>
          <cell r="J288">
            <v>0</v>
          </cell>
          <cell r="K288" t="str">
            <v>预付款</v>
          </cell>
          <cell r="L288" t="str">
            <v>广州爱九游信息技术有限公司</v>
          </cell>
          <cell r="M288" t="str">
            <v>120908049510801</v>
          </cell>
          <cell r="N288" t="str">
            <v>信息流;</v>
          </cell>
          <cell r="O288" t="str">
            <v>无</v>
          </cell>
          <cell r="P288" t="str">
            <v>无</v>
          </cell>
          <cell r="Q288" t="str">
            <v>2017/01/01-2017/12/31</v>
          </cell>
          <cell r="R288" t="str">
            <v>-</v>
          </cell>
          <cell r="S288" t="str">
            <v>-</v>
          </cell>
          <cell r="T288" t="str">
            <v>-</v>
          </cell>
          <cell r="U288" t="str">
            <v>-</v>
          </cell>
          <cell r="V288" t="str">
            <v>-</v>
          </cell>
          <cell r="W288" t="str">
            <v>-</v>
          </cell>
          <cell r="X288" t="str">
            <v>-</v>
          </cell>
          <cell r="Y288" t="str">
            <v>-</v>
          </cell>
          <cell r="Z288" t="str">
            <v>-</v>
          </cell>
          <cell r="AA288" t="str">
            <v>北京多彩</v>
          </cell>
        </row>
        <row r="289">
          <cell r="B289" t="str">
            <v>北京互动科技有限公司-神马-菲索</v>
          </cell>
          <cell r="C289" t="str">
            <v>神马-菲索</v>
          </cell>
          <cell r="D289" t="str">
            <v>2017/01/01-2017/12/31</v>
          </cell>
          <cell r="E289" t="str">
            <v>中国上海市徐汇区龙田路195号天华信息科技园3B幢10楼</v>
          </cell>
          <cell r="F289" t="str">
            <v>李宏生</v>
          </cell>
          <cell r="G289" t="str">
            <v>13811437343</v>
          </cell>
          <cell r="H289" t="str">
            <v>hongsheng.li@1fusion.com.cn</v>
          </cell>
          <cell r="I289" t="str">
            <v/>
          </cell>
          <cell r="J289">
            <v>0</v>
          </cell>
          <cell r="K289" t="str">
            <v>账期付款</v>
          </cell>
          <cell r="L289" t="str">
            <v>上海菲索广告有限公司</v>
          </cell>
          <cell r="M289" t="str">
            <v>121913488310301</v>
          </cell>
          <cell r="N289" t="str">
            <v>CPC;CPT;</v>
          </cell>
          <cell r="O289" t="str">
            <v>无</v>
          </cell>
          <cell r="P289" t="str">
            <v>无</v>
          </cell>
          <cell r="Q289" t="str">
            <v>2017/01/01-2017/12/31</v>
          </cell>
          <cell r="R289" t="str">
            <v>-</v>
          </cell>
          <cell r="S289" t="str">
            <v>-</v>
          </cell>
          <cell r="T289" t="str">
            <v>-</v>
          </cell>
          <cell r="U289" t="str">
            <v>-</v>
          </cell>
          <cell r="V289" t="str">
            <v>-</v>
          </cell>
          <cell r="W289" t="str">
            <v>-</v>
          </cell>
          <cell r="X289" t="str">
            <v>-</v>
          </cell>
          <cell r="Y289" t="str">
            <v>-</v>
          </cell>
          <cell r="Z289" t="str">
            <v>-</v>
          </cell>
          <cell r="AA289" t="str">
            <v>北京多彩</v>
          </cell>
        </row>
        <row r="290">
          <cell r="B290" t="str">
            <v>北京互动科技有限公司-品众-360</v>
          </cell>
          <cell r="C290" t="str">
            <v>360-品众</v>
          </cell>
          <cell r="D290" t="str">
            <v>2017/01/01-2017/12/31</v>
          </cell>
          <cell r="E290" t="str">
            <v>北京市朝阳区东三环北路16号盛厦商务楼3层</v>
          </cell>
          <cell r="F290" t="str">
            <v>何春艳</v>
          </cell>
          <cell r="G290" t="str">
            <v>18612186312</v>
          </cell>
          <cell r="H290" t="str">
            <v>hechunyan@pzoom.com</v>
          </cell>
          <cell r="I290" t="str">
            <v/>
          </cell>
          <cell r="J290">
            <v>0</v>
          </cell>
          <cell r="K290" t="str">
            <v>预付款</v>
          </cell>
          <cell r="L290" t="str">
            <v>北京品众互动网络营销技术有限公司</v>
          </cell>
          <cell r="M290" t="str">
            <v>1100 6066 5018 0100 31159</v>
          </cell>
          <cell r="N290" t="str">
            <v>CPT;CPC;</v>
          </cell>
          <cell r="O290" t="str">
            <v>无</v>
          </cell>
          <cell r="P290" t="str">
            <v>无</v>
          </cell>
          <cell r="Q290" t="str">
            <v>2017/01/01-2017/12/31</v>
          </cell>
          <cell r="R290" t="str">
            <v>-</v>
          </cell>
          <cell r="S290" t="str">
            <v>-</v>
          </cell>
          <cell r="T290" t="str">
            <v>-</v>
          </cell>
          <cell r="U290" t="str">
            <v>-</v>
          </cell>
          <cell r="V290" t="str">
            <v>-</v>
          </cell>
          <cell r="W290" t="str">
            <v>-</v>
          </cell>
          <cell r="X290" t="str">
            <v>-</v>
          </cell>
          <cell r="Y290" t="str">
            <v>-</v>
          </cell>
          <cell r="Z290" t="str">
            <v>-</v>
          </cell>
          <cell r="AA290" t="str">
            <v>北京多彩</v>
          </cell>
        </row>
        <row r="291">
          <cell r="B291" t="str">
            <v>广州小米信息服务有限公司-小米</v>
          </cell>
          <cell r="C291" t="str">
            <v>小米-生活服务2020</v>
          </cell>
          <cell r="D291" t="str">
            <v>2017/01/01-2020/12/31</v>
          </cell>
          <cell r="E291" t="str">
            <v>海淀区安宁庄前街72号院</v>
          </cell>
          <cell r="F291" t="str">
            <v>田野</v>
          </cell>
          <cell r="G291" t="str">
            <v>13911802675</v>
          </cell>
          <cell r="H291" t="str">
            <v>tianye1@xiaomi.com</v>
          </cell>
          <cell r="I291" t="str">
            <v/>
          </cell>
          <cell r="J291">
            <v>0</v>
          </cell>
          <cell r="K291" t="str">
            <v>预存款</v>
          </cell>
          <cell r="L291" t="str">
            <v>广州小米信息服务有限公司</v>
          </cell>
          <cell r="M291" t="str">
            <v>391070100100164932</v>
          </cell>
          <cell r="N291" t="str">
            <v>CPD;CPT;CPC;CPM;</v>
          </cell>
          <cell r="O291" t="str">
            <v>无</v>
          </cell>
          <cell r="P291" t="str">
            <v>无</v>
          </cell>
          <cell r="Q291" t="str">
            <v>2017/01/01-2020/12/31</v>
          </cell>
          <cell r="R291" t="str">
            <v>-</v>
          </cell>
          <cell r="S291" t="str">
            <v>-</v>
          </cell>
          <cell r="T291" t="str">
            <v>-</v>
          </cell>
          <cell r="U291" t="str">
            <v>-</v>
          </cell>
          <cell r="V291" t="str">
            <v>-</v>
          </cell>
          <cell r="W291" t="str">
            <v>-</v>
          </cell>
          <cell r="X291" t="str">
            <v>-</v>
          </cell>
          <cell r="Y291" t="str">
            <v>-</v>
          </cell>
          <cell r="Z291" t="str">
            <v>-</v>
          </cell>
          <cell r="AA291" t="str">
            <v>北京多彩</v>
          </cell>
        </row>
        <row r="292">
          <cell r="B292" t="str">
            <v>北京汇创思拓数字科技有限公司-快手</v>
          </cell>
          <cell r="C292" t="str">
            <v>快手-汇创思拓</v>
          </cell>
          <cell r="D292" t="str">
            <v>2017/06/01-2017/12/31</v>
          </cell>
          <cell r="E292" t="str">
            <v>北京市朝阳区京顺路5号曙光大厦C座205</v>
          </cell>
          <cell r="F292" t="str">
            <v>何田田</v>
          </cell>
          <cell r="G292" t="str">
            <v>13552671043</v>
          </cell>
          <cell r="H292" t="str">
            <v>hetiantian@c-top.com.cn</v>
          </cell>
          <cell r="I292" t="str">
            <v/>
          </cell>
          <cell r="J292">
            <v>0</v>
          </cell>
          <cell r="K292" t="str">
            <v>预付款</v>
          </cell>
          <cell r="L292" t="str">
            <v>北京汇创思拓数字科技有限公司</v>
          </cell>
          <cell r="M292" t="str">
            <v>325965146644</v>
          </cell>
          <cell r="N292" t="str">
            <v>信息流;</v>
          </cell>
          <cell r="O292" t="str">
            <v>无</v>
          </cell>
          <cell r="P292" t="str">
            <v>无</v>
          </cell>
          <cell r="Q292" t="str">
            <v>2017/06/01-2017/12/31</v>
          </cell>
          <cell r="R292" t="str">
            <v>-</v>
          </cell>
          <cell r="S292" t="str">
            <v>-</v>
          </cell>
          <cell r="T292" t="str">
            <v>-</v>
          </cell>
          <cell r="U292" t="str">
            <v>-</v>
          </cell>
          <cell r="V292" t="str">
            <v>-</v>
          </cell>
          <cell r="W292" t="str">
            <v>-</v>
          </cell>
          <cell r="X292" t="str">
            <v>-</v>
          </cell>
          <cell r="Y292" t="str">
            <v>-</v>
          </cell>
          <cell r="Z292" t="str">
            <v>-</v>
          </cell>
          <cell r="AA292" t="str">
            <v>北京多彩</v>
          </cell>
        </row>
        <row r="293">
          <cell r="B293" t="str">
            <v>北京互动科技有限公司-微网-广点通/朋友圈</v>
          </cell>
          <cell r="C293" t="str">
            <v>广点通/朋友圈-微网</v>
          </cell>
          <cell r="D293" t="str">
            <v>2017/01/01-2017/12/31</v>
          </cell>
          <cell r="E293" t="str">
            <v>深圳市南山区南山街道凉亭路29号汉京湾雅居B-22A</v>
          </cell>
          <cell r="F293" t="str">
            <v>关欣赟</v>
          </cell>
          <cell r="G293" t="str">
            <v>18680688826</v>
          </cell>
          <cell r="H293" t="str">
            <v>guanxinyun@cjdgy.com</v>
          </cell>
          <cell r="I293" t="str">
            <v/>
          </cell>
          <cell r="J293">
            <v>0</v>
          </cell>
          <cell r="K293" t="str">
            <v>预付款</v>
          </cell>
          <cell r="L293" t="str">
            <v>深圳市微网力合信息技术有限公司</v>
          </cell>
          <cell r="M293" t="str">
            <v>8110301013000036663</v>
          </cell>
          <cell r="N293" t="str">
            <v>信息流;</v>
          </cell>
          <cell r="O293" t="str">
            <v>无</v>
          </cell>
          <cell r="P293" t="str">
            <v>无</v>
          </cell>
          <cell r="Q293" t="str">
            <v>2017/01/01-2017/12/31</v>
          </cell>
          <cell r="R293" t="str">
            <v>-</v>
          </cell>
          <cell r="S293" t="str">
            <v>-</v>
          </cell>
          <cell r="T293" t="str">
            <v>-</v>
          </cell>
          <cell r="U293" t="str">
            <v>-</v>
          </cell>
          <cell r="V293" t="str">
            <v>-</v>
          </cell>
          <cell r="W293" t="str">
            <v>-</v>
          </cell>
          <cell r="X293" t="str">
            <v>-</v>
          </cell>
          <cell r="Y293" t="str">
            <v>-</v>
          </cell>
          <cell r="Z293" t="str">
            <v>-</v>
          </cell>
          <cell r="AA293" t="str">
            <v>北京多彩</v>
          </cell>
        </row>
        <row r="294">
          <cell r="B294" t="str">
            <v>北京多彩-派瑞-微信朋友圈/广点通</v>
          </cell>
          <cell r="C294" t="str">
            <v>北京多彩-派瑞-广点通2018</v>
          </cell>
          <cell r="D294" t="str">
            <v>2018/01/01-2018/12/31</v>
          </cell>
          <cell r="E294" t="str">
            <v>北京市海淀区清华科技园8号楼启迪科技大厦D座10层</v>
          </cell>
          <cell r="F294" t="str">
            <v>蒲赟</v>
          </cell>
          <cell r="G294" t="str">
            <v>15652232649</v>
          </cell>
          <cell r="H294" t="str">
            <v>puyun@adnice.com</v>
          </cell>
          <cell r="I294" t="str">
            <v>运营总监</v>
          </cell>
          <cell r="J294">
            <v>0</v>
          </cell>
          <cell r="K294" t="str">
            <v>预付款</v>
          </cell>
          <cell r="L294" t="str">
            <v>北京多彩互动广告有限公司</v>
          </cell>
          <cell r="M294" t="str">
            <v>1101040160000553155</v>
          </cell>
          <cell r="N294" t="str">
            <v>CPC;</v>
          </cell>
          <cell r="O294" t="str">
            <v>无</v>
          </cell>
          <cell r="P294" t="str">
            <v>无</v>
          </cell>
          <cell r="Q294" t="str">
            <v>2018/01/01-2018/12/31</v>
          </cell>
          <cell r="R294" t="str">
            <v>-</v>
          </cell>
          <cell r="S294" t="str">
            <v>-</v>
          </cell>
          <cell r="T294" t="str">
            <v>-</v>
          </cell>
          <cell r="U294" t="str">
            <v>-</v>
          </cell>
          <cell r="V294" t="str">
            <v>-</v>
          </cell>
          <cell r="W294" t="str">
            <v>-</v>
          </cell>
          <cell r="X294" t="str">
            <v>-</v>
          </cell>
          <cell r="Y294" t="str">
            <v>-</v>
          </cell>
          <cell r="Z294" t="str">
            <v>-</v>
          </cell>
          <cell r="AA294" t="str">
            <v>北京多彩</v>
          </cell>
        </row>
        <row r="295">
          <cell r="B295" t="str">
            <v>北京互动科技有限公司-睿道-搜狐汇算</v>
          </cell>
          <cell r="C295" t="str">
            <v>搜狐汇算-睿道</v>
          </cell>
          <cell r="D295" t="str">
            <v>2017/01/01-2017/12/31</v>
          </cell>
          <cell r="E295" t="str">
            <v>北京市朝阳区望京方恒时代B-1409</v>
          </cell>
          <cell r="F295" t="str">
            <v>王建新</v>
          </cell>
          <cell r="G295" t="str">
            <v>13522817189</v>
          </cell>
          <cell r="H295" t="str">
            <v>wangjianxin@riddlemedia.cn</v>
          </cell>
          <cell r="I295" t="str">
            <v>渠道经理</v>
          </cell>
          <cell r="J295">
            <v>0</v>
          </cell>
          <cell r="K295" t="str">
            <v>预付款</v>
          </cell>
          <cell r="L295" t="str">
            <v>北京睿道网络科技有限公司</v>
          </cell>
          <cell r="M295" t="str">
            <v>110914263910802</v>
          </cell>
          <cell r="N295" t="str">
            <v>信息流;</v>
          </cell>
          <cell r="O295" t="str">
            <v>无</v>
          </cell>
          <cell r="P295" t="str">
            <v>无</v>
          </cell>
          <cell r="Q295" t="str">
            <v>2017/01/01-2017/12/31</v>
          </cell>
          <cell r="R295" t="str">
            <v>-</v>
          </cell>
          <cell r="S295" t="str">
            <v>-</v>
          </cell>
          <cell r="T295" t="str">
            <v>-</v>
          </cell>
          <cell r="U295" t="str">
            <v>-</v>
          </cell>
          <cell r="V295" t="str">
            <v>-</v>
          </cell>
          <cell r="W295" t="str">
            <v>-</v>
          </cell>
          <cell r="X295" t="str">
            <v>-</v>
          </cell>
          <cell r="Y295" t="str">
            <v>-</v>
          </cell>
          <cell r="Z295" t="str">
            <v>-</v>
          </cell>
          <cell r="AA295" t="str">
            <v>北京多彩</v>
          </cell>
        </row>
        <row r="296">
          <cell r="B296" t="str">
            <v>北京互动科技有限公司-派瑞-UC</v>
          </cell>
          <cell r="C296" t="str">
            <v>UC信息流-派瑞</v>
          </cell>
          <cell r="D296" t="str">
            <v>2017/01/01-2017/12/31</v>
          </cell>
          <cell r="E296" t="str">
            <v>北京市朝阳区广渠路66号院百环大厦5层</v>
          </cell>
          <cell r="F296" t="str">
            <v>彭莎莎</v>
          </cell>
          <cell r="G296" t="str">
            <v>18500876660</v>
          </cell>
          <cell r="H296" t="str">
            <v>pengshasha@aspiration-cn.com</v>
          </cell>
          <cell r="I296" t="str">
            <v>渠道经理</v>
          </cell>
          <cell r="J296">
            <v>0</v>
          </cell>
          <cell r="K296" t="str">
            <v>预付款</v>
          </cell>
          <cell r="L296" t="str">
            <v>北京派瑞威行广告有限公司</v>
          </cell>
          <cell r="M296" t="str">
            <v>110907404210303</v>
          </cell>
          <cell r="N296" t="str">
            <v>信息流;</v>
          </cell>
          <cell r="O296" t="str">
            <v>无</v>
          </cell>
          <cell r="P296" t="str">
            <v>无</v>
          </cell>
          <cell r="Q296" t="str">
            <v>2017/01/01-2017/12/31</v>
          </cell>
          <cell r="R296" t="str">
            <v>-</v>
          </cell>
          <cell r="S296" t="str">
            <v>-</v>
          </cell>
          <cell r="T296" t="str">
            <v>-</v>
          </cell>
          <cell r="U296" t="str">
            <v>-</v>
          </cell>
          <cell r="V296" t="str">
            <v>-</v>
          </cell>
          <cell r="W296" t="str">
            <v>-</v>
          </cell>
          <cell r="X296" t="str">
            <v>-</v>
          </cell>
          <cell r="Y296" t="str">
            <v>-</v>
          </cell>
          <cell r="Z296" t="str">
            <v>-</v>
          </cell>
          <cell r="AA296" t="str">
            <v>北京多彩</v>
          </cell>
        </row>
        <row r="297">
          <cell r="B297" t="str">
            <v>北京互动科技有限公司-云锐-uc信息流</v>
          </cell>
          <cell r="C297" t="str">
            <v>UC信息流-云锐</v>
          </cell>
          <cell r="D297" t="str">
            <v>2017/01/01-2017/12/31</v>
          </cell>
          <cell r="E297" t="str">
            <v>北京市通州区温榆河西路榆西一街金融街园中园一号院2号楼云锐大厦</v>
          </cell>
          <cell r="F297" t="str">
            <v>张珂</v>
          </cell>
          <cell r="G297" t="str">
            <v>18611891049</v>
          </cell>
          <cell r="H297" t="str">
            <v>zhangke@bjyunrui.com</v>
          </cell>
          <cell r="I297" t="str">
            <v>营销中心总监</v>
          </cell>
          <cell r="J297">
            <v>0</v>
          </cell>
          <cell r="K297" t="str">
            <v>预付款</v>
          </cell>
          <cell r="L297" t="str">
            <v>北京云锐国际文化传媒有限公司</v>
          </cell>
          <cell r="M297" t="str">
            <v>110923966610666</v>
          </cell>
          <cell r="N297" t="str">
            <v>信息流;</v>
          </cell>
          <cell r="O297" t="str">
            <v>无</v>
          </cell>
          <cell r="P297" t="str">
            <v>无</v>
          </cell>
          <cell r="Q297" t="str">
            <v>2017/01/01-2017/12/31</v>
          </cell>
          <cell r="R297" t="str">
            <v>-</v>
          </cell>
          <cell r="S297" t="str">
            <v>-</v>
          </cell>
          <cell r="T297" t="str">
            <v>-</v>
          </cell>
          <cell r="U297" t="str">
            <v>-</v>
          </cell>
          <cell r="V297" t="str">
            <v>-</v>
          </cell>
          <cell r="W297" t="str">
            <v>-</v>
          </cell>
          <cell r="X297" t="str">
            <v>-</v>
          </cell>
          <cell r="Y297" t="str">
            <v>-</v>
          </cell>
          <cell r="Z297" t="str">
            <v>-</v>
          </cell>
          <cell r="AA297" t="str">
            <v>北京多彩</v>
          </cell>
        </row>
        <row r="298">
          <cell r="B298" t="str">
            <v>北京互动科技有限公司-云锐-搜狗奇点</v>
          </cell>
          <cell r="C298" t="str">
            <v>搜狗奇点-云锐</v>
          </cell>
          <cell r="D298" t="str">
            <v>2017/01/01-2017/12/31</v>
          </cell>
          <cell r="E298" t="str">
            <v>北京市通州区温榆河西路榆西一街金融街园中园一号院2号楼云锐大厦</v>
          </cell>
          <cell r="F298" t="str">
            <v>张珂</v>
          </cell>
          <cell r="G298" t="str">
            <v>18611891049</v>
          </cell>
          <cell r="H298" t="str">
            <v>zhangke@bjyunrui.com</v>
          </cell>
          <cell r="I298" t="str">
            <v>营销中心总监</v>
          </cell>
          <cell r="J298">
            <v>0</v>
          </cell>
          <cell r="K298" t="str">
            <v>预付款</v>
          </cell>
          <cell r="L298" t="str">
            <v>北京云锐国际文化传媒有限公司</v>
          </cell>
          <cell r="M298" t="str">
            <v>110923966610666</v>
          </cell>
          <cell r="N298" t="str">
            <v>信息流;</v>
          </cell>
          <cell r="O298" t="str">
            <v>无</v>
          </cell>
          <cell r="P298" t="str">
            <v>无</v>
          </cell>
          <cell r="Q298" t="str">
            <v>2017/01/01-2017/12/31</v>
          </cell>
          <cell r="R298" t="str">
            <v>-</v>
          </cell>
          <cell r="S298" t="str">
            <v>-</v>
          </cell>
          <cell r="T298" t="str">
            <v>-</v>
          </cell>
          <cell r="U298" t="str">
            <v>-</v>
          </cell>
          <cell r="V298" t="str">
            <v>-</v>
          </cell>
          <cell r="W298" t="str">
            <v>-</v>
          </cell>
          <cell r="X298" t="str">
            <v>-</v>
          </cell>
          <cell r="Y298" t="str">
            <v>-</v>
          </cell>
          <cell r="Z298" t="str">
            <v>-</v>
          </cell>
          <cell r="AA298" t="str">
            <v>北京多彩</v>
          </cell>
        </row>
        <row r="299">
          <cell r="B299" t="str">
            <v>北京互动科技有限公司-云锐-ZAKER</v>
          </cell>
          <cell r="C299" t="str">
            <v>ZAKER-云锐</v>
          </cell>
          <cell r="D299" t="str">
            <v>2017/01/01-2017/12/31</v>
          </cell>
          <cell r="E299" t="str">
            <v>北京市通州区温榆河西路榆西一街金融街园中园一号院2号楼云锐大厦</v>
          </cell>
          <cell r="F299" t="str">
            <v>张珂</v>
          </cell>
          <cell r="G299" t="str">
            <v>18611891049</v>
          </cell>
          <cell r="H299" t="str">
            <v>zhangke@bjyunrui.com</v>
          </cell>
          <cell r="I299" t="str">
            <v>营销中心总监</v>
          </cell>
          <cell r="J299">
            <v>0</v>
          </cell>
          <cell r="K299" t="str">
            <v>预付款</v>
          </cell>
          <cell r="L299" t="str">
            <v>北京云锐国际文化传媒有限公司</v>
          </cell>
          <cell r="M299" t="str">
            <v>110923966610666</v>
          </cell>
          <cell r="N299" t="str">
            <v>信息流;</v>
          </cell>
          <cell r="O299" t="str">
            <v>无</v>
          </cell>
          <cell r="P299" t="str">
            <v>无</v>
          </cell>
          <cell r="Q299" t="str">
            <v>2017/01/01-2017/12/31</v>
          </cell>
          <cell r="R299" t="str">
            <v>-</v>
          </cell>
          <cell r="S299" t="str">
            <v>-</v>
          </cell>
          <cell r="T299" t="str">
            <v>-</v>
          </cell>
          <cell r="U299" t="str">
            <v>-</v>
          </cell>
          <cell r="V299" t="str">
            <v>-</v>
          </cell>
          <cell r="W299" t="str">
            <v>-</v>
          </cell>
          <cell r="X299" t="str">
            <v>-</v>
          </cell>
          <cell r="Y299" t="str">
            <v>-</v>
          </cell>
          <cell r="Z299" t="str">
            <v>-</v>
          </cell>
          <cell r="AA299" t="str">
            <v>北京多彩</v>
          </cell>
        </row>
        <row r="300">
          <cell r="B300" t="str">
            <v>北京互动科技有限公司-云锐-猎豹</v>
          </cell>
          <cell r="C300" t="str">
            <v>猎豹-云锐</v>
          </cell>
          <cell r="D300" t="str">
            <v>2017/01/01-2017/12/31</v>
          </cell>
          <cell r="E300" t="str">
            <v>北京市通州区温榆河西路榆西一街金融街园中园一号院2号楼云锐大厦</v>
          </cell>
          <cell r="F300" t="str">
            <v>张珂</v>
          </cell>
          <cell r="G300" t="str">
            <v>18611891049</v>
          </cell>
          <cell r="H300" t="str">
            <v>zhangke@bjyunrui.com</v>
          </cell>
          <cell r="I300" t="str">
            <v>营销中心总监</v>
          </cell>
          <cell r="J300">
            <v>0</v>
          </cell>
          <cell r="K300" t="str">
            <v>预付款</v>
          </cell>
          <cell r="L300" t="str">
            <v>北京云锐国际文化传媒有限公司</v>
          </cell>
          <cell r="M300" t="str">
            <v>110923966610666</v>
          </cell>
          <cell r="N300" t="str">
            <v>信息流;</v>
          </cell>
          <cell r="O300" t="str">
            <v>无</v>
          </cell>
          <cell r="P300" t="str">
            <v>无</v>
          </cell>
          <cell r="Q300" t="str">
            <v>2017/01/01-2017/12/31</v>
          </cell>
          <cell r="R300" t="str">
            <v>-</v>
          </cell>
          <cell r="S300" t="str">
            <v>-</v>
          </cell>
          <cell r="T300" t="str">
            <v>-</v>
          </cell>
          <cell r="U300" t="str">
            <v>-</v>
          </cell>
          <cell r="V300" t="str">
            <v>-</v>
          </cell>
          <cell r="W300" t="str">
            <v>-</v>
          </cell>
          <cell r="X300" t="str">
            <v>-</v>
          </cell>
          <cell r="Y300" t="str">
            <v>-</v>
          </cell>
          <cell r="Z300" t="str">
            <v>-</v>
          </cell>
          <cell r="AA300" t="str">
            <v>北京多彩</v>
          </cell>
        </row>
        <row r="301">
          <cell r="B301" t="str">
            <v>北京互动科技有限公司-云锐-搜狐汇算</v>
          </cell>
          <cell r="C301" t="str">
            <v>搜狐汇算-云锐</v>
          </cell>
          <cell r="D301" t="str">
            <v>2017/01/01-2017/12/31</v>
          </cell>
          <cell r="E301" t="str">
            <v>北京市通州区温榆河西路榆西一街金融街园中园一号院2号楼云锐大厦</v>
          </cell>
          <cell r="F301" t="str">
            <v>张珂</v>
          </cell>
          <cell r="G301" t="str">
            <v>18611891049</v>
          </cell>
          <cell r="H301" t="str">
            <v>zhangke@bjyunrui.com</v>
          </cell>
          <cell r="I301" t="str">
            <v>营销中心总监</v>
          </cell>
          <cell r="J301">
            <v>0</v>
          </cell>
          <cell r="K301" t="str">
            <v>预付款</v>
          </cell>
          <cell r="L301" t="str">
            <v>北京云锐国际文化传媒有限公司</v>
          </cell>
          <cell r="M301" t="str">
            <v>110923966610666</v>
          </cell>
          <cell r="N301" t="str">
            <v>信息流;</v>
          </cell>
          <cell r="O301" t="str">
            <v>无</v>
          </cell>
          <cell r="P301" t="str">
            <v>无</v>
          </cell>
          <cell r="Q301" t="str">
            <v>2017/01/01-2017/12/31</v>
          </cell>
          <cell r="R301" t="str">
            <v>-</v>
          </cell>
          <cell r="S301" t="str">
            <v>-</v>
          </cell>
          <cell r="T301" t="str">
            <v>-</v>
          </cell>
          <cell r="U301" t="str">
            <v>-</v>
          </cell>
          <cell r="V301" t="str">
            <v>-</v>
          </cell>
          <cell r="W301" t="str">
            <v>-</v>
          </cell>
          <cell r="X301" t="str">
            <v>-</v>
          </cell>
          <cell r="Y301" t="str">
            <v>-</v>
          </cell>
          <cell r="Z301" t="str">
            <v>-</v>
          </cell>
          <cell r="AA301" t="str">
            <v>北京多彩</v>
          </cell>
        </row>
        <row r="302">
          <cell r="B302" t="str">
            <v>北京互动科技有限公司-云锐-陌陌</v>
          </cell>
          <cell r="C302" t="str">
            <v>陌陌-云锐</v>
          </cell>
          <cell r="D302" t="str">
            <v>2017/01/01-2017/12/31</v>
          </cell>
          <cell r="E302" t="str">
            <v>北京市通州区温榆河西路榆西一街金融街园中园一号院2号楼云锐大厦</v>
          </cell>
          <cell r="F302" t="str">
            <v>张珂</v>
          </cell>
          <cell r="G302" t="str">
            <v>18611891049</v>
          </cell>
          <cell r="H302" t="str">
            <v>zhangke@bjyunrui.com</v>
          </cell>
          <cell r="I302" t="str">
            <v>营销中心总监</v>
          </cell>
          <cell r="J302">
            <v>0</v>
          </cell>
          <cell r="K302" t="str">
            <v>预付款</v>
          </cell>
          <cell r="L302" t="str">
            <v>北京云锐国际文化传媒有限公司</v>
          </cell>
          <cell r="M302" t="str">
            <v>110923966610666</v>
          </cell>
          <cell r="N302" t="str">
            <v>信息流;</v>
          </cell>
          <cell r="O302" t="str">
            <v>无</v>
          </cell>
          <cell r="P302" t="str">
            <v>无</v>
          </cell>
          <cell r="Q302" t="str">
            <v>2017/01/01-2017/12/31</v>
          </cell>
          <cell r="R302" t="str">
            <v>-</v>
          </cell>
          <cell r="S302" t="str">
            <v>-</v>
          </cell>
          <cell r="T302" t="str">
            <v>-</v>
          </cell>
          <cell r="U302" t="str">
            <v>-</v>
          </cell>
          <cell r="V302" t="str">
            <v>-</v>
          </cell>
          <cell r="W302" t="str">
            <v>-</v>
          </cell>
          <cell r="X302" t="str">
            <v>-</v>
          </cell>
          <cell r="Y302" t="str">
            <v>-</v>
          </cell>
          <cell r="Z302" t="str">
            <v>-</v>
          </cell>
          <cell r="AA302" t="str">
            <v>北京多彩</v>
          </cell>
        </row>
        <row r="303">
          <cell r="B303" t="str">
            <v>北京派瑞威行广告有限公司-豌豆荚</v>
          </cell>
          <cell r="C303" t="str">
            <v>派瑞-豌豆荚PP助手-2018</v>
          </cell>
          <cell r="D303" t="str">
            <v>2018/01/01-2018/12/31</v>
          </cell>
          <cell r="E303" t="str">
            <v>北京市朝阳区广渠路66号院百环大厦5层</v>
          </cell>
          <cell r="F303" t="str">
            <v>彭莎莎</v>
          </cell>
          <cell r="G303" t="str">
            <v>18500876660</v>
          </cell>
          <cell r="H303" t="str">
            <v>pengshasha@aspiration-cn.com</v>
          </cell>
          <cell r="I303" t="str">
            <v>渠道经理</v>
          </cell>
          <cell r="J303">
            <v>0</v>
          </cell>
          <cell r="K303" t="str">
            <v>预付款</v>
          </cell>
          <cell r="L303" t="str">
            <v>北京派瑞威行广告有限公司</v>
          </cell>
          <cell r="M303" t="str">
            <v>20000033664900015273357</v>
          </cell>
          <cell r="N303" t="str">
            <v>CPD;CPT;</v>
          </cell>
          <cell r="O303" t="str">
            <v>无</v>
          </cell>
          <cell r="P303" t="str">
            <v>无</v>
          </cell>
          <cell r="Q303" t="str">
            <v>2018/01/01-2018/12/31</v>
          </cell>
          <cell r="R303" t="str">
            <v>-</v>
          </cell>
          <cell r="S303" t="str">
            <v>-</v>
          </cell>
          <cell r="T303" t="str">
            <v>-</v>
          </cell>
          <cell r="U303" t="str">
            <v>-</v>
          </cell>
          <cell r="V303" t="str">
            <v>-</v>
          </cell>
          <cell r="W303" t="str">
            <v>-</v>
          </cell>
          <cell r="X303" t="str">
            <v>-</v>
          </cell>
          <cell r="Y303" t="str">
            <v>-</v>
          </cell>
          <cell r="Z303" t="str">
            <v>-</v>
          </cell>
          <cell r="AA303" t="str">
            <v>霍尔果斯多彩</v>
          </cell>
        </row>
        <row r="304">
          <cell r="B304" t="str">
            <v>霍尔果斯宝盛广告有限公司-神马</v>
          </cell>
          <cell r="C304" t="str">
            <v>神马-宝盛</v>
          </cell>
          <cell r="D304" t="str">
            <v>2017/04/01-2018/03/31</v>
          </cell>
          <cell r="E304" t="str">
            <v>北京市海淀区中关村东路1号搜狐网络大厦2层201</v>
          </cell>
          <cell r="F304" t="str">
            <v>汪舒怡</v>
          </cell>
          <cell r="G304" t="str">
            <v>13935131772</v>
          </cell>
          <cell r="H304" t="str">
            <v>wsy@bsacme.com</v>
          </cell>
          <cell r="I304" t="str">
            <v>媒介</v>
          </cell>
          <cell r="J304">
            <v>0</v>
          </cell>
          <cell r="K304" t="str">
            <v>账期付款</v>
          </cell>
          <cell r="L304" t="str">
            <v>霍尔果斯宝盛广告有限公司</v>
          </cell>
          <cell r="M304" t="str">
            <v>65050165698600000683</v>
          </cell>
          <cell r="N304" t="str">
            <v>品牌专区;CPC;</v>
          </cell>
          <cell r="O304" t="str">
            <v>无</v>
          </cell>
          <cell r="P304" t="str">
            <v>无</v>
          </cell>
          <cell r="Q304" t="str">
            <v>2017/04/01-2018/03/31</v>
          </cell>
          <cell r="R304" t="str">
            <v>-</v>
          </cell>
          <cell r="S304" t="str">
            <v>-</v>
          </cell>
          <cell r="T304" t="str">
            <v>-</v>
          </cell>
          <cell r="U304" t="str">
            <v>-</v>
          </cell>
          <cell r="V304" t="str">
            <v>-</v>
          </cell>
          <cell r="W304" t="str">
            <v>-</v>
          </cell>
          <cell r="X304" t="str">
            <v>-</v>
          </cell>
          <cell r="Y304" t="str">
            <v>-</v>
          </cell>
          <cell r="Z304" t="str">
            <v>-</v>
          </cell>
          <cell r="AA304" t="str">
            <v>北京多彩</v>
          </cell>
        </row>
        <row r="305">
          <cell r="B305" t="str">
            <v>霍尔果斯宝盛广告有限公司-搜狗</v>
          </cell>
          <cell r="C305" t="str">
            <v>搜狗-宝盛</v>
          </cell>
          <cell r="D305" t="str">
            <v>2017/04/01-2020/05/01</v>
          </cell>
          <cell r="E305" t="str">
            <v>北京市海淀区中关村东路1号搜狐网络大厦2层201</v>
          </cell>
          <cell r="F305" t="str">
            <v>李程</v>
          </cell>
          <cell r="G305" t="str">
            <v>15203488124</v>
          </cell>
          <cell r="H305" t="str">
            <v>lc@bsacme.com</v>
          </cell>
          <cell r="I305" t="str">
            <v>媒介</v>
          </cell>
          <cell r="J305">
            <v>0</v>
          </cell>
          <cell r="K305" t="str">
            <v>账期付款</v>
          </cell>
          <cell r="L305" t="str">
            <v>霍尔果斯宝盛广告有限公司</v>
          </cell>
          <cell r="M305" t="str">
            <v>65050165698600000683</v>
          </cell>
          <cell r="N305" t="str">
            <v>品牌专区;CPC;</v>
          </cell>
          <cell r="O305" t="str">
            <v>无</v>
          </cell>
          <cell r="P305" t="str">
            <v>无</v>
          </cell>
          <cell r="Q305" t="str">
            <v>2017/04/01-2020/05/01</v>
          </cell>
          <cell r="R305" t="str">
            <v>-</v>
          </cell>
          <cell r="S305" t="str">
            <v>-</v>
          </cell>
          <cell r="T305" t="str">
            <v>-</v>
          </cell>
          <cell r="U305" t="str">
            <v>-</v>
          </cell>
          <cell r="V305" t="str">
            <v>-</v>
          </cell>
          <cell r="W305" t="str">
            <v>-</v>
          </cell>
          <cell r="X305" t="str">
            <v>-</v>
          </cell>
          <cell r="Y305" t="str">
            <v>-</v>
          </cell>
          <cell r="Z305" t="str">
            <v>-</v>
          </cell>
          <cell r="AA305" t="str">
            <v>北京多彩</v>
          </cell>
        </row>
        <row r="306">
          <cell r="B306" t="str">
            <v>智媒-优联达-金立</v>
          </cell>
          <cell r="C306" t="str">
            <v>金立</v>
          </cell>
          <cell r="D306" t="str">
            <v>2017/01/01-2017/12/31</v>
          </cell>
          <cell r="E306" t="str">
            <v>深圳市南山区科技园科苑路讯美科技广场2号楼1011</v>
          </cell>
          <cell r="F306" t="str">
            <v>张丰歧</v>
          </cell>
          <cell r="G306" t="str">
            <v>13058172703</v>
          </cell>
          <cell r="H306" t="str">
            <v>zhangfengqi@17gao.cn</v>
          </cell>
          <cell r="I306" t="str">
            <v/>
          </cell>
          <cell r="J306">
            <v>0</v>
          </cell>
          <cell r="K306" t="str">
            <v>预付款</v>
          </cell>
          <cell r="L306" t="str">
            <v>霍尔果斯智媒广告有限公司</v>
          </cell>
          <cell r="M306" t="str">
            <v>65001656100052509120</v>
          </cell>
          <cell r="N306" t="str">
            <v>CPD;CPT;</v>
          </cell>
          <cell r="O306" t="str">
            <v>无</v>
          </cell>
          <cell r="P306" t="str">
            <v>无</v>
          </cell>
          <cell r="Q306" t="str">
            <v>2017/01/01-2017/12/31</v>
          </cell>
          <cell r="R306" t="str">
            <v>-</v>
          </cell>
          <cell r="S306" t="str">
            <v>-</v>
          </cell>
          <cell r="T306" t="str">
            <v>-</v>
          </cell>
          <cell r="U306" t="str">
            <v>-</v>
          </cell>
          <cell r="V306" t="str">
            <v>-</v>
          </cell>
          <cell r="W306" t="str">
            <v>-</v>
          </cell>
          <cell r="X306" t="str">
            <v>-</v>
          </cell>
          <cell r="Y306" t="str">
            <v>-</v>
          </cell>
          <cell r="Z306" t="str">
            <v>-</v>
          </cell>
          <cell r="AA306" t="str">
            <v>北京多彩</v>
          </cell>
        </row>
        <row r="307">
          <cell r="B307" t="str">
            <v>霍尔果斯智媒广告有限公司-魅族</v>
          </cell>
          <cell r="C307" t="str">
            <v>魅族</v>
          </cell>
          <cell r="D307" t="str">
            <v>2017/01/01-2019/12/31</v>
          </cell>
          <cell r="E307" t="str">
            <v>珠海市唐家湾镇白沙路2号厂房第四层</v>
          </cell>
          <cell r="F307" t="str">
            <v>石蕾</v>
          </cell>
          <cell r="G307" t="str">
            <v>18675638871</v>
          </cell>
          <cell r="H307" t="str">
            <v>shilei@meizu.com</v>
          </cell>
          <cell r="I307" t="str">
            <v/>
          </cell>
          <cell r="J307">
            <v>0</v>
          </cell>
          <cell r="K307" t="str">
            <v>预付款</v>
          </cell>
          <cell r="L307" t="str">
            <v>霍尔果斯智媒广告有限公司</v>
          </cell>
          <cell r="M307" t="str">
            <v>65001656100052509120</v>
          </cell>
          <cell r="N307" t="str">
            <v>CPD;CPT;信息流;</v>
          </cell>
          <cell r="O307" t="str">
            <v>无</v>
          </cell>
          <cell r="P307" t="str">
            <v>无</v>
          </cell>
          <cell r="Q307" t="str">
            <v>2017/01/01-2019/12/31</v>
          </cell>
          <cell r="R307" t="str">
            <v>-</v>
          </cell>
          <cell r="S307" t="str">
            <v>-</v>
          </cell>
          <cell r="T307" t="str">
            <v>-</v>
          </cell>
          <cell r="U307" t="str">
            <v>-</v>
          </cell>
          <cell r="V307" t="str">
            <v>-</v>
          </cell>
          <cell r="W307" t="str">
            <v>-</v>
          </cell>
          <cell r="X307" t="str">
            <v>-</v>
          </cell>
          <cell r="Y307" t="str">
            <v>-</v>
          </cell>
          <cell r="Z307" t="str">
            <v>-</v>
          </cell>
          <cell r="AA307" t="str">
            <v>北京多彩</v>
          </cell>
        </row>
        <row r="308">
          <cell r="B308" t="str">
            <v>北京神奇工场科技有限公司</v>
          </cell>
          <cell r="C308" t="str">
            <v>联想-电商</v>
          </cell>
          <cell r="D308" t="str">
            <v>2016/12/01-2018/12/31</v>
          </cell>
          <cell r="E308" t="str">
            <v>北京市海淀区上地西路6号1幢C座307-311</v>
          </cell>
          <cell r="F308" t="str">
            <v>董海云</v>
          </cell>
          <cell r="G308" t="str">
            <v>18101021354</v>
          </cell>
          <cell r="H308" t="str">
            <v>donghy1@lenovo.com</v>
          </cell>
          <cell r="I308" t="str">
            <v>渠道经理</v>
          </cell>
          <cell r="J308">
            <v>0</v>
          </cell>
          <cell r="K308" t="str">
            <v>账期付款</v>
          </cell>
          <cell r="L308" t="str">
            <v>北京神奇工场科技有限公司</v>
          </cell>
          <cell r="M308" t="str">
            <v>7116310182600023506</v>
          </cell>
          <cell r="N308" t="str">
            <v>CPD;CPT;CPC;信息流;</v>
          </cell>
          <cell r="O308" t="str">
            <v>无</v>
          </cell>
          <cell r="P308" t="str">
            <v>无</v>
          </cell>
          <cell r="Q308" t="str">
            <v>2016/12/01-2018/12/31</v>
          </cell>
          <cell r="R308" t="str">
            <v>-</v>
          </cell>
          <cell r="S308" t="str">
            <v>-</v>
          </cell>
          <cell r="T308" t="str">
            <v>-</v>
          </cell>
          <cell r="U308" t="str">
            <v>-</v>
          </cell>
          <cell r="V308" t="str">
            <v>-</v>
          </cell>
          <cell r="W308" t="str">
            <v>-</v>
          </cell>
          <cell r="X308" t="str">
            <v>-</v>
          </cell>
          <cell r="Y308" t="str">
            <v>-</v>
          </cell>
          <cell r="Z308" t="str">
            <v>-</v>
          </cell>
          <cell r="AA308" t="str">
            <v>北京多彩</v>
          </cell>
        </row>
        <row r="309">
          <cell r="B309" t="str">
            <v>霍尔果斯智媒广告有限公司-华为</v>
          </cell>
          <cell r="C309" t="str">
            <v>华为</v>
          </cell>
          <cell r="D309" t="str">
            <v>2017/01/01-2017/12/31</v>
          </cell>
          <cell r="E309" t="str">
            <v>北京</v>
          </cell>
          <cell r="F309" t="str">
            <v>曹雷</v>
          </cell>
          <cell r="G309" t="str">
            <v>18610039882</v>
          </cell>
          <cell r="H309" t="str">
            <v>caolei@huawei.com</v>
          </cell>
          <cell r="I309" t="str">
            <v>商务经理</v>
          </cell>
          <cell r="J309">
            <v>0</v>
          </cell>
          <cell r="K309" t="str">
            <v>预存款</v>
          </cell>
          <cell r="L309" t="str">
            <v>支付宝（中国）网络技术有限公司</v>
          </cell>
          <cell r="M309" t="str">
            <v>33001616783059000667</v>
          </cell>
          <cell r="N309" t="str">
            <v>CPD;CPC;</v>
          </cell>
          <cell r="O309" t="str">
            <v>无</v>
          </cell>
          <cell r="P309" t="str">
            <v>无</v>
          </cell>
          <cell r="Q309" t="str">
            <v>2017/01/01-2017/12/31</v>
          </cell>
          <cell r="R309" t="str">
            <v>-</v>
          </cell>
          <cell r="S309" t="str">
            <v>-</v>
          </cell>
          <cell r="T309" t="str">
            <v>-</v>
          </cell>
          <cell r="U309" t="str">
            <v>-</v>
          </cell>
          <cell r="V309" t="str">
            <v>-</v>
          </cell>
          <cell r="W309" t="str">
            <v>-</v>
          </cell>
          <cell r="X309" t="str">
            <v>-</v>
          </cell>
          <cell r="Y309" t="str">
            <v>-</v>
          </cell>
          <cell r="Z309" t="str">
            <v>-</v>
          </cell>
          <cell r="AA309" t="str">
            <v>北京多彩</v>
          </cell>
        </row>
        <row r="310">
          <cell r="B310" t="str">
            <v>乐视互娱科技有限公司</v>
          </cell>
          <cell r="C310" t="str">
            <v>乐视-网服</v>
          </cell>
          <cell r="D310" t="str">
            <v>2017/01/01-2017/12/31</v>
          </cell>
          <cell r="E310" t="str">
            <v>北京市朝阳区青年路7号院 达美中心1座20层</v>
          </cell>
          <cell r="F310" t="str">
            <v>华玉</v>
          </cell>
          <cell r="G310" t="str">
            <v>18813131802</v>
          </cell>
          <cell r="H310" t="str">
            <v>huayu1@le.com</v>
          </cell>
          <cell r="I310" t="str">
            <v>运营总监</v>
          </cell>
          <cell r="J310">
            <v>0</v>
          </cell>
          <cell r="K310" t="str">
            <v>预付款</v>
          </cell>
          <cell r="L310" t="str">
            <v>乐视互娱科技有限公司</v>
          </cell>
          <cell r="M310" t="str">
            <v>110922681810801</v>
          </cell>
          <cell r="N310" t="str">
            <v>CPD;CPT;信息流;</v>
          </cell>
          <cell r="O310" t="str">
            <v>无</v>
          </cell>
          <cell r="P310" t="str">
            <v>无</v>
          </cell>
          <cell r="Q310" t="str">
            <v>2017/01/01-2017/12/31</v>
          </cell>
          <cell r="R310" t="str">
            <v>-</v>
          </cell>
          <cell r="S310" t="str">
            <v>-</v>
          </cell>
          <cell r="T310" t="str">
            <v>-</v>
          </cell>
          <cell r="U310" t="str">
            <v>-</v>
          </cell>
          <cell r="V310" t="str">
            <v>-</v>
          </cell>
          <cell r="W310" t="str">
            <v>-</v>
          </cell>
          <cell r="X310" t="str">
            <v>-</v>
          </cell>
          <cell r="Y310" t="str">
            <v>-</v>
          </cell>
          <cell r="Z310" t="str">
            <v>-</v>
          </cell>
          <cell r="AA310" t="str">
            <v>北京多彩</v>
          </cell>
        </row>
        <row r="311">
          <cell r="B311" t="str">
            <v>北京互动广告有限公司</v>
          </cell>
          <cell r="C311" t="str">
            <v>百度</v>
          </cell>
          <cell r="D311" t="str">
            <v>2017/01/01-2017/12/31</v>
          </cell>
          <cell r="E311" t="str">
            <v>北京市海淀区上地十街10号</v>
          </cell>
          <cell r="F311" t="str">
            <v>钱钰龙</v>
          </cell>
          <cell r="G311" t="str">
            <v>18500436884</v>
          </cell>
          <cell r="H311" t="str">
            <v>qianyulong@baidu.com</v>
          </cell>
          <cell r="I311" t="str">
            <v>inside</v>
          </cell>
          <cell r="J311">
            <v>0</v>
          </cell>
          <cell r="K311" t="str">
            <v>账期付款</v>
          </cell>
          <cell r="L311" t="str">
            <v>北京百度网讯科技有限公司</v>
          </cell>
          <cell r="M311" t="str">
            <v>866180198510001</v>
          </cell>
          <cell r="N311" t="str">
            <v>CPD;CPT;信息流;品牌专区;CPC;</v>
          </cell>
          <cell r="O311" t="str">
            <v>无</v>
          </cell>
          <cell r="P311" t="str">
            <v>无</v>
          </cell>
          <cell r="Q311" t="str">
            <v>2017/01/01-2017/12/31</v>
          </cell>
          <cell r="R311" t="str">
            <v>-</v>
          </cell>
          <cell r="S311" t="str">
            <v>-</v>
          </cell>
          <cell r="T311" t="str">
            <v>-</v>
          </cell>
          <cell r="U311" t="str">
            <v>-</v>
          </cell>
          <cell r="V311" t="str">
            <v>-</v>
          </cell>
          <cell r="W311" t="str">
            <v>-</v>
          </cell>
          <cell r="X311" t="str">
            <v>-</v>
          </cell>
          <cell r="Y311" t="str">
            <v>-</v>
          </cell>
          <cell r="Z311" t="str">
            <v>-</v>
          </cell>
          <cell r="AA311" t="str">
            <v>北京多彩</v>
          </cell>
        </row>
        <row r="312">
          <cell r="B312" t="str">
            <v>北京互动科技有限公司-锤子</v>
          </cell>
          <cell r="C312" t="str">
            <v>锤子（旧）</v>
          </cell>
          <cell r="D312" t="str">
            <v>2017/01/01-2017/12/31</v>
          </cell>
          <cell r="E312" t="str">
            <v>北京市朝阳区宏泰东街北京绿地中心A座A区</v>
          </cell>
          <cell r="F312" t="str">
            <v>赖雅坤</v>
          </cell>
          <cell r="G312" t="str">
            <v>18611269359</v>
          </cell>
          <cell r="H312" t="str">
            <v>laiyakun@smartisan.com</v>
          </cell>
          <cell r="I312" t="str">
            <v>市场部主管</v>
          </cell>
          <cell r="J312">
            <v>0</v>
          </cell>
          <cell r="K312" t="str">
            <v>预付款</v>
          </cell>
          <cell r="L312" t="str">
            <v>北京锤子数码科技有限公司</v>
          </cell>
          <cell r="M312" t="str">
            <v>110911452410302</v>
          </cell>
          <cell r="N312" t="str">
            <v>CPD;CPT;</v>
          </cell>
          <cell r="O312" t="str">
            <v>无</v>
          </cell>
          <cell r="P312" t="str">
            <v>无</v>
          </cell>
          <cell r="Q312" t="str">
            <v>2017/01/01-2017/12/31</v>
          </cell>
          <cell r="R312" t="str">
            <v>-</v>
          </cell>
          <cell r="S312" t="str">
            <v>-</v>
          </cell>
          <cell r="T312" t="str">
            <v>-</v>
          </cell>
          <cell r="U312" t="str">
            <v>-</v>
          </cell>
          <cell r="V312" t="str">
            <v>-</v>
          </cell>
          <cell r="W312" t="str">
            <v>-</v>
          </cell>
          <cell r="X312" t="str">
            <v>-</v>
          </cell>
          <cell r="Y312" t="str">
            <v>-</v>
          </cell>
          <cell r="Z312" t="str">
            <v>-</v>
          </cell>
          <cell r="AA312" t="str">
            <v>北京多彩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AN499"/>
  <sheetViews>
    <sheetView tabSelected="1" workbookViewId="0">
      <selection activeCell="H16" sqref="H16"/>
    </sheetView>
  </sheetViews>
  <sheetFormatPr defaultColWidth="9" defaultRowHeight="13.5" x14ac:dyDescent="0.15"/>
  <cols>
    <col min="1" max="1" width="8.625" style="96" bestFit="1" customWidth="1"/>
    <col min="2" max="2" width="7.25" style="93" bestFit="1" customWidth="1"/>
    <col min="3" max="3" width="8.75" style="93" bestFit="1" customWidth="1"/>
    <col min="4" max="4" width="11.75" style="93" bestFit="1" customWidth="1"/>
    <col min="5" max="5" width="26.25" style="93" bestFit="1" customWidth="1"/>
    <col min="6" max="6" width="33.625" style="93" customWidth="1"/>
    <col min="7" max="7" width="22" style="93" customWidth="1"/>
    <col min="8" max="8" width="24.125" style="93" customWidth="1"/>
    <col min="9" max="9" width="5.125" style="93" bestFit="1" customWidth="1"/>
    <col min="10" max="10" width="12.125" style="93" customWidth="1"/>
    <col min="11" max="11" width="13.375" style="97" customWidth="1"/>
    <col min="12" max="12" width="25.375" style="93" customWidth="1"/>
    <col min="13" max="13" width="6" style="93" customWidth="1"/>
    <col min="14" max="14" width="6.875" style="93" customWidth="1"/>
    <col min="15" max="17" width="9" style="93" customWidth="1"/>
    <col min="18" max="18" width="6.875" style="93" customWidth="1"/>
    <col min="19" max="19" width="13.5" style="93" customWidth="1"/>
    <col min="20" max="20" width="14.5" style="93" customWidth="1"/>
    <col min="21" max="21" width="12.375" style="93" customWidth="1"/>
    <col min="22" max="22" width="16.5" style="98" customWidth="1"/>
    <col min="23" max="23" width="13" style="98" customWidth="1"/>
    <col min="24" max="25" width="11.375" style="93" customWidth="1"/>
    <col min="26" max="26" width="12.75" style="93" customWidth="1"/>
    <col min="27" max="28" width="13" style="93" customWidth="1"/>
    <col min="29" max="29" width="12.5" style="93" customWidth="1"/>
    <col min="30" max="30" width="13" style="93" customWidth="1"/>
    <col min="31" max="31" width="10.125" style="93" customWidth="1"/>
    <col min="32" max="32" width="8.125" style="93" customWidth="1"/>
    <col min="33" max="33" width="9.5" style="93" customWidth="1"/>
    <col min="34" max="34" width="14.125" style="93" customWidth="1"/>
    <col min="35" max="35" width="14.5" style="93" customWidth="1"/>
    <col min="36" max="36" width="11.5" style="93" customWidth="1"/>
    <col min="37" max="37" width="14.5" style="93" customWidth="1"/>
    <col min="38" max="38" width="15.125" style="93" customWidth="1"/>
    <col min="39" max="39" width="14.5" style="93" customWidth="1"/>
    <col min="40" max="40" width="17.375" style="93" customWidth="1"/>
    <col min="41" max="16384" width="9" style="99"/>
  </cols>
  <sheetData>
    <row r="1" spans="1:40" s="93" customFormat="1" ht="27" x14ac:dyDescent="0.15">
      <c r="A1" s="100" t="s">
        <v>6</v>
      </c>
      <c r="B1" s="101" t="s">
        <v>7</v>
      </c>
      <c r="C1" s="101" t="s">
        <v>8</v>
      </c>
      <c r="D1" s="101" t="s">
        <v>9</v>
      </c>
      <c r="E1" s="101" t="s">
        <v>10</v>
      </c>
      <c r="F1" s="101" t="s">
        <v>11</v>
      </c>
      <c r="G1" s="101" t="s">
        <v>12</v>
      </c>
      <c r="H1" s="101" t="s">
        <v>13</v>
      </c>
      <c r="I1" s="101" t="s">
        <v>14</v>
      </c>
      <c r="J1" s="101" t="s">
        <v>15</v>
      </c>
      <c r="K1" s="101" t="s">
        <v>16</v>
      </c>
      <c r="L1" s="101" t="s">
        <v>17</v>
      </c>
      <c r="M1" s="101" t="s">
        <v>18</v>
      </c>
      <c r="N1" s="101" t="s">
        <v>19</v>
      </c>
      <c r="O1" s="101" t="s">
        <v>20</v>
      </c>
      <c r="P1" s="101" t="s">
        <v>21</v>
      </c>
      <c r="Q1" s="101" t="s">
        <v>22</v>
      </c>
      <c r="R1" s="101" t="s">
        <v>23</v>
      </c>
      <c r="S1" s="101" t="s">
        <v>24</v>
      </c>
      <c r="T1" s="101" t="s">
        <v>25</v>
      </c>
      <c r="U1" s="101" t="s">
        <v>26</v>
      </c>
      <c r="V1" s="101" t="s">
        <v>27</v>
      </c>
      <c r="W1" s="111" t="s">
        <v>28</v>
      </c>
      <c r="X1" s="111" t="s">
        <v>29</v>
      </c>
      <c r="Y1" s="111" t="s">
        <v>30</v>
      </c>
      <c r="Z1" s="130" t="s">
        <v>31</v>
      </c>
      <c r="AA1" s="111" t="s">
        <v>32</v>
      </c>
      <c r="AB1" s="111" t="s">
        <v>33</v>
      </c>
      <c r="AC1" s="105" t="s">
        <v>34</v>
      </c>
      <c r="AD1" s="111" t="s">
        <v>35</v>
      </c>
      <c r="AE1" s="111" t="s">
        <v>36</v>
      </c>
      <c r="AF1" s="111" t="s">
        <v>37</v>
      </c>
      <c r="AG1" s="105" t="s">
        <v>38</v>
      </c>
      <c r="AH1" s="105" t="s">
        <v>39</v>
      </c>
      <c r="AI1" s="133" t="s">
        <v>40</v>
      </c>
      <c r="AJ1" s="133" t="s">
        <v>41</v>
      </c>
      <c r="AK1" s="133" t="s">
        <v>42</v>
      </c>
      <c r="AL1" s="133" t="s">
        <v>43</v>
      </c>
      <c r="AM1" s="133" t="s">
        <v>44</v>
      </c>
      <c r="AN1" s="133" t="s">
        <v>45</v>
      </c>
    </row>
    <row r="2" spans="1:40" x14ac:dyDescent="0.15">
      <c r="A2" s="102" t="s">
        <v>46</v>
      </c>
      <c r="B2" s="103" t="s">
        <v>47</v>
      </c>
      <c r="C2" s="103" t="s">
        <v>48</v>
      </c>
      <c r="D2" s="103" t="s">
        <v>49</v>
      </c>
      <c r="E2" s="103" t="s">
        <v>50</v>
      </c>
      <c r="F2" s="103" t="s">
        <v>51</v>
      </c>
      <c r="G2" s="103" t="s">
        <v>52</v>
      </c>
      <c r="H2" s="103" t="s">
        <v>53</v>
      </c>
      <c r="I2" s="103" t="s">
        <v>54</v>
      </c>
      <c r="J2" s="103" t="s">
        <v>55</v>
      </c>
      <c r="K2" s="102" t="s">
        <v>0</v>
      </c>
      <c r="L2" s="103" t="s">
        <v>50</v>
      </c>
      <c r="M2" s="103"/>
      <c r="N2" s="103" t="s">
        <v>56</v>
      </c>
      <c r="O2" s="103" t="s">
        <v>57</v>
      </c>
      <c r="P2" s="106">
        <v>0</v>
      </c>
      <c r="Q2" s="112"/>
      <c r="R2" s="103"/>
      <c r="S2" s="113">
        <v>0</v>
      </c>
      <c r="T2" s="113">
        <v>0</v>
      </c>
      <c r="U2" s="114">
        <v>0</v>
      </c>
      <c r="V2" s="115">
        <f t="shared" ref="V2:V11" si="0">S2+T2-U2</f>
        <v>0</v>
      </c>
      <c r="W2" s="116">
        <f>U2*(1+AG2)/(1+AG2+P2)</f>
        <v>0</v>
      </c>
      <c r="X2" s="117"/>
      <c r="Y2" s="117">
        <f>IF(W2-AB2&lt;0,0,IF(O2="返现",MAX(W2-AA2-AB2,0),MAX(W2-AB2,0)))</f>
        <v>0</v>
      </c>
      <c r="Z2" s="117">
        <f>W2+X2</f>
        <v>0</v>
      </c>
      <c r="AA2" s="131">
        <f t="shared" ref="AA2:AA9" si="1">U2-W2</f>
        <v>0</v>
      </c>
      <c r="AB2" s="113">
        <f t="shared" ref="AB2:AB9" si="2">U2</f>
        <v>0</v>
      </c>
      <c r="AC2" s="106">
        <v>8.3699999999999997E-2</v>
      </c>
      <c r="AD2" s="103"/>
      <c r="AE2" s="103"/>
      <c r="AF2" s="103"/>
      <c r="AG2" s="106">
        <v>7.0000000000000007E-2</v>
      </c>
    </row>
    <row r="3" spans="1:40" x14ac:dyDescent="0.15">
      <c r="A3" s="102" t="s">
        <v>46</v>
      </c>
      <c r="B3" s="103" t="s">
        <v>0</v>
      </c>
      <c r="C3" s="103" t="s">
        <v>58</v>
      </c>
      <c r="D3" s="103" t="s">
        <v>59</v>
      </c>
      <c r="E3" s="103" t="s">
        <v>60</v>
      </c>
      <c r="F3" s="103" t="s">
        <v>60</v>
      </c>
      <c r="G3" s="103" t="s">
        <v>60</v>
      </c>
      <c r="H3" s="103" t="s">
        <v>53</v>
      </c>
      <c r="I3" s="103" t="s">
        <v>54</v>
      </c>
      <c r="J3" s="103" t="s">
        <v>55</v>
      </c>
      <c r="K3" s="102" t="s">
        <v>0</v>
      </c>
      <c r="L3" s="103" t="s">
        <v>61</v>
      </c>
      <c r="M3" s="103"/>
      <c r="N3" s="103" t="s">
        <v>62</v>
      </c>
      <c r="O3" s="103" t="s">
        <v>63</v>
      </c>
      <c r="P3" s="106">
        <v>0.02</v>
      </c>
      <c r="Q3" s="112"/>
      <c r="R3" s="103"/>
      <c r="S3" s="113">
        <v>0</v>
      </c>
      <c r="T3" s="113">
        <v>608000</v>
      </c>
      <c r="U3" s="113">
        <v>353168.49</v>
      </c>
      <c r="V3" s="115">
        <f t="shared" si="0"/>
        <v>254831.51</v>
      </c>
      <c r="W3" s="116">
        <v>353168.49</v>
      </c>
      <c r="X3" s="117"/>
      <c r="Y3" s="117">
        <f t="shared" ref="Y3:Y66" si="3">IF(W3-AB3&lt;0,0,IF(O3="返现",MAX(W3-AA3-AB3,0),MAX(W3-AB3,0)))</f>
        <v>0</v>
      </c>
      <c r="Z3" s="117">
        <f t="shared" ref="Z3:Z66" si="4">W3+X3+AN3</f>
        <v>353168.49</v>
      </c>
      <c r="AA3" s="131">
        <v>0</v>
      </c>
      <c r="AB3" s="117">
        <v>353168.49</v>
      </c>
      <c r="AC3" s="106">
        <v>8.3699999999999997E-2</v>
      </c>
      <c r="AD3" s="103"/>
      <c r="AE3" s="103"/>
      <c r="AF3" s="103"/>
      <c r="AG3" s="106">
        <v>0</v>
      </c>
    </row>
    <row r="4" spans="1:40" x14ac:dyDescent="0.15">
      <c r="A4" s="102" t="s">
        <v>46</v>
      </c>
      <c r="B4" s="103" t="s">
        <v>0</v>
      </c>
      <c r="C4" s="103" t="s">
        <v>58</v>
      </c>
      <c r="D4" s="103" t="s">
        <v>59</v>
      </c>
      <c r="E4" s="103" t="s">
        <v>64</v>
      </c>
      <c r="F4" s="103" t="s">
        <v>64</v>
      </c>
      <c r="G4" s="103" t="s">
        <v>64</v>
      </c>
      <c r="H4" s="103" t="s">
        <v>53</v>
      </c>
      <c r="I4" s="103" t="s">
        <v>54</v>
      </c>
      <c r="J4" s="103" t="s">
        <v>55</v>
      </c>
      <c r="K4" s="102" t="s">
        <v>0</v>
      </c>
      <c r="L4" s="103" t="s">
        <v>64</v>
      </c>
      <c r="M4" s="103"/>
      <c r="N4" s="103" t="s">
        <v>62</v>
      </c>
      <c r="O4" s="103" t="s">
        <v>57</v>
      </c>
      <c r="P4" s="106">
        <v>0</v>
      </c>
      <c r="Q4" s="112"/>
      <c r="R4" s="103" t="s">
        <v>65</v>
      </c>
      <c r="S4" s="113">
        <v>0</v>
      </c>
      <c r="T4" s="113">
        <v>822181.82</v>
      </c>
      <c r="U4" s="114">
        <v>50788.680000000903</v>
      </c>
      <c r="V4" s="115">
        <f t="shared" si="0"/>
        <v>771393.13999999908</v>
      </c>
      <c r="W4" s="116">
        <f t="shared" ref="W4:W9" si="5">U4*(1+AG4)/(1+AG4+P4)</f>
        <v>50788.680000000903</v>
      </c>
      <c r="X4" s="117"/>
      <c r="Y4" s="117">
        <f t="shared" si="3"/>
        <v>0</v>
      </c>
      <c r="Z4" s="117">
        <f t="shared" si="4"/>
        <v>50788.680000000903</v>
      </c>
      <c r="AA4" s="131">
        <f t="shared" si="1"/>
        <v>0</v>
      </c>
      <c r="AB4" s="113">
        <f t="shared" si="2"/>
        <v>50788.680000000903</v>
      </c>
      <c r="AC4" s="106">
        <v>8.3699999999999997E-2</v>
      </c>
      <c r="AD4" s="103"/>
      <c r="AE4" s="103"/>
      <c r="AF4" s="103"/>
      <c r="AG4" s="106">
        <v>0.32</v>
      </c>
    </row>
    <row r="5" spans="1:40" x14ac:dyDescent="0.15">
      <c r="A5" s="102" t="s">
        <v>46</v>
      </c>
      <c r="B5" s="103" t="s">
        <v>47</v>
      </c>
      <c r="C5" s="103" t="s">
        <v>66</v>
      </c>
      <c r="D5" s="103" t="s">
        <v>67</v>
      </c>
      <c r="E5" s="103" t="s">
        <v>68</v>
      </c>
      <c r="F5" s="103" t="s">
        <v>69</v>
      </c>
      <c r="G5" s="103" t="s">
        <v>52</v>
      </c>
      <c r="H5" s="103" t="s">
        <v>53</v>
      </c>
      <c r="I5" s="103" t="s">
        <v>54</v>
      </c>
      <c r="J5" s="103" t="s">
        <v>55</v>
      </c>
      <c r="K5" s="102" t="s">
        <v>0</v>
      </c>
      <c r="L5" s="107" t="s">
        <v>68</v>
      </c>
      <c r="M5" s="106"/>
      <c r="N5" s="102" t="s">
        <v>62</v>
      </c>
      <c r="O5" s="103" t="s">
        <v>57</v>
      </c>
      <c r="P5" s="106">
        <v>0</v>
      </c>
      <c r="Q5" s="118"/>
      <c r="R5" s="103"/>
      <c r="S5" s="119">
        <v>14280.96</v>
      </c>
      <c r="T5" s="113"/>
      <c r="U5" s="113">
        <v>14273.92</v>
      </c>
      <c r="V5" s="115">
        <f t="shared" si="0"/>
        <v>7.0399999999990541</v>
      </c>
      <c r="W5" s="116">
        <f t="shared" si="5"/>
        <v>14273.92</v>
      </c>
      <c r="X5" s="117"/>
      <c r="Y5" s="117">
        <f t="shared" si="3"/>
        <v>0</v>
      </c>
      <c r="Z5" s="117">
        <f t="shared" ref="Z5:Z7" si="6">W5+X5</f>
        <v>14273.92</v>
      </c>
      <c r="AA5" s="131">
        <f t="shared" si="1"/>
        <v>0</v>
      </c>
      <c r="AB5" s="113">
        <f t="shared" si="2"/>
        <v>14273.92</v>
      </c>
      <c r="AC5" s="106">
        <v>8.3699999999999997E-2</v>
      </c>
      <c r="AD5" s="106"/>
      <c r="AE5" s="106"/>
      <c r="AF5" s="103"/>
      <c r="AG5" s="106">
        <v>0</v>
      </c>
    </row>
    <row r="6" spans="1:40" x14ac:dyDescent="0.15">
      <c r="A6" s="102" t="s">
        <v>46</v>
      </c>
      <c r="B6" s="103" t="s">
        <v>47</v>
      </c>
      <c r="C6" s="103" t="s">
        <v>48</v>
      </c>
      <c r="D6" s="103" t="s">
        <v>49</v>
      </c>
      <c r="E6" s="103" t="s">
        <v>50</v>
      </c>
      <c r="F6" s="103" t="s">
        <v>51</v>
      </c>
      <c r="G6" s="103" t="s">
        <v>52</v>
      </c>
      <c r="H6" s="103" t="s">
        <v>53</v>
      </c>
      <c r="I6" s="103" t="s">
        <v>54</v>
      </c>
      <c r="J6" s="103" t="s">
        <v>55</v>
      </c>
      <c r="K6" s="102" t="s">
        <v>0</v>
      </c>
      <c r="L6" s="107" t="s">
        <v>50</v>
      </c>
      <c r="M6" s="106"/>
      <c r="N6" s="102" t="s">
        <v>62</v>
      </c>
      <c r="O6" s="103" t="s">
        <v>70</v>
      </c>
      <c r="P6" s="106">
        <v>0.03</v>
      </c>
      <c r="Q6" s="118"/>
      <c r="R6" s="103"/>
      <c r="S6" s="119">
        <v>106086.55</v>
      </c>
      <c r="T6" s="113"/>
      <c r="U6" s="113">
        <v>90187.47</v>
      </c>
      <c r="V6" s="115">
        <f t="shared" si="0"/>
        <v>15899.080000000002</v>
      </c>
      <c r="W6" s="116">
        <f t="shared" si="5"/>
        <v>87727.811727272725</v>
      </c>
      <c r="X6" s="117"/>
      <c r="Y6" s="117">
        <f t="shared" si="3"/>
        <v>0</v>
      </c>
      <c r="Z6" s="117">
        <f t="shared" si="6"/>
        <v>87727.811727272725</v>
      </c>
      <c r="AA6" s="131">
        <f t="shared" si="1"/>
        <v>2459.6582727272762</v>
      </c>
      <c r="AB6" s="113">
        <f t="shared" si="2"/>
        <v>90187.47</v>
      </c>
      <c r="AC6" s="106">
        <v>8.3699999999999997E-2</v>
      </c>
      <c r="AD6" s="106"/>
      <c r="AE6" s="106"/>
      <c r="AF6" s="103"/>
      <c r="AG6" s="106">
        <v>7.0000000000000007E-2</v>
      </c>
    </row>
    <row r="7" spans="1:40" x14ac:dyDescent="0.15">
      <c r="A7" s="102" t="s">
        <v>46</v>
      </c>
      <c r="B7" s="103" t="s">
        <v>47</v>
      </c>
      <c r="C7" s="103" t="s">
        <v>48</v>
      </c>
      <c r="D7" s="103" t="s">
        <v>49</v>
      </c>
      <c r="E7" s="103" t="s">
        <v>50</v>
      </c>
      <c r="F7" s="103" t="s">
        <v>51</v>
      </c>
      <c r="G7" s="103" t="s">
        <v>52</v>
      </c>
      <c r="H7" s="103" t="s">
        <v>53</v>
      </c>
      <c r="I7" s="103" t="s">
        <v>54</v>
      </c>
      <c r="J7" s="103" t="s">
        <v>55</v>
      </c>
      <c r="K7" s="102" t="s">
        <v>0</v>
      </c>
      <c r="L7" s="107" t="s">
        <v>50</v>
      </c>
      <c r="M7" s="106"/>
      <c r="N7" s="102" t="s">
        <v>56</v>
      </c>
      <c r="O7" s="103" t="s">
        <v>70</v>
      </c>
      <c r="P7" s="106">
        <v>0.03</v>
      </c>
      <c r="Q7" s="118"/>
      <c r="R7" s="103"/>
      <c r="S7" s="119">
        <v>9745.52</v>
      </c>
      <c r="T7" s="113"/>
      <c r="U7" s="114">
        <v>7362.34</v>
      </c>
      <c r="V7" s="115">
        <f t="shared" si="0"/>
        <v>2383.1800000000003</v>
      </c>
      <c r="W7" s="116">
        <f t="shared" si="5"/>
        <v>7161.5489090909086</v>
      </c>
      <c r="X7" s="117"/>
      <c r="Y7" s="117">
        <f t="shared" si="3"/>
        <v>0</v>
      </c>
      <c r="Z7" s="117">
        <f t="shared" si="6"/>
        <v>7161.5489090909086</v>
      </c>
      <c r="AA7" s="131">
        <f t="shared" si="1"/>
        <v>200.79109090909151</v>
      </c>
      <c r="AB7" s="113">
        <f t="shared" si="2"/>
        <v>7362.34</v>
      </c>
      <c r="AC7" s="106">
        <v>8.3699999999999997E-2</v>
      </c>
      <c r="AD7" s="106"/>
      <c r="AE7" s="106"/>
      <c r="AF7" s="103"/>
      <c r="AG7" s="106">
        <v>7.0000000000000007E-2</v>
      </c>
    </row>
    <row r="8" spans="1:40" x14ac:dyDescent="0.15">
      <c r="A8" s="102" t="s">
        <v>46</v>
      </c>
      <c r="B8" s="103" t="s">
        <v>0</v>
      </c>
      <c r="C8" s="103" t="s">
        <v>71</v>
      </c>
      <c r="D8" s="103" t="s">
        <v>72</v>
      </c>
      <c r="E8" s="103" t="s">
        <v>73</v>
      </c>
      <c r="F8" s="103" t="s">
        <v>73</v>
      </c>
      <c r="G8" s="103" t="s">
        <v>73</v>
      </c>
      <c r="H8" s="103" t="s">
        <v>53</v>
      </c>
      <c r="I8" s="103" t="s">
        <v>54</v>
      </c>
      <c r="J8" s="103" t="s">
        <v>55</v>
      </c>
      <c r="K8" s="102" t="s">
        <v>0</v>
      </c>
      <c r="L8" s="107" t="s">
        <v>74</v>
      </c>
      <c r="M8" s="106"/>
      <c r="N8" s="102" t="s">
        <v>62</v>
      </c>
      <c r="O8" s="103" t="s">
        <v>70</v>
      </c>
      <c r="P8" s="106">
        <v>0.03</v>
      </c>
      <c r="Q8" s="118"/>
      <c r="R8" s="103"/>
      <c r="S8" s="119">
        <v>99246.07</v>
      </c>
      <c r="T8" s="113"/>
      <c r="U8" s="120">
        <v>99246.07</v>
      </c>
      <c r="V8" s="115">
        <f t="shared" si="0"/>
        <v>0</v>
      </c>
      <c r="W8" s="116">
        <f t="shared" si="5"/>
        <v>96355.407766990291</v>
      </c>
      <c r="X8" s="117"/>
      <c r="Y8" s="117">
        <f t="shared" si="3"/>
        <v>0</v>
      </c>
      <c r="Z8" s="117">
        <f t="shared" si="4"/>
        <v>96355.407766990291</v>
      </c>
      <c r="AA8" s="131">
        <f t="shared" si="1"/>
        <v>2890.6622330097161</v>
      </c>
      <c r="AB8" s="113">
        <f t="shared" si="2"/>
        <v>99246.07</v>
      </c>
      <c r="AC8" s="106">
        <v>8.3699999999999997E-2</v>
      </c>
      <c r="AD8" s="106"/>
      <c r="AE8" s="106"/>
      <c r="AF8" s="103"/>
      <c r="AG8" s="106">
        <v>0</v>
      </c>
    </row>
    <row r="9" spans="1:40" x14ac:dyDescent="0.15">
      <c r="A9" s="102" t="s">
        <v>46</v>
      </c>
      <c r="B9" s="103" t="s">
        <v>0</v>
      </c>
      <c r="C9" s="103" t="s">
        <v>58</v>
      </c>
      <c r="D9" s="103" t="s">
        <v>59</v>
      </c>
      <c r="E9" s="103" t="s">
        <v>64</v>
      </c>
      <c r="F9" s="103" t="s">
        <v>64</v>
      </c>
      <c r="G9" s="103" t="s">
        <v>64</v>
      </c>
      <c r="H9" s="103" t="s">
        <v>53</v>
      </c>
      <c r="I9" s="103" t="s">
        <v>54</v>
      </c>
      <c r="J9" s="103" t="s">
        <v>55</v>
      </c>
      <c r="K9" s="102" t="s">
        <v>0</v>
      </c>
      <c r="L9" s="107" t="s">
        <v>64</v>
      </c>
      <c r="M9" s="106"/>
      <c r="N9" s="102" t="s">
        <v>62</v>
      </c>
      <c r="O9" s="103" t="s">
        <v>70</v>
      </c>
      <c r="P9" s="106">
        <v>0.01</v>
      </c>
      <c r="Q9" s="118"/>
      <c r="R9" s="103" t="s">
        <v>65</v>
      </c>
      <c r="S9" s="119">
        <v>797008.19</v>
      </c>
      <c r="T9" s="113"/>
      <c r="U9" s="120">
        <v>797008.19</v>
      </c>
      <c r="V9" s="115">
        <f t="shared" si="0"/>
        <v>0</v>
      </c>
      <c r="W9" s="116">
        <f t="shared" si="5"/>
        <v>791015.64721804496</v>
      </c>
      <c r="X9" s="117">
        <v>48960</v>
      </c>
      <c r="Y9" s="117">
        <f t="shared" si="3"/>
        <v>0</v>
      </c>
      <c r="Z9" s="117">
        <f t="shared" si="4"/>
        <v>839975.64721804496</v>
      </c>
      <c r="AA9" s="131">
        <f t="shared" si="1"/>
        <v>5992.5427819549805</v>
      </c>
      <c r="AB9" s="113">
        <f t="shared" si="2"/>
        <v>797008.19</v>
      </c>
      <c r="AC9" s="106">
        <v>8.3699999999999997E-2</v>
      </c>
      <c r="AD9" s="106"/>
      <c r="AE9" s="106"/>
      <c r="AF9" s="103"/>
      <c r="AG9" s="106">
        <v>0.32</v>
      </c>
    </row>
    <row r="10" spans="1:40" x14ac:dyDescent="0.15">
      <c r="A10" s="102" t="s">
        <v>46</v>
      </c>
      <c r="B10" s="103" t="s">
        <v>0</v>
      </c>
      <c r="C10" s="103" t="s">
        <v>58</v>
      </c>
      <c r="D10" s="103" t="s">
        <v>59</v>
      </c>
      <c r="E10" s="103" t="s">
        <v>60</v>
      </c>
      <c r="F10" s="103" t="s">
        <v>60</v>
      </c>
      <c r="G10" s="103" t="s">
        <v>60</v>
      </c>
      <c r="H10" s="103" t="s">
        <v>53</v>
      </c>
      <c r="I10" s="103" t="s">
        <v>54</v>
      </c>
      <c r="J10" s="103" t="s">
        <v>55</v>
      </c>
      <c r="K10" s="102" t="s">
        <v>0</v>
      </c>
      <c r="L10" s="107" t="s">
        <v>64</v>
      </c>
      <c r="M10" s="106"/>
      <c r="N10" s="102" t="s">
        <v>62</v>
      </c>
      <c r="O10" s="103" t="s">
        <v>63</v>
      </c>
      <c r="P10" s="106">
        <v>0.02</v>
      </c>
      <c r="Q10" s="118"/>
      <c r="R10" s="103"/>
      <c r="S10" s="119">
        <v>4756.92</v>
      </c>
      <c r="T10" s="113"/>
      <c r="U10" s="113">
        <v>4990.03</v>
      </c>
      <c r="V10" s="115">
        <f t="shared" si="0"/>
        <v>-233.10999999999967</v>
      </c>
      <c r="W10" s="116">
        <v>0</v>
      </c>
      <c r="X10" s="117"/>
      <c r="Y10" s="117">
        <f t="shared" si="3"/>
        <v>0</v>
      </c>
      <c r="Z10" s="117">
        <f t="shared" si="4"/>
        <v>0</v>
      </c>
      <c r="AA10" s="131">
        <f>W10*P10</f>
        <v>0</v>
      </c>
      <c r="AB10" s="113">
        <v>0</v>
      </c>
      <c r="AC10" s="106">
        <v>8.3699999999999997E-2</v>
      </c>
      <c r="AD10" s="106"/>
      <c r="AE10" s="106"/>
      <c r="AF10" s="103"/>
      <c r="AG10" s="106">
        <v>0.32</v>
      </c>
    </row>
    <row r="11" spans="1:40" x14ac:dyDescent="0.15">
      <c r="A11" s="102" t="s">
        <v>46</v>
      </c>
      <c r="B11" s="103" t="s">
        <v>0</v>
      </c>
      <c r="C11" s="103" t="s">
        <v>71</v>
      </c>
      <c r="D11" s="103" t="s">
        <v>72</v>
      </c>
      <c r="E11" s="103" t="s">
        <v>75</v>
      </c>
      <c r="F11" s="103" t="s">
        <v>75</v>
      </c>
      <c r="G11" s="103" t="s">
        <v>75</v>
      </c>
      <c r="H11" s="103" t="s">
        <v>53</v>
      </c>
      <c r="I11" s="103" t="s">
        <v>54</v>
      </c>
      <c r="J11" s="103" t="s">
        <v>55</v>
      </c>
      <c r="K11" s="102" t="s">
        <v>0</v>
      </c>
      <c r="L11" s="107" t="s">
        <v>74</v>
      </c>
      <c r="M11" s="106"/>
      <c r="N11" s="102" t="s">
        <v>62</v>
      </c>
      <c r="O11" s="103" t="s">
        <v>70</v>
      </c>
      <c r="P11" s="106">
        <v>0.03</v>
      </c>
      <c r="Q11" s="118"/>
      <c r="R11" s="103"/>
      <c r="S11" s="119">
        <v>5696.55</v>
      </c>
      <c r="T11" s="113"/>
      <c r="U11" s="113">
        <v>0</v>
      </c>
      <c r="V11" s="115">
        <f t="shared" si="0"/>
        <v>5696.55</v>
      </c>
      <c r="W11" s="116">
        <f t="shared" ref="W11:W55" si="7">U11*(1+AG11)/(1+AG11+P11)</f>
        <v>0</v>
      </c>
      <c r="X11" s="117"/>
      <c r="Y11" s="117">
        <f t="shared" si="3"/>
        <v>0</v>
      </c>
      <c r="Z11" s="117">
        <f t="shared" si="4"/>
        <v>0</v>
      </c>
      <c r="AA11" s="131">
        <f t="shared" ref="AA11:AA57" si="8">U11-W11</f>
        <v>0</v>
      </c>
      <c r="AB11" s="113">
        <f t="shared" ref="AB11:AB55" si="9">U11</f>
        <v>0</v>
      </c>
      <c r="AC11" s="106">
        <v>8.3699999999999997E-2</v>
      </c>
      <c r="AD11" s="106"/>
      <c r="AE11" s="106"/>
      <c r="AF11" s="103"/>
      <c r="AG11" s="106">
        <v>0</v>
      </c>
    </row>
    <row r="12" spans="1:40" x14ac:dyDescent="0.15">
      <c r="A12" s="102" t="s">
        <v>46</v>
      </c>
      <c r="B12" s="103" t="s">
        <v>0</v>
      </c>
      <c r="C12" s="103" t="s">
        <v>71</v>
      </c>
      <c r="D12" s="103" t="s">
        <v>72</v>
      </c>
      <c r="E12" s="103" t="s">
        <v>73</v>
      </c>
      <c r="F12" s="103" t="s">
        <v>73</v>
      </c>
      <c r="G12" s="103" t="s">
        <v>73</v>
      </c>
      <c r="H12" s="103" t="s">
        <v>53</v>
      </c>
      <c r="I12" s="103" t="s">
        <v>54</v>
      </c>
      <c r="J12" s="103" t="s">
        <v>55</v>
      </c>
      <c r="K12" s="102" t="s">
        <v>0</v>
      </c>
      <c r="L12" s="107" t="s">
        <v>74</v>
      </c>
      <c r="M12" s="106"/>
      <c r="N12" s="102" t="s">
        <v>62</v>
      </c>
      <c r="O12" s="103" t="s">
        <v>70</v>
      </c>
      <c r="P12" s="106">
        <v>0.03</v>
      </c>
      <c r="Q12" s="118"/>
      <c r="R12" s="103"/>
      <c r="S12" s="119">
        <v>97624.94</v>
      </c>
      <c r="T12" s="113"/>
      <c r="U12" s="114">
        <v>97629.9</v>
      </c>
      <c r="V12" s="115">
        <v>0</v>
      </c>
      <c r="W12" s="116">
        <f t="shared" si="7"/>
        <v>94786.310679611648</v>
      </c>
      <c r="X12" s="117"/>
      <c r="Y12" s="117">
        <f t="shared" si="3"/>
        <v>0</v>
      </c>
      <c r="Z12" s="117">
        <f t="shared" si="4"/>
        <v>94786.310679611648</v>
      </c>
      <c r="AA12" s="131">
        <f t="shared" si="8"/>
        <v>2843.5893203883461</v>
      </c>
      <c r="AB12" s="113">
        <f t="shared" si="9"/>
        <v>97629.9</v>
      </c>
      <c r="AC12" s="106">
        <v>8.3699999999999997E-2</v>
      </c>
      <c r="AD12" s="106"/>
      <c r="AE12" s="106"/>
      <c r="AF12" s="103"/>
      <c r="AG12" s="106">
        <v>0</v>
      </c>
    </row>
    <row r="13" spans="1:40" x14ac:dyDescent="0.15">
      <c r="A13" s="102" t="s">
        <v>46</v>
      </c>
      <c r="B13" s="103" t="s">
        <v>0</v>
      </c>
      <c r="C13" s="103" t="s">
        <v>76</v>
      </c>
      <c r="D13" s="103" t="s">
        <v>77</v>
      </c>
      <c r="E13" s="103" t="s">
        <v>78</v>
      </c>
      <c r="F13" s="103" t="s">
        <v>78</v>
      </c>
      <c r="G13" s="103" t="s">
        <v>78</v>
      </c>
      <c r="H13" s="103" t="s">
        <v>53</v>
      </c>
      <c r="I13" s="103" t="s">
        <v>54</v>
      </c>
      <c r="J13" s="103" t="s">
        <v>55</v>
      </c>
      <c r="K13" s="102" t="s">
        <v>0</v>
      </c>
      <c r="L13" s="107" t="s">
        <v>78</v>
      </c>
      <c r="M13" s="106"/>
      <c r="N13" s="102" t="s">
        <v>62</v>
      </c>
      <c r="O13" s="103" t="s">
        <v>57</v>
      </c>
      <c r="P13" s="106">
        <v>0</v>
      </c>
      <c r="Q13" s="118"/>
      <c r="R13" s="103"/>
      <c r="S13" s="119">
        <v>13602.3</v>
      </c>
      <c r="T13" s="113"/>
      <c r="U13" s="113">
        <v>13602.3</v>
      </c>
      <c r="V13" s="115">
        <f t="shared" ref="V13:V55" si="10">S13+T13-U13</f>
        <v>0</v>
      </c>
      <c r="W13" s="116">
        <f t="shared" si="7"/>
        <v>13602.3</v>
      </c>
      <c r="X13" s="117"/>
      <c r="Y13" s="117">
        <f t="shared" si="3"/>
        <v>0</v>
      </c>
      <c r="Z13" s="117">
        <f t="shared" si="4"/>
        <v>13602.3</v>
      </c>
      <c r="AA13" s="131">
        <f t="shared" si="8"/>
        <v>0</v>
      </c>
      <c r="AB13" s="113">
        <f t="shared" si="9"/>
        <v>13602.3</v>
      </c>
      <c r="AC13" s="106">
        <v>8.3699999999999997E-2</v>
      </c>
      <c r="AD13" s="106"/>
      <c r="AE13" s="106"/>
      <c r="AF13" s="103"/>
      <c r="AG13" s="106">
        <v>0</v>
      </c>
    </row>
    <row r="14" spans="1:40" x14ac:dyDescent="0.15">
      <c r="A14" s="102" t="s">
        <v>46</v>
      </c>
      <c r="B14" s="103" t="s">
        <v>47</v>
      </c>
      <c r="C14" s="103" t="s">
        <v>66</v>
      </c>
      <c r="D14" s="103" t="s">
        <v>67</v>
      </c>
      <c r="E14" s="103" t="s">
        <v>79</v>
      </c>
      <c r="F14" s="103" t="s">
        <v>80</v>
      </c>
      <c r="G14" s="103" t="s">
        <v>52</v>
      </c>
      <c r="H14" s="103" t="s">
        <v>53</v>
      </c>
      <c r="I14" s="103" t="s">
        <v>54</v>
      </c>
      <c r="J14" s="103" t="s">
        <v>55</v>
      </c>
      <c r="K14" s="102" t="s">
        <v>0</v>
      </c>
      <c r="L14" s="107" t="s">
        <v>79</v>
      </c>
      <c r="M14" s="106"/>
      <c r="N14" s="102" t="s">
        <v>62</v>
      </c>
      <c r="O14" s="103" t="s">
        <v>70</v>
      </c>
      <c r="P14" s="106">
        <v>0.02</v>
      </c>
      <c r="Q14" s="118"/>
      <c r="R14" s="103"/>
      <c r="S14" s="119">
        <v>106099.63</v>
      </c>
      <c r="T14" s="113"/>
      <c r="U14" s="113">
        <v>0</v>
      </c>
      <c r="V14" s="115">
        <f t="shared" si="10"/>
        <v>106099.63</v>
      </c>
      <c r="W14" s="116">
        <f t="shared" si="7"/>
        <v>0</v>
      </c>
      <c r="X14" s="117"/>
      <c r="Y14" s="117">
        <f t="shared" si="3"/>
        <v>0</v>
      </c>
      <c r="Z14" s="117">
        <f t="shared" ref="Z14:Z15" si="11">W14+X14</f>
        <v>0</v>
      </c>
      <c r="AA14" s="131">
        <f t="shared" si="8"/>
        <v>0</v>
      </c>
      <c r="AB14" s="113">
        <f t="shared" si="9"/>
        <v>0</v>
      </c>
      <c r="AC14" s="106">
        <v>8.3699999999999997E-2</v>
      </c>
      <c r="AD14" s="106"/>
      <c r="AE14" s="106"/>
      <c r="AF14" s="103"/>
      <c r="AG14" s="106">
        <v>0.42</v>
      </c>
    </row>
    <row r="15" spans="1:40" x14ac:dyDescent="0.15">
      <c r="A15" s="102" t="s">
        <v>46</v>
      </c>
      <c r="B15" s="103" t="s">
        <v>47</v>
      </c>
      <c r="C15" s="103" t="s">
        <v>66</v>
      </c>
      <c r="D15" s="103" t="s">
        <v>81</v>
      </c>
      <c r="E15" s="103" t="s">
        <v>82</v>
      </c>
      <c r="F15" s="103" t="s">
        <v>83</v>
      </c>
      <c r="G15" s="103" t="s">
        <v>52</v>
      </c>
      <c r="H15" s="103" t="s">
        <v>53</v>
      </c>
      <c r="I15" s="103" t="s">
        <v>54</v>
      </c>
      <c r="J15" s="103" t="s">
        <v>55</v>
      </c>
      <c r="K15" s="102" t="s">
        <v>0</v>
      </c>
      <c r="L15" s="107" t="s">
        <v>82</v>
      </c>
      <c r="M15" s="106"/>
      <c r="N15" s="102" t="s">
        <v>56</v>
      </c>
      <c r="O15" s="103" t="s">
        <v>57</v>
      </c>
      <c r="P15" s="106">
        <v>0</v>
      </c>
      <c r="Q15" s="118"/>
      <c r="R15" s="103"/>
      <c r="S15" s="119">
        <v>7741.65</v>
      </c>
      <c r="T15" s="113"/>
      <c r="U15" s="113">
        <v>0</v>
      </c>
      <c r="V15" s="115">
        <f t="shared" si="10"/>
        <v>7741.65</v>
      </c>
      <c r="W15" s="116">
        <f t="shared" si="7"/>
        <v>0</v>
      </c>
      <c r="X15" s="117"/>
      <c r="Y15" s="117">
        <f t="shared" si="3"/>
        <v>0</v>
      </c>
      <c r="Z15" s="117">
        <f t="shared" si="11"/>
        <v>0</v>
      </c>
      <c r="AA15" s="131">
        <f t="shared" si="8"/>
        <v>0</v>
      </c>
      <c r="AB15" s="113">
        <f t="shared" si="9"/>
        <v>0</v>
      </c>
      <c r="AC15" s="106">
        <v>8.3699999999999997E-2</v>
      </c>
      <c r="AD15" s="106"/>
      <c r="AE15" s="106"/>
      <c r="AF15" s="103"/>
      <c r="AG15" s="106">
        <v>0.42</v>
      </c>
    </row>
    <row r="16" spans="1:40" x14ac:dyDescent="0.15">
      <c r="A16" s="102" t="s">
        <v>46</v>
      </c>
      <c r="B16" s="103" t="s">
        <v>0</v>
      </c>
      <c r="C16" s="103" t="s">
        <v>57</v>
      </c>
      <c r="D16" s="103" t="s">
        <v>57</v>
      </c>
      <c r="E16" s="103" t="s">
        <v>84</v>
      </c>
      <c r="F16" s="103" t="s">
        <v>84</v>
      </c>
      <c r="G16" s="103" t="s">
        <v>84</v>
      </c>
      <c r="H16" s="103" t="s">
        <v>53</v>
      </c>
      <c r="I16" s="103" t="s">
        <v>54</v>
      </c>
      <c r="J16" s="103" t="s">
        <v>55</v>
      </c>
      <c r="K16" s="102" t="s">
        <v>0</v>
      </c>
      <c r="L16" s="107" t="s">
        <v>84</v>
      </c>
      <c r="M16" s="106"/>
      <c r="N16" s="102" t="s">
        <v>62</v>
      </c>
      <c r="O16" s="103" t="s">
        <v>57</v>
      </c>
      <c r="P16" s="106">
        <v>0</v>
      </c>
      <c r="Q16" s="118"/>
      <c r="R16" s="103"/>
      <c r="S16" s="119">
        <v>16779.919999999998</v>
      </c>
      <c r="T16" s="113"/>
      <c r="U16" s="113">
        <v>25.3</v>
      </c>
      <c r="V16" s="115">
        <f t="shared" si="10"/>
        <v>16754.62</v>
      </c>
      <c r="W16" s="116">
        <f t="shared" si="7"/>
        <v>25.300000000000004</v>
      </c>
      <c r="X16" s="117"/>
      <c r="Y16" s="117">
        <f t="shared" si="3"/>
        <v>3.5527136788005009E-15</v>
      </c>
      <c r="Z16" s="117">
        <f t="shared" si="4"/>
        <v>25.300000000000004</v>
      </c>
      <c r="AA16" s="131">
        <f t="shared" si="8"/>
        <v>0</v>
      </c>
      <c r="AB16" s="113">
        <f t="shared" si="9"/>
        <v>25.3</v>
      </c>
      <c r="AC16" s="106">
        <v>8.3699999999999997E-2</v>
      </c>
      <c r="AD16" s="106"/>
      <c r="AE16" s="106"/>
      <c r="AF16" s="103"/>
      <c r="AG16" s="106">
        <v>0.42</v>
      </c>
    </row>
    <row r="17" spans="1:33" x14ac:dyDescent="0.15">
      <c r="A17" s="102" t="s">
        <v>46</v>
      </c>
      <c r="B17" s="103" t="s">
        <v>47</v>
      </c>
      <c r="C17" s="103" t="s">
        <v>76</v>
      </c>
      <c r="D17" s="103" t="s">
        <v>77</v>
      </c>
      <c r="E17" s="103" t="s">
        <v>85</v>
      </c>
      <c r="F17" s="103" t="s">
        <v>86</v>
      </c>
      <c r="G17" s="103" t="s">
        <v>52</v>
      </c>
      <c r="H17" s="103" t="s">
        <v>53</v>
      </c>
      <c r="I17" s="103" t="s">
        <v>54</v>
      </c>
      <c r="J17" s="103" t="s">
        <v>55</v>
      </c>
      <c r="K17" s="102" t="s">
        <v>0</v>
      </c>
      <c r="L17" s="107" t="s">
        <v>87</v>
      </c>
      <c r="M17" s="106"/>
      <c r="N17" s="102" t="s">
        <v>56</v>
      </c>
      <c r="O17" s="103" t="s">
        <v>57</v>
      </c>
      <c r="P17" s="106">
        <v>0</v>
      </c>
      <c r="Q17" s="118"/>
      <c r="R17" s="103"/>
      <c r="S17" s="119">
        <v>547555.24</v>
      </c>
      <c r="T17" s="113"/>
      <c r="U17" s="113">
        <v>0</v>
      </c>
      <c r="V17" s="115">
        <f t="shared" si="10"/>
        <v>547555.24</v>
      </c>
      <c r="W17" s="116">
        <f t="shared" si="7"/>
        <v>0</v>
      </c>
      <c r="X17" s="117"/>
      <c r="Y17" s="117">
        <f t="shared" si="3"/>
        <v>0</v>
      </c>
      <c r="Z17" s="117">
        <f t="shared" ref="Z17:Z18" si="12">W17+X17</f>
        <v>0</v>
      </c>
      <c r="AA17" s="131">
        <f t="shared" si="8"/>
        <v>0</v>
      </c>
      <c r="AB17" s="113">
        <f t="shared" si="9"/>
        <v>0</v>
      </c>
      <c r="AC17" s="106">
        <v>8.3699999999999997E-2</v>
      </c>
      <c r="AD17" s="106"/>
      <c r="AE17" s="106"/>
      <c r="AF17" s="103"/>
      <c r="AG17" s="106">
        <v>0.42</v>
      </c>
    </row>
    <row r="18" spans="1:33" x14ac:dyDescent="0.15">
      <c r="A18" s="102" t="s">
        <v>46</v>
      </c>
      <c r="B18" s="103" t="s">
        <v>47</v>
      </c>
      <c r="C18" s="103" t="s">
        <v>76</v>
      </c>
      <c r="D18" s="103" t="s">
        <v>77</v>
      </c>
      <c r="E18" s="103" t="s">
        <v>88</v>
      </c>
      <c r="F18" s="103" t="s">
        <v>89</v>
      </c>
      <c r="G18" s="103" t="s">
        <v>52</v>
      </c>
      <c r="H18" s="103" t="s">
        <v>53</v>
      </c>
      <c r="I18" s="103" t="s">
        <v>54</v>
      </c>
      <c r="J18" s="103" t="s">
        <v>55</v>
      </c>
      <c r="K18" s="102" t="s">
        <v>0</v>
      </c>
      <c r="L18" s="107" t="s">
        <v>88</v>
      </c>
      <c r="M18" s="106"/>
      <c r="N18" s="102" t="s">
        <v>62</v>
      </c>
      <c r="O18" s="103" t="s">
        <v>57</v>
      </c>
      <c r="P18" s="106">
        <v>0</v>
      </c>
      <c r="Q18" s="118"/>
      <c r="R18" s="103"/>
      <c r="S18" s="119">
        <v>70024.240000000005</v>
      </c>
      <c r="T18" s="113"/>
      <c r="U18" s="113">
        <v>0</v>
      </c>
      <c r="V18" s="115">
        <f t="shared" si="10"/>
        <v>70024.240000000005</v>
      </c>
      <c r="W18" s="116">
        <f t="shared" si="7"/>
        <v>0</v>
      </c>
      <c r="X18" s="117"/>
      <c r="Y18" s="117">
        <f t="shared" si="3"/>
        <v>0</v>
      </c>
      <c r="Z18" s="117">
        <f t="shared" si="12"/>
        <v>0</v>
      </c>
      <c r="AA18" s="131">
        <f t="shared" si="8"/>
        <v>0</v>
      </c>
      <c r="AB18" s="113">
        <f t="shared" si="9"/>
        <v>0</v>
      </c>
      <c r="AC18" s="106">
        <v>8.3699999999999997E-2</v>
      </c>
      <c r="AD18" s="106"/>
      <c r="AE18" s="106"/>
      <c r="AF18" s="103"/>
      <c r="AG18" s="106">
        <v>0</v>
      </c>
    </row>
    <row r="19" spans="1:33" x14ac:dyDescent="0.15">
      <c r="A19" s="102" t="s">
        <v>46</v>
      </c>
      <c r="B19" s="103" t="s">
        <v>0</v>
      </c>
      <c r="C19" s="103" t="s">
        <v>66</v>
      </c>
      <c r="D19" s="103" t="s">
        <v>90</v>
      </c>
      <c r="E19" s="103" t="s">
        <v>91</v>
      </c>
      <c r="F19" s="103" t="s">
        <v>91</v>
      </c>
      <c r="G19" s="103" t="s">
        <v>91</v>
      </c>
      <c r="H19" s="103" t="s">
        <v>53</v>
      </c>
      <c r="I19" s="103" t="s">
        <v>54</v>
      </c>
      <c r="J19" s="103" t="s">
        <v>55</v>
      </c>
      <c r="K19" s="102" t="s">
        <v>0</v>
      </c>
      <c r="L19" s="107" t="s">
        <v>92</v>
      </c>
      <c r="M19" s="106"/>
      <c r="N19" s="102" t="s">
        <v>62</v>
      </c>
      <c r="O19" s="103" t="s">
        <v>70</v>
      </c>
      <c r="P19" s="106">
        <v>-0.15</v>
      </c>
      <c r="Q19" s="118"/>
      <c r="R19" s="103"/>
      <c r="S19" s="119">
        <v>205.52</v>
      </c>
      <c r="T19" s="113"/>
      <c r="U19" s="113">
        <v>0</v>
      </c>
      <c r="V19" s="115">
        <f t="shared" si="10"/>
        <v>205.52</v>
      </c>
      <c r="W19" s="116">
        <f t="shared" si="7"/>
        <v>0</v>
      </c>
      <c r="X19" s="117"/>
      <c r="Y19" s="117">
        <f t="shared" si="3"/>
        <v>0</v>
      </c>
      <c r="Z19" s="117">
        <f t="shared" si="4"/>
        <v>0</v>
      </c>
      <c r="AA19" s="131">
        <f t="shared" si="8"/>
        <v>0</v>
      </c>
      <c r="AB19" s="113">
        <f t="shared" si="9"/>
        <v>0</v>
      </c>
      <c r="AC19" s="106">
        <v>8.3699999999999997E-2</v>
      </c>
      <c r="AD19" s="106"/>
      <c r="AE19" s="106"/>
      <c r="AF19" s="103"/>
      <c r="AG19" s="106">
        <v>0.26</v>
      </c>
    </row>
    <row r="20" spans="1:33" x14ac:dyDescent="0.15">
      <c r="A20" s="102" t="s">
        <v>46</v>
      </c>
      <c r="B20" s="103" t="s">
        <v>47</v>
      </c>
      <c r="C20" s="103" t="s">
        <v>58</v>
      </c>
      <c r="D20" s="103" t="s">
        <v>93</v>
      </c>
      <c r="E20" s="103" t="s">
        <v>94</v>
      </c>
      <c r="F20" s="103" t="s">
        <v>95</v>
      </c>
      <c r="G20" s="103" t="s">
        <v>52</v>
      </c>
      <c r="H20" s="103" t="s">
        <v>53</v>
      </c>
      <c r="I20" s="103" t="s">
        <v>54</v>
      </c>
      <c r="J20" s="103" t="s">
        <v>55</v>
      </c>
      <c r="K20" s="102" t="s">
        <v>0</v>
      </c>
      <c r="L20" s="107" t="s">
        <v>96</v>
      </c>
      <c r="M20" s="106"/>
      <c r="N20" s="102" t="s">
        <v>56</v>
      </c>
      <c r="O20" s="103" t="s">
        <v>70</v>
      </c>
      <c r="P20" s="106">
        <v>0.05</v>
      </c>
      <c r="Q20" s="118"/>
      <c r="R20" s="103"/>
      <c r="S20" s="119">
        <v>1766.24</v>
      </c>
      <c r="T20" s="113"/>
      <c r="U20" s="113">
        <v>0</v>
      </c>
      <c r="V20" s="115">
        <f t="shared" si="10"/>
        <v>1766.24</v>
      </c>
      <c r="W20" s="116">
        <f t="shared" si="7"/>
        <v>0</v>
      </c>
      <c r="X20" s="117"/>
      <c r="Y20" s="117">
        <f t="shared" si="3"/>
        <v>0</v>
      </c>
      <c r="Z20" s="117">
        <f>W20+X20</f>
        <v>0</v>
      </c>
      <c r="AA20" s="131">
        <f t="shared" si="8"/>
        <v>0</v>
      </c>
      <c r="AB20" s="113">
        <f t="shared" si="9"/>
        <v>0</v>
      </c>
      <c r="AC20" s="106">
        <v>8.3699999999999997E-2</v>
      </c>
      <c r="AD20" s="106"/>
      <c r="AE20" s="106"/>
      <c r="AF20" s="103"/>
      <c r="AG20" s="106">
        <v>0.42</v>
      </c>
    </row>
    <row r="21" spans="1:33" x14ac:dyDescent="0.15">
      <c r="A21" s="102" t="s">
        <v>46</v>
      </c>
      <c r="B21" s="103" t="s">
        <v>0</v>
      </c>
      <c r="C21" s="103" t="s">
        <v>76</v>
      </c>
      <c r="D21" s="103" t="s">
        <v>77</v>
      </c>
      <c r="E21" s="103" t="s">
        <v>97</v>
      </c>
      <c r="F21" s="103" t="s">
        <v>97</v>
      </c>
      <c r="G21" s="103" t="s">
        <v>97</v>
      </c>
      <c r="H21" s="103" t="s">
        <v>53</v>
      </c>
      <c r="I21" s="103" t="s">
        <v>54</v>
      </c>
      <c r="J21" s="103" t="s">
        <v>55</v>
      </c>
      <c r="K21" s="102" t="s">
        <v>0</v>
      </c>
      <c r="L21" s="107" t="s">
        <v>97</v>
      </c>
      <c r="M21" s="106"/>
      <c r="N21" s="102" t="s">
        <v>62</v>
      </c>
      <c r="O21" s="103" t="s">
        <v>70</v>
      </c>
      <c r="P21" s="106">
        <v>5.5E-2</v>
      </c>
      <c r="Q21" s="118"/>
      <c r="R21" s="103"/>
      <c r="S21" s="119">
        <v>12291.56</v>
      </c>
      <c r="T21" s="113"/>
      <c r="U21" s="113">
        <v>0</v>
      </c>
      <c r="V21" s="115">
        <f t="shared" si="10"/>
        <v>12291.56</v>
      </c>
      <c r="W21" s="116">
        <f t="shared" si="7"/>
        <v>0</v>
      </c>
      <c r="X21" s="117"/>
      <c r="Y21" s="117">
        <f t="shared" si="3"/>
        <v>0</v>
      </c>
      <c r="Z21" s="117">
        <f t="shared" si="4"/>
        <v>0</v>
      </c>
      <c r="AA21" s="131">
        <f t="shared" si="8"/>
        <v>0</v>
      </c>
      <c r="AB21" s="113">
        <f t="shared" si="9"/>
        <v>0</v>
      </c>
      <c r="AC21" s="106">
        <v>8.3699999999999997E-2</v>
      </c>
      <c r="AD21" s="106"/>
      <c r="AE21" s="106"/>
      <c r="AF21" s="103"/>
      <c r="AG21" s="106">
        <v>0.14000000000000001</v>
      </c>
    </row>
    <row r="22" spans="1:33" x14ac:dyDescent="0.15">
      <c r="A22" s="102" t="s">
        <v>46</v>
      </c>
      <c r="B22" s="103" t="s">
        <v>47</v>
      </c>
      <c r="C22" s="103" t="s">
        <v>48</v>
      </c>
      <c r="D22" s="103" t="s">
        <v>98</v>
      </c>
      <c r="E22" s="103" t="s">
        <v>99</v>
      </c>
      <c r="F22" s="103" t="s">
        <v>100</v>
      </c>
      <c r="G22" s="103" t="s">
        <v>52</v>
      </c>
      <c r="H22" s="103" t="s">
        <v>53</v>
      </c>
      <c r="I22" s="103" t="s">
        <v>54</v>
      </c>
      <c r="J22" s="103" t="s">
        <v>55</v>
      </c>
      <c r="K22" s="102" t="s">
        <v>0</v>
      </c>
      <c r="L22" s="107" t="s">
        <v>101</v>
      </c>
      <c r="M22" s="106"/>
      <c r="N22" s="102" t="s">
        <v>102</v>
      </c>
      <c r="O22" s="103" t="s">
        <v>70</v>
      </c>
      <c r="P22" s="106">
        <v>0.18</v>
      </c>
      <c r="Q22" s="118"/>
      <c r="R22" s="103"/>
      <c r="S22" s="119">
        <v>135533.64000000001</v>
      </c>
      <c r="T22" s="113"/>
      <c r="U22" s="113">
        <v>3591.69</v>
      </c>
      <c r="V22" s="115">
        <f t="shared" si="10"/>
        <v>131941.95000000001</v>
      </c>
      <c r="W22" s="116">
        <f t="shared" si="7"/>
        <v>3187.624875</v>
      </c>
      <c r="X22" s="117"/>
      <c r="Y22" s="117">
        <f t="shared" si="3"/>
        <v>0</v>
      </c>
      <c r="Z22" s="117">
        <f t="shared" ref="Z22:Z51" si="13">W22+X22</f>
        <v>3187.624875</v>
      </c>
      <c r="AA22" s="131">
        <f t="shared" si="8"/>
        <v>404.06512500000008</v>
      </c>
      <c r="AB22" s="113">
        <f t="shared" si="9"/>
        <v>3591.69</v>
      </c>
      <c r="AC22" s="106">
        <v>0.1038</v>
      </c>
      <c r="AD22" s="106"/>
      <c r="AE22" s="106"/>
      <c r="AF22" s="103"/>
      <c r="AG22" s="106">
        <v>0.42</v>
      </c>
    </row>
    <row r="23" spans="1:33" x14ac:dyDescent="0.15">
      <c r="A23" s="102" t="s">
        <v>46</v>
      </c>
      <c r="B23" s="103" t="s">
        <v>47</v>
      </c>
      <c r="C23" s="103" t="s">
        <v>103</v>
      </c>
      <c r="D23" s="103" t="s">
        <v>104</v>
      </c>
      <c r="E23" s="103" t="s">
        <v>105</v>
      </c>
      <c r="F23" s="103" t="s">
        <v>106</v>
      </c>
      <c r="G23" s="103" t="s">
        <v>52</v>
      </c>
      <c r="H23" s="103" t="s">
        <v>53</v>
      </c>
      <c r="I23" s="103" t="s">
        <v>54</v>
      </c>
      <c r="J23" s="103" t="s">
        <v>55</v>
      </c>
      <c r="K23" s="102" t="s">
        <v>0</v>
      </c>
      <c r="L23" s="107" t="s">
        <v>101</v>
      </c>
      <c r="M23" s="106"/>
      <c r="N23" s="102" t="s">
        <v>102</v>
      </c>
      <c r="O23" s="103" t="s">
        <v>70</v>
      </c>
      <c r="P23" s="106">
        <v>0.18</v>
      </c>
      <c r="Q23" s="118"/>
      <c r="R23" s="103"/>
      <c r="S23" s="119">
        <v>8102.9149295775096</v>
      </c>
      <c r="T23" s="113"/>
      <c r="U23" s="113">
        <v>0</v>
      </c>
      <c r="V23" s="115">
        <f t="shared" si="10"/>
        <v>8102.9149295775096</v>
      </c>
      <c r="W23" s="116">
        <f t="shared" si="7"/>
        <v>0</v>
      </c>
      <c r="X23" s="117"/>
      <c r="Y23" s="117">
        <f t="shared" si="3"/>
        <v>0</v>
      </c>
      <c r="Z23" s="117">
        <f t="shared" si="13"/>
        <v>0</v>
      </c>
      <c r="AA23" s="131">
        <f t="shared" si="8"/>
        <v>0</v>
      </c>
      <c r="AB23" s="113">
        <f t="shared" si="9"/>
        <v>0</v>
      </c>
      <c r="AC23" s="106">
        <v>0.1038</v>
      </c>
      <c r="AD23" s="106"/>
      <c r="AE23" s="106"/>
      <c r="AF23" s="103"/>
      <c r="AG23" s="106">
        <v>0.42</v>
      </c>
    </row>
    <row r="24" spans="1:33" x14ac:dyDescent="0.15">
      <c r="A24" s="102" t="s">
        <v>46</v>
      </c>
      <c r="B24" s="103" t="s">
        <v>47</v>
      </c>
      <c r="C24" s="103" t="s">
        <v>103</v>
      </c>
      <c r="D24" s="103" t="s">
        <v>104</v>
      </c>
      <c r="E24" s="103" t="s">
        <v>107</v>
      </c>
      <c r="F24" s="103" t="s">
        <v>108</v>
      </c>
      <c r="G24" s="103" t="s">
        <v>52</v>
      </c>
      <c r="H24" s="103" t="s">
        <v>53</v>
      </c>
      <c r="I24" s="103" t="s">
        <v>54</v>
      </c>
      <c r="J24" s="103" t="s">
        <v>55</v>
      </c>
      <c r="K24" s="102" t="s">
        <v>0</v>
      </c>
      <c r="L24" s="107" t="s">
        <v>101</v>
      </c>
      <c r="M24" s="106"/>
      <c r="N24" s="102" t="s">
        <v>102</v>
      </c>
      <c r="O24" s="103" t="s">
        <v>70</v>
      </c>
      <c r="P24" s="106">
        <v>0.03</v>
      </c>
      <c r="Q24" s="118"/>
      <c r="R24" s="103"/>
      <c r="S24" s="119">
        <v>655.37999999978604</v>
      </c>
      <c r="T24" s="113"/>
      <c r="U24" s="113">
        <v>0</v>
      </c>
      <c r="V24" s="115">
        <f t="shared" si="10"/>
        <v>655.37999999978604</v>
      </c>
      <c r="W24" s="116">
        <f t="shared" si="7"/>
        <v>0</v>
      </c>
      <c r="X24" s="117"/>
      <c r="Y24" s="117">
        <f t="shared" si="3"/>
        <v>0</v>
      </c>
      <c r="Z24" s="117">
        <f t="shared" si="13"/>
        <v>0</v>
      </c>
      <c r="AA24" s="131">
        <f t="shared" si="8"/>
        <v>0</v>
      </c>
      <c r="AB24" s="113">
        <f t="shared" si="9"/>
        <v>0</v>
      </c>
      <c r="AC24" s="106">
        <v>0.1038</v>
      </c>
      <c r="AD24" s="106"/>
      <c r="AE24" s="106"/>
      <c r="AF24" s="103"/>
      <c r="AG24" s="106">
        <v>0.42</v>
      </c>
    </row>
    <row r="25" spans="1:33" x14ac:dyDescent="0.15">
      <c r="A25" s="102" t="s">
        <v>46</v>
      </c>
      <c r="B25" s="103" t="s">
        <v>47</v>
      </c>
      <c r="C25" s="103" t="s">
        <v>103</v>
      </c>
      <c r="D25" s="103" t="s">
        <v>104</v>
      </c>
      <c r="E25" s="103" t="s">
        <v>109</v>
      </c>
      <c r="F25" s="103" t="s">
        <v>110</v>
      </c>
      <c r="G25" s="103" t="s">
        <v>52</v>
      </c>
      <c r="H25" s="103" t="s">
        <v>53</v>
      </c>
      <c r="I25" s="103" t="s">
        <v>54</v>
      </c>
      <c r="J25" s="103" t="s">
        <v>55</v>
      </c>
      <c r="K25" s="102" t="s">
        <v>0</v>
      </c>
      <c r="L25" s="107" t="s">
        <v>101</v>
      </c>
      <c r="M25" s="106"/>
      <c r="N25" s="102" t="s">
        <v>102</v>
      </c>
      <c r="O25" s="103" t="s">
        <v>70</v>
      </c>
      <c r="P25" s="106">
        <v>0.22</v>
      </c>
      <c r="Q25" s="118"/>
      <c r="R25" s="103"/>
      <c r="S25" s="113">
        <v>354.84000000002601</v>
      </c>
      <c r="T25" s="113"/>
      <c r="U25" s="113">
        <v>0</v>
      </c>
      <c r="V25" s="115">
        <f t="shared" si="10"/>
        <v>354.84000000002601</v>
      </c>
      <c r="W25" s="116">
        <f t="shared" si="7"/>
        <v>0</v>
      </c>
      <c r="X25" s="117"/>
      <c r="Y25" s="117">
        <f t="shared" si="3"/>
        <v>0</v>
      </c>
      <c r="Z25" s="117">
        <f t="shared" si="13"/>
        <v>0</v>
      </c>
      <c r="AA25" s="131">
        <f t="shared" si="8"/>
        <v>0</v>
      </c>
      <c r="AB25" s="113">
        <f t="shared" si="9"/>
        <v>0</v>
      </c>
      <c r="AC25" s="106">
        <v>0.1038</v>
      </c>
      <c r="AD25" s="106"/>
      <c r="AE25" s="106"/>
      <c r="AF25" s="103"/>
      <c r="AG25" s="106">
        <v>0.42</v>
      </c>
    </row>
    <row r="26" spans="1:33" x14ac:dyDescent="0.15">
      <c r="A26" s="102" t="s">
        <v>46</v>
      </c>
      <c r="B26" s="103" t="s">
        <v>47</v>
      </c>
      <c r="C26" s="103" t="s">
        <v>103</v>
      </c>
      <c r="D26" s="103" t="s">
        <v>104</v>
      </c>
      <c r="E26" s="103" t="s">
        <v>111</v>
      </c>
      <c r="F26" s="103" t="s">
        <v>112</v>
      </c>
      <c r="G26" s="103" t="s">
        <v>52</v>
      </c>
      <c r="H26" s="103" t="s">
        <v>53</v>
      </c>
      <c r="I26" s="103" t="s">
        <v>54</v>
      </c>
      <c r="J26" s="103" t="s">
        <v>55</v>
      </c>
      <c r="K26" s="102" t="s">
        <v>0</v>
      </c>
      <c r="L26" s="107" t="s">
        <v>101</v>
      </c>
      <c r="M26" s="106"/>
      <c r="N26" s="102" t="s">
        <v>102</v>
      </c>
      <c r="O26" s="103" t="s">
        <v>70</v>
      </c>
      <c r="P26" s="106">
        <v>0.08</v>
      </c>
      <c r="Q26" s="118"/>
      <c r="R26" s="103"/>
      <c r="S26" s="113">
        <v>0</v>
      </c>
      <c r="T26" s="113"/>
      <c r="U26" s="113">
        <v>0</v>
      </c>
      <c r="V26" s="115">
        <f t="shared" si="10"/>
        <v>0</v>
      </c>
      <c r="W26" s="116">
        <f t="shared" si="7"/>
        <v>0</v>
      </c>
      <c r="X26" s="117"/>
      <c r="Y26" s="117">
        <f t="shared" si="3"/>
        <v>0</v>
      </c>
      <c r="Z26" s="117">
        <f t="shared" si="13"/>
        <v>0</v>
      </c>
      <c r="AA26" s="131">
        <f t="shared" si="8"/>
        <v>0</v>
      </c>
      <c r="AB26" s="113">
        <f t="shared" si="9"/>
        <v>0</v>
      </c>
      <c r="AC26" s="106">
        <v>0.1038</v>
      </c>
      <c r="AD26" s="106"/>
      <c r="AE26" s="106"/>
      <c r="AF26" s="103"/>
      <c r="AG26" s="106" t="s">
        <v>113</v>
      </c>
    </row>
    <row r="27" spans="1:33" x14ac:dyDescent="0.15">
      <c r="A27" s="102" t="s">
        <v>46</v>
      </c>
      <c r="B27" s="103" t="s">
        <v>47</v>
      </c>
      <c r="C27" s="103" t="s">
        <v>103</v>
      </c>
      <c r="D27" s="103" t="s">
        <v>104</v>
      </c>
      <c r="E27" s="103" t="s">
        <v>114</v>
      </c>
      <c r="F27" s="103" t="s">
        <v>115</v>
      </c>
      <c r="G27" s="103" t="s">
        <v>52</v>
      </c>
      <c r="H27" s="103" t="s">
        <v>53</v>
      </c>
      <c r="I27" s="103" t="s">
        <v>54</v>
      </c>
      <c r="J27" s="103" t="s">
        <v>55</v>
      </c>
      <c r="K27" s="102" t="s">
        <v>0</v>
      </c>
      <c r="L27" s="107" t="s">
        <v>101</v>
      </c>
      <c r="M27" s="106"/>
      <c r="N27" s="102" t="s">
        <v>102</v>
      </c>
      <c r="O27" s="103" t="s">
        <v>70</v>
      </c>
      <c r="P27" s="106">
        <v>0.04</v>
      </c>
      <c r="Q27" s="118"/>
      <c r="R27" s="103"/>
      <c r="S27" s="113">
        <v>227.30774647876399</v>
      </c>
      <c r="T27" s="113"/>
      <c r="U27" s="113">
        <v>0</v>
      </c>
      <c r="V27" s="115">
        <f t="shared" si="10"/>
        <v>227.30774647876399</v>
      </c>
      <c r="W27" s="116">
        <f t="shared" si="7"/>
        <v>0</v>
      </c>
      <c r="X27" s="117"/>
      <c r="Y27" s="117">
        <f t="shared" si="3"/>
        <v>0</v>
      </c>
      <c r="Z27" s="117">
        <f t="shared" si="13"/>
        <v>0</v>
      </c>
      <c r="AA27" s="131">
        <f t="shared" si="8"/>
        <v>0</v>
      </c>
      <c r="AB27" s="113">
        <f t="shared" si="9"/>
        <v>0</v>
      </c>
      <c r="AC27" s="106">
        <v>0.1038</v>
      </c>
      <c r="AD27" s="106"/>
      <c r="AE27" s="106"/>
      <c r="AF27" s="103"/>
      <c r="AG27" s="106">
        <v>0.42</v>
      </c>
    </row>
    <row r="28" spans="1:33" x14ac:dyDescent="0.15">
      <c r="A28" s="102" t="s">
        <v>46</v>
      </c>
      <c r="B28" s="103" t="s">
        <v>47</v>
      </c>
      <c r="C28" s="103" t="s">
        <v>103</v>
      </c>
      <c r="D28" s="103" t="s">
        <v>104</v>
      </c>
      <c r="E28" s="103" t="s">
        <v>99</v>
      </c>
      <c r="F28" s="103" t="s">
        <v>116</v>
      </c>
      <c r="G28" s="103" t="s">
        <v>52</v>
      </c>
      <c r="H28" s="103" t="s">
        <v>53</v>
      </c>
      <c r="I28" s="103" t="s">
        <v>54</v>
      </c>
      <c r="J28" s="103" t="s">
        <v>55</v>
      </c>
      <c r="K28" s="102" t="s">
        <v>0</v>
      </c>
      <c r="L28" s="107" t="s">
        <v>101</v>
      </c>
      <c r="M28" s="106"/>
      <c r="N28" s="102" t="s">
        <v>102</v>
      </c>
      <c r="O28" s="103" t="s">
        <v>70</v>
      </c>
      <c r="P28" s="106">
        <v>0.23</v>
      </c>
      <c r="Q28" s="118"/>
      <c r="R28" s="103"/>
      <c r="S28" s="113">
        <v>152.264929577999</v>
      </c>
      <c r="T28" s="113"/>
      <c r="U28" s="113">
        <v>0</v>
      </c>
      <c r="V28" s="115">
        <f t="shared" si="10"/>
        <v>152.264929577999</v>
      </c>
      <c r="W28" s="116">
        <f t="shared" si="7"/>
        <v>0</v>
      </c>
      <c r="X28" s="117"/>
      <c r="Y28" s="117">
        <f t="shared" si="3"/>
        <v>0</v>
      </c>
      <c r="Z28" s="117">
        <f t="shared" si="13"/>
        <v>0</v>
      </c>
      <c r="AA28" s="131">
        <f t="shared" si="8"/>
        <v>0</v>
      </c>
      <c r="AB28" s="113">
        <f t="shared" si="9"/>
        <v>0</v>
      </c>
      <c r="AC28" s="106">
        <v>0.1038</v>
      </c>
      <c r="AD28" s="106"/>
      <c r="AE28" s="106"/>
      <c r="AF28" s="103"/>
      <c r="AG28" s="106" t="s">
        <v>113</v>
      </c>
    </row>
    <row r="29" spans="1:33" x14ac:dyDescent="0.15">
      <c r="A29" s="102" t="s">
        <v>46</v>
      </c>
      <c r="B29" s="103" t="s">
        <v>47</v>
      </c>
      <c r="C29" s="103" t="s">
        <v>103</v>
      </c>
      <c r="D29" s="103" t="s">
        <v>104</v>
      </c>
      <c r="E29" s="103" t="s">
        <v>117</v>
      </c>
      <c r="F29" s="103" t="s">
        <v>118</v>
      </c>
      <c r="G29" s="103" t="s">
        <v>52</v>
      </c>
      <c r="H29" s="103" t="s">
        <v>53</v>
      </c>
      <c r="I29" s="103" t="s">
        <v>54</v>
      </c>
      <c r="J29" s="103" t="s">
        <v>55</v>
      </c>
      <c r="K29" s="102" t="s">
        <v>0</v>
      </c>
      <c r="L29" s="107" t="s">
        <v>101</v>
      </c>
      <c r="M29" s="106"/>
      <c r="N29" s="102" t="s">
        <v>102</v>
      </c>
      <c r="O29" s="103" t="s">
        <v>70</v>
      </c>
      <c r="P29" s="106">
        <v>0.13</v>
      </c>
      <c r="Q29" s="118"/>
      <c r="R29" s="103"/>
      <c r="S29" s="113">
        <v>-30329.470000000099</v>
      </c>
      <c r="T29" s="113"/>
      <c r="U29" s="113">
        <v>0</v>
      </c>
      <c r="V29" s="115">
        <f t="shared" si="10"/>
        <v>-30329.470000000099</v>
      </c>
      <c r="W29" s="116">
        <f t="shared" si="7"/>
        <v>0</v>
      </c>
      <c r="X29" s="117"/>
      <c r="Y29" s="117">
        <f t="shared" si="3"/>
        <v>0</v>
      </c>
      <c r="Z29" s="117">
        <f t="shared" si="13"/>
        <v>0</v>
      </c>
      <c r="AA29" s="131">
        <f t="shared" si="8"/>
        <v>0</v>
      </c>
      <c r="AB29" s="113">
        <f t="shared" si="9"/>
        <v>0</v>
      </c>
      <c r="AC29" s="106">
        <v>0.1038</v>
      </c>
      <c r="AD29" s="106"/>
      <c r="AE29" s="106"/>
      <c r="AF29" s="103"/>
      <c r="AG29" s="106" t="s">
        <v>113</v>
      </c>
    </row>
    <row r="30" spans="1:33" x14ac:dyDescent="0.15">
      <c r="A30" s="102" t="s">
        <v>46</v>
      </c>
      <c r="B30" s="103" t="s">
        <v>47</v>
      </c>
      <c r="C30" s="103" t="s">
        <v>103</v>
      </c>
      <c r="D30" s="103" t="s">
        <v>104</v>
      </c>
      <c r="E30" s="103" t="s">
        <v>119</v>
      </c>
      <c r="F30" s="103" t="s">
        <v>120</v>
      </c>
      <c r="G30" s="103" t="s">
        <v>52</v>
      </c>
      <c r="H30" s="103" t="s">
        <v>53</v>
      </c>
      <c r="I30" s="103" t="s">
        <v>54</v>
      </c>
      <c r="J30" s="103" t="s">
        <v>55</v>
      </c>
      <c r="K30" s="102" t="s">
        <v>0</v>
      </c>
      <c r="L30" s="107" t="s">
        <v>101</v>
      </c>
      <c r="M30" s="106"/>
      <c r="N30" s="102" t="s">
        <v>102</v>
      </c>
      <c r="O30" s="103" t="s">
        <v>70</v>
      </c>
      <c r="P30" s="106">
        <v>0.03</v>
      </c>
      <c r="Q30" s="118"/>
      <c r="R30" s="103"/>
      <c r="S30" s="113">
        <v>425.555211267598</v>
      </c>
      <c r="T30" s="113"/>
      <c r="U30" s="113">
        <v>0</v>
      </c>
      <c r="V30" s="115">
        <f t="shared" si="10"/>
        <v>425.555211267598</v>
      </c>
      <c r="W30" s="116">
        <f t="shared" si="7"/>
        <v>0</v>
      </c>
      <c r="X30" s="117"/>
      <c r="Y30" s="117">
        <f t="shared" si="3"/>
        <v>0</v>
      </c>
      <c r="Z30" s="117">
        <f t="shared" si="13"/>
        <v>0</v>
      </c>
      <c r="AA30" s="131">
        <f t="shared" si="8"/>
        <v>0</v>
      </c>
      <c r="AB30" s="113">
        <f t="shared" si="9"/>
        <v>0</v>
      </c>
      <c r="AC30" s="106">
        <v>0.1038</v>
      </c>
      <c r="AD30" s="106"/>
      <c r="AE30" s="106"/>
      <c r="AF30" s="103"/>
      <c r="AG30" s="106">
        <v>0.42</v>
      </c>
    </row>
    <row r="31" spans="1:33" x14ac:dyDescent="0.15">
      <c r="A31" s="102" t="s">
        <v>46</v>
      </c>
      <c r="B31" s="103" t="s">
        <v>47</v>
      </c>
      <c r="C31" s="103" t="s">
        <v>103</v>
      </c>
      <c r="D31" s="103" t="s">
        <v>104</v>
      </c>
      <c r="E31" s="103" t="s">
        <v>121</v>
      </c>
      <c r="F31" s="103" t="s">
        <v>122</v>
      </c>
      <c r="G31" s="103" t="s">
        <v>52</v>
      </c>
      <c r="H31" s="103" t="s">
        <v>53</v>
      </c>
      <c r="I31" s="103" t="s">
        <v>54</v>
      </c>
      <c r="J31" s="103" t="s">
        <v>55</v>
      </c>
      <c r="K31" s="102" t="s">
        <v>0</v>
      </c>
      <c r="L31" s="107" t="s">
        <v>101</v>
      </c>
      <c r="M31" s="106"/>
      <c r="N31" s="102" t="s">
        <v>102</v>
      </c>
      <c r="O31" s="103" t="s">
        <v>70</v>
      </c>
      <c r="P31" s="106">
        <v>0.22</v>
      </c>
      <c r="Q31" s="118"/>
      <c r="R31" s="103"/>
      <c r="S31" s="113">
        <v>1402.38690140774</v>
      </c>
      <c r="T31" s="113"/>
      <c r="U31" s="113">
        <v>0</v>
      </c>
      <c r="V31" s="115">
        <f t="shared" si="10"/>
        <v>1402.38690140774</v>
      </c>
      <c r="W31" s="116">
        <f t="shared" si="7"/>
        <v>0</v>
      </c>
      <c r="X31" s="117"/>
      <c r="Y31" s="117">
        <f t="shared" si="3"/>
        <v>0</v>
      </c>
      <c r="Z31" s="117">
        <f t="shared" si="13"/>
        <v>0</v>
      </c>
      <c r="AA31" s="131">
        <f t="shared" si="8"/>
        <v>0</v>
      </c>
      <c r="AB31" s="113">
        <f t="shared" si="9"/>
        <v>0</v>
      </c>
      <c r="AC31" s="106">
        <v>0.1038</v>
      </c>
      <c r="AD31" s="106"/>
      <c r="AE31" s="106"/>
      <c r="AF31" s="103"/>
      <c r="AG31" s="106">
        <v>0.42</v>
      </c>
    </row>
    <row r="32" spans="1:33" x14ac:dyDescent="0.15">
      <c r="A32" s="102" t="s">
        <v>46</v>
      </c>
      <c r="B32" s="103" t="s">
        <v>47</v>
      </c>
      <c r="C32" s="103" t="s">
        <v>103</v>
      </c>
      <c r="D32" s="103" t="s">
        <v>104</v>
      </c>
      <c r="E32" s="103" t="s">
        <v>123</v>
      </c>
      <c r="F32" s="103" t="s">
        <v>124</v>
      </c>
      <c r="G32" s="103" t="s">
        <v>52</v>
      </c>
      <c r="H32" s="103" t="s">
        <v>53</v>
      </c>
      <c r="I32" s="103" t="s">
        <v>54</v>
      </c>
      <c r="J32" s="103" t="s">
        <v>55</v>
      </c>
      <c r="K32" s="102" t="s">
        <v>0</v>
      </c>
      <c r="L32" s="107" t="s">
        <v>101</v>
      </c>
      <c r="M32" s="106"/>
      <c r="N32" s="102" t="s">
        <v>102</v>
      </c>
      <c r="O32" s="103" t="s">
        <v>70</v>
      </c>
      <c r="P32" s="106">
        <v>0.23</v>
      </c>
      <c r="Q32" s="118"/>
      <c r="R32" s="103"/>
      <c r="S32" s="113">
        <v>12961.68</v>
      </c>
      <c r="T32" s="113"/>
      <c r="U32" s="113">
        <v>0</v>
      </c>
      <c r="V32" s="115">
        <f t="shared" si="10"/>
        <v>12961.68</v>
      </c>
      <c r="W32" s="116">
        <f t="shared" si="7"/>
        <v>0</v>
      </c>
      <c r="X32" s="117"/>
      <c r="Y32" s="117">
        <f t="shared" si="3"/>
        <v>0</v>
      </c>
      <c r="Z32" s="117">
        <f t="shared" si="13"/>
        <v>0</v>
      </c>
      <c r="AA32" s="131">
        <f t="shared" si="8"/>
        <v>0</v>
      </c>
      <c r="AB32" s="113">
        <f t="shared" si="9"/>
        <v>0</v>
      </c>
      <c r="AC32" s="106">
        <v>0.1038</v>
      </c>
      <c r="AD32" s="106"/>
      <c r="AE32" s="106"/>
      <c r="AF32" s="103"/>
      <c r="AG32" s="106">
        <v>0.42</v>
      </c>
    </row>
    <row r="33" spans="1:33" x14ac:dyDescent="0.15">
      <c r="A33" s="102" t="s">
        <v>46</v>
      </c>
      <c r="B33" s="103" t="s">
        <v>47</v>
      </c>
      <c r="C33" s="103" t="s">
        <v>103</v>
      </c>
      <c r="D33" s="103" t="s">
        <v>104</v>
      </c>
      <c r="E33" s="103" t="s">
        <v>125</v>
      </c>
      <c r="F33" s="103" t="s">
        <v>126</v>
      </c>
      <c r="G33" s="103" t="s">
        <v>52</v>
      </c>
      <c r="H33" s="103" t="s">
        <v>53</v>
      </c>
      <c r="I33" s="103" t="s">
        <v>54</v>
      </c>
      <c r="J33" s="103" t="s">
        <v>55</v>
      </c>
      <c r="K33" s="102" t="s">
        <v>0</v>
      </c>
      <c r="L33" s="107" t="s">
        <v>101</v>
      </c>
      <c r="M33" s="106"/>
      <c r="N33" s="102" t="s">
        <v>102</v>
      </c>
      <c r="O33" s="103" t="s">
        <v>70</v>
      </c>
      <c r="P33" s="106">
        <v>0.13</v>
      </c>
      <c r="Q33" s="118"/>
      <c r="R33" s="103"/>
      <c r="S33" s="113">
        <v>143.460985915328</v>
      </c>
      <c r="T33" s="113"/>
      <c r="U33" s="113">
        <v>0</v>
      </c>
      <c r="V33" s="115">
        <f t="shared" si="10"/>
        <v>143.460985915328</v>
      </c>
      <c r="W33" s="116">
        <f t="shared" si="7"/>
        <v>0</v>
      </c>
      <c r="X33" s="117"/>
      <c r="Y33" s="117">
        <f t="shared" si="3"/>
        <v>0</v>
      </c>
      <c r="Z33" s="117">
        <f t="shared" si="13"/>
        <v>0</v>
      </c>
      <c r="AA33" s="131">
        <f t="shared" si="8"/>
        <v>0</v>
      </c>
      <c r="AB33" s="113">
        <f t="shared" si="9"/>
        <v>0</v>
      </c>
      <c r="AC33" s="106">
        <v>0.1038</v>
      </c>
      <c r="AD33" s="106"/>
      <c r="AE33" s="106"/>
      <c r="AF33" s="103"/>
      <c r="AG33" s="106">
        <v>0.42</v>
      </c>
    </row>
    <row r="34" spans="1:33" x14ac:dyDescent="0.15">
      <c r="A34" s="102" t="s">
        <v>46</v>
      </c>
      <c r="B34" s="103" t="s">
        <v>47</v>
      </c>
      <c r="C34" s="103" t="s">
        <v>103</v>
      </c>
      <c r="D34" s="103" t="s">
        <v>104</v>
      </c>
      <c r="E34" s="103" t="s">
        <v>127</v>
      </c>
      <c r="F34" s="103" t="s">
        <v>128</v>
      </c>
      <c r="G34" s="103" t="s">
        <v>52</v>
      </c>
      <c r="H34" s="103" t="s">
        <v>53</v>
      </c>
      <c r="I34" s="103" t="s">
        <v>54</v>
      </c>
      <c r="J34" s="103" t="s">
        <v>55</v>
      </c>
      <c r="K34" s="102" t="s">
        <v>0</v>
      </c>
      <c r="L34" s="107" t="s">
        <v>101</v>
      </c>
      <c r="M34" s="106"/>
      <c r="N34" s="102" t="s">
        <v>102</v>
      </c>
      <c r="O34" s="103" t="s">
        <v>70</v>
      </c>
      <c r="P34" s="106">
        <v>0.23</v>
      </c>
      <c r="Q34" s="118"/>
      <c r="R34" s="103"/>
      <c r="S34" s="113">
        <v>2063.5353521120301</v>
      </c>
      <c r="T34" s="113"/>
      <c r="U34" s="113">
        <v>0</v>
      </c>
      <c r="V34" s="115">
        <f t="shared" si="10"/>
        <v>2063.5353521120301</v>
      </c>
      <c r="W34" s="116">
        <f t="shared" si="7"/>
        <v>0</v>
      </c>
      <c r="X34" s="117"/>
      <c r="Y34" s="117">
        <f t="shared" si="3"/>
        <v>0</v>
      </c>
      <c r="Z34" s="117">
        <f t="shared" si="13"/>
        <v>0</v>
      </c>
      <c r="AA34" s="131">
        <f t="shared" si="8"/>
        <v>0</v>
      </c>
      <c r="AB34" s="113">
        <f t="shared" si="9"/>
        <v>0</v>
      </c>
      <c r="AC34" s="106">
        <v>0.1038</v>
      </c>
      <c r="AD34" s="106"/>
      <c r="AE34" s="106"/>
      <c r="AF34" s="103"/>
      <c r="AG34" s="106">
        <v>0.42</v>
      </c>
    </row>
    <row r="35" spans="1:33" x14ac:dyDescent="0.15">
      <c r="A35" s="102" t="s">
        <v>46</v>
      </c>
      <c r="B35" s="103" t="s">
        <v>47</v>
      </c>
      <c r="C35" s="103" t="s">
        <v>103</v>
      </c>
      <c r="D35" s="103" t="s">
        <v>129</v>
      </c>
      <c r="E35" s="103" t="s">
        <v>130</v>
      </c>
      <c r="F35" s="103" t="s">
        <v>131</v>
      </c>
      <c r="G35" s="103" t="s">
        <v>52</v>
      </c>
      <c r="H35" s="103" t="s">
        <v>53</v>
      </c>
      <c r="I35" s="103" t="s">
        <v>54</v>
      </c>
      <c r="J35" s="103" t="s">
        <v>55</v>
      </c>
      <c r="K35" s="102" t="s">
        <v>0</v>
      </c>
      <c r="L35" s="107" t="s">
        <v>101</v>
      </c>
      <c r="M35" s="106"/>
      <c r="N35" s="102" t="s">
        <v>102</v>
      </c>
      <c r="O35" s="103" t="s">
        <v>70</v>
      </c>
      <c r="P35" s="106">
        <v>0.18</v>
      </c>
      <c r="Q35" s="118"/>
      <c r="R35" s="103"/>
      <c r="S35" s="113">
        <v>114142.344929578</v>
      </c>
      <c r="T35" s="113"/>
      <c r="U35" s="113">
        <v>0</v>
      </c>
      <c r="V35" s="115">
        <f t="shared" si="10"/>
        <v>114142.344929578</v>
      </c>
      <c r="W35" s="116">
        <f t="shared" si="7"/>
        <v>0</v>
      </c>
      <c r="X35" s="117"/>
      <c r="Y35" s="117">
        <f t="shared" si="3"/>
        <v>0</v>
      </c>
      <c r="Z35" s="117">
        <f t="shared" si="13"/>
        <v>0</v>
      </c>
      <c r="AA35" s="131">
        <f t="shared" si="8"/>
        <v>0</v>
      </c>
      <c r="AB35" s="113">
        <f t="shared" si="9"/>
        <v>0</v>
      </c>
      <c r="AC35" s="106">
        <v>0.1038</v>
      </c>
      <c r="AD35" s="106"/>
      <c r="AE35" s="106"/>
      <c r="AF35" s="103"/>
      <c r="AG35" s="106">
        <v>0.42</v>
      </c>
    </row>
    <row r="36" spans="1:33" x14ac:dyDescent="0.15">
      <c r="A36" s="102" t="s">
        <v>46</v>
      </c>
      <c r="B36" s="103" t="s">
        <v>47</v>
      </c>
      <c r="C36" s="103" t="s">
        <v>103</v>
      </c>
      <c r="D36" s="103" t="s">
        <v>129</v>
      </c>
      <c r="E36" s="103" t="s">
        <v>101</v>
      </c>
      <c r="F36" s="103" t="s">
        <v>132</v>
      </c>
      <c r="G36" s="103" t="s">
        <v>52</v>
      </c>
      <c r="H36" s="103" t="s">
        <v>53</v>
      </c>
      <c r="I36" s="103" t="s">
        <v>54</v>
      </c>
      <c r="J36" s="103" t="s">
        <v>55</v>
      </c>
      <c r="K36" s="102" t="s">
        <v>0</v>
      </c>
      <c r="L36" s="107" t="s">
        <v>101</v>
      </c>
      <c r="M36" s="106"/>
      <c r="N36" s="102" t="s">
        <v>102</v>
      </c>
      <c r="O36" s="103" t="s">
        <v>70</v>
      </c>
      <c r="P36" s="106">
        <v>0.08</v>
      </c>
      <c r="Q36" s="118"/>
      <c r="R36" s="103"/>
      <c r="S36" s="113">
        <v>29897.39</v>
      </c>
      <c r="T36" s="113"/>
      <c r="U36" s="113">
        <v>0</v>
      </c>
      <c r="V36" s="115">
        <f t="shared" si="10"/>
        <v>29897.39</v>
      </c>
      <c r="W36" s="116">
        <f t="shared" si="7"/>
        <v>0</v>
      </c>
      <c r="X36" s="117"/>
      <c r="Y36" s="117">
        <f t="shared" si="3"/>
        <v>0</v>
      </c>
      <c r="Z36" s="117">
        <f t="shared" si="13"/>
        <v>0</v>
      </c>
      <c r="AA36" s="131">
        <f t="shared" si="8"/>
        <v>0</v>
      </c>
      <c r="AB36" s="113">
        <f t="shared" si="9"/>
        <v>0</v>
      </c>
      <c r="AC36" s="106">
        <v>0.1038</v>
      </c>
      <c r="AD36" s="106"/>
      <c r="AE36" s="106"/>
      <c r="AF36" s="103"/>
      <c r="AG36" s="106">
        <v>0.42</v>
      </c>
    </row>
    <row r="37" spans="1:33" x14ac:dyDescent="0.15">
      <c r="A37" s="102" t="s">
        <v>46</v>
      </c>
      <c r="B37" s="103" t="s">
        <v>47</v>
      </c>
      <c r="C37" s="103" t="s">
        <v>103</v>
      </c>
      <c r="D37" s="103" t="s">
        <v>129</v>
      </c>
      <c r="E37" s="103" t="s">
        <v>133</v>
      </c>
      <c r="F37" s="103" t="s">
        <v>134</v>
      </c>
      <c r="G37" s="103" t="s">
        <v>52</v>
      </c>
      <c r="H37" s="103" t="s">
        <v>53</v>
      </c>
      <c r="I37" s="103" t="s">
        <v>54</v>
      </c>
      <c r="J37" s="103" t="s">
        <v>55</v>
      </c>
      <c r="K37" s="102" t="s">
        <v>0</v>
      </c>
      <c r="L37" s="107" t="s">
        <v>101</v>
      </c>
      <c r="M37" s="106"/>
      <c r="N37" s="102" t="s">
        <v>102</v>
      </c>
      <c r="O37" s="103" t="s">
        <v>70</v>
      </c>
      <c r="P37" s="106">
        <v>0.08</v>
      </c>
      <c r="Q37" s="118"/>
      <c r="R37" s="103"/>
      <c r="S37" s="113">
        <v>20014.111126760599</v>
      </c>
      <c r="T37" s="113"/>
      <c r="U37" s="113">
        <v>0</v>
      </c>
      <c r="V37" s="115">
        <f t="shared" si="10"/>
        <v>20014.111126760599</v>
      </c>
      <c r="W37" s="116">
        <f t="shared" si="7"/>
        <v>0</v>
      </c>
      <c r="X37" s="117"/>
      <c r="Y37" s="117">
        <f t="shared" si="3"/>
        <v>0</v>
      </c>
      <c r="Z37" s="117">
        <f t="shared" si="13"/>
        <v>0</v>
      </c>
      <c r="AA37" s="131">
        <f t="shared" si="8"/>
        <v>0</v>
      </c>
      <c r="AB37" s="113">
        <f t="shared" si="9"/>
        <v>0</v>
      </c>
      <c r="AC37" s="106">
        <v>0.1038</v>
      </c>
      <c r="AD37" s="106"/>
      <c r="AE37" s="106"/>
      <c r="AF37" s="103"/>
      <c r="AG37" s="106">
        <v>0.42</v>
      </c>
    </row>
    <row r="38" spans="1:33" x14ac:dyDescent="0.15">
      <c r="A38" s="102" t="s">
        <v>46</v>
      </c>
      <c r="B38" s="103" t="s">
        <v>47</v>
      </c>
      <c r="C38" s="103" t="s">
        <v>103</v>
      </c>
      <c r="D38" s="103" t="s">
        <v>129</v>
      </c>
      <c r="E38" s="103" t="s">
        <v>135</v>
      </c>
      <c r="F38" s="103" t="s">
        <v>136</v>
      </c>
      <c r="G38" s="103" t="s">
        <v>52</v>
      </c>
      <c r="H38" s="103" t="s">
        <v>53</v>
      </c>
      <c r="I38" s="103" t="s">
        <v>54</v>
      </c>
      <c r="J38" s="103" t="s">
        <v>55</v>
      </c>
      <c r="K38" s="102" t="s">
        <v>0</v>
      </c>
      <c r="L38" s="107" t="s">
        <v>101</v>
      </c>
      <c r="M38" s="106"/>
      <c r="N38" s="102" t="s">
        <v>102</v>
      </c>
      <c r="O38" s="103" t="s">
        <v>70</v>
      </c>
      <c r="P38" s="106">
        <v>0.04</v>
      </c>
      <c r="Q38" s="118"/>
      <c r="R38" s="103"/>
      <c r="S38" s="113">
        <v>322.47394365991897</v>
      </c>
      <c r="T38" s="113"/>
      <c r="U38" s="113">
        <v>0</v>
      </c>
      <c r="V38" s="115">
        <f t="shared" si="10"/>
        <v>322.47394365991897</v>
      </c>
      <c r="W38" s="116">
        <f t="shared" si="7"/>
        <v>0</v>
      </c>
      <c r="X38" s="117"/>
      <c r="Y38" s="117">
        <f t="shared" si="3"/>
        <v>0</v>
      </c>
      <c r="Z38" s="117">
        <f t="shared" si="13"/>
        <v>0</v>
      </c>
      <c r="AA38" s="131">
        <f t="shared" si="8"/>
        <v>0</v>
      </c>
      <c r="AB38" s="113">
        <f t="shared" si="9"/>
        <v>0</v>
      </c>
      <c r="AC38" s="106">
        <v>0.1038</v>
      </c>
      <c r="AD38" s="106"/>
      <c r="AE38" s="106"/>
      <c r="AF38" s="103"/>
      <c r="AG38" s="106">
        <v>0.42</v>
      </c>
    </row>
    <row r="39" spans="1:33" x14ac:dyDescent="0.15">
      <c r="A39" s="102" t="s">
        <v>46</v>
      </c>
      <c r="B39" s="103" t="s">
        <v>47</v>
      </c>
      <c r="C39" s="103" t="s">
        <v>103</v>
      </c>
      <c r="D39" s="103" t="s">
        <v>129</v>
      </c>
      <c r="E39" s="103" t="s">
        <v>137</v>
      </c>
      <c r="F39" s="103" t="s">
        <v>138</v>
      </c>
      <c r="G39" s="103" t="s">
        <v>52</v>
      </c>
      <c r="H39" s="103" t="s">
        <v>53</v>
      </c>
      <c r="I39" s="103" t="s">
        <v>54</v>
      </c>
      <c r="J39" s="103" t="s">
        <v>55</v>
      </c>
      <c r="K39" s="102" t="s">
        <v>0</v>
      </c>
      <c r="L39" s="107" t="s">
        <v>101</v>
      </c>
      <c r="M39" s="106"/>
      <c r="N39" s="102" t="s">
        <v>102</v>
      </c>
      <c r="O39" s="103" t="s">
        <v>70</v>
      </c>
      <c r="P39" s="106">
        <v>0.23</v>
      </c>
      <c r="Q39" s="118"/>
      <c r="R39" s="103"/>
      <c r="S39" s="113">
        <v>196.54507042269699</v>
      </c>
      <c r="T39" s="113"/>
      <c r="U39" s="113">
        <v>0</v>
      </c>
      <c r="V39" s="115">
        <f t="shared" si="10"/>
        <v>196.54507042269699</v>
      </c>
      <c r="W39" s="116">
        <f t="shared" si="7"/>
        <v>0</v>
      </c>
      <c r="X39" s="117"/>
      <c r="Y39" s="117">
        <f t="shared" si="3"/>
        <v>0</v>
      </c>
      <c r="Z39" s="117">
        <f t="shared" si="13"/>
        <v>0</v>
      </c>
      <c r="AA39" s="131">
        <f t="shared" si="8"/>
        <v>0</v>
      </c>
      <c r="AB39" s="113">
        <f t="shared" si="9"/>
        <v>0</v>
      </c>
      <c r="AC39" s="106">
        <v>0.1038</v>
      </c>
      <c r="AD39" s="106"/>
      <c r="AE39" s="106"/>
      <c r="AF39" s="103"/>
      <c r="AG39" s="106">
        <v>0.42</v>
      </c>
    </row>
    <row r="40" spans="1:33" x14ac:dyDescent="0.15">
      <c r="A40" s="102" t="s">
        <v>46</v>
      </c>
      <c r="B40" s="103" t="s">
        <v>47</v>
      </c>
      <c r="C40" s="103" t="s">
        <v>103</v>
      </c>
      <c r="D40" s="103" t="s">
        <v>129</v>
      </c>
      <c r="E40" s="103" t="s">
        <v>139</v>
      </c>
      <c r="F40" s="103" t="s">
        <v>140</v>
      </c>
      <c r="G40" s="103" t="s">
        <v>52</v>
      </c>
      <c r="H40" s="103" t="s">
        <v>53</v>
      </c>
      <c r="I40" s="103" t="s">
        <v>54</v>
      </c>
      <c r="J40" s="103" t="s">
        <v>55</v>
      </c>
      <c r="K40" s="102" t="s">
        <v>0</v>
      </c>
      <c r="L40" s="107" t="s">
        <v>101</v>
      </c>
      <c r="M40" s="106"/>
      <c r="N40" s="102" t="s">
        <v>102</v>
      </c>
      <c r="O40" s="103" t="s">
        <v>70</v>
      </c>
      <c r="P40" s="106">
        <v>0.03</v>
      </c>
      <c r="Q40" s="118"/>
      <c r="R40" s="103"/>
      <c r="S40" s="113">
        <v>1513.0032394366101</v>
      </c>
      <c r="T40" s="113"/>
      <c r="U40" s="113">
        <v>0</v>
      </c>
      <c r="V40" s="115">
        <f t="shared" si="10"/>
        <v>1513.0032394366101</v>
      </c>
      <c r="W40" s="116">
        <f t="shared" si="7"/>
        <v>0</v>
      </c>
      <c r="X40" s="117"/>
      <c r="Y40" s="117">
        <f t="shared" si="3"/>
        <v>0</v>
      </c>
      <c r="Z40" s="117">
        <f t="shared" si="13"/>
        <v>0</v>
      </c>
      <c r="AA40" s="131">
        <f t="shared" si="8"/>
        <v>0</v>
      </c>
      <c r="AB40" s="113">
        <f t="shared" si="9"/>
        <v>0</v>
      </c>
      <c r="AC40" s="106">
        <v>0.1038</v>
      </c>
      <c r="AD40" s="106"/>
      <c r="AE40" s="106"/>
      <c r="AF40" s="103"/>
      <c r="AG40" s="106">
        <v>0.42</v>
      </c>
    </row>
    <row r="41" spans="1:33" x14ac:dyDescent="0.15">
      <c r="A41" s="102" t="s">
        <v>46</v>
      </c>
      <c r="B41" s="103" t="s">
        <v>47</v>
      </c>
      <c r="C41" s="103" t="s">
        <v>103</v>
      </c>
      <c r="D41" s="103" t="s">
        <v>129</v>
      </c>
      <c r="E41" s="103" t="s">
        <v>141</v>
      </c>
      <c r="F41" s="103" t="s">
        <v>142</v>
      </c>
      <c r="G41" s="103" t="s">
        <v>52</v>
      </c>
      <c r="H41" s="103" t="s">
        <v>53</v>
      </c>
      <c r="I41" s="103" t="s">
        <v>54</v>
      </c>
      <c r="J41" s="103" t="s">
        <v>55</v>
      </c>
      <c r="K41" s="102" t="s">
        <v>0</v>
      </c>
      <c r="L41" s="107" t="s">
        <v>101</v>
      </c>
      <c r="M41" s="106"/>
      <c r="N41" s="102" t="s">
        <v>102</v>
      </c>
      <c r="O41" s="103" t="s">
        <v>70</v>
      </c>
      <c r="P41" s="106">
        <v>0.03</v>
      </c>
      <c r="Q41" s="118"/>
      <c r="R41" s="103"/>
      <c r="S41" s="113">
        <v>6504.6216901406997</v>
      </c>
      <c r="T41" s="113"/>
      <c r="U41" s="113">
        <v>0</v>
      </c>
      <c r="V41" s="115">
        <f t="shared" si="10"/>
        <v>6504.6216901406997</v>
      </c>
      <c r="W41" s="116">
        <f t="shared" si="7"/>
        <v>0</v>
      </c>
      <c r="X41" s="117"/>
      <c r="Y41" s="117">
        <f t="shared" si="3"/>
        <v>0</v>
      </c>
      <c r="Z41" s="117">
        <f t="shared" si="13"/>
        <v>0</v>
      </c>
      <c r="AA41" s="131">
        <f t="shared" si="8"/>
        <v>0</v>
      </c>
      <c r="AB41" s="113">
        <f t="shared" si="9"/>
        <v>0</v>
      </c>
      <c r="AC41" s="106">
        <v>0.1038</v>
      </c>
      <c r="AD41" s="106"/>
      <c r="AE41" s="106"/>
      <c r="AF41" s="103"/>
      <c r="AG41" s="106">
        <v>0</v>
      </c>
    </row>
    <row r="42" spans="1:33" x14ac:dyDescent="0.15">
      <c r="A42" s="102" t="s">
        <v>46</v>
      </c>
      <c r="B42" s="103" t="s">
        <v>47</v>
      </c>
      <c r="C42" s="103" t="s">
        <v>103</v>
      </c>
      <c r="D42" s="103" t="s">
        <v>129</v>
      </c>
      <c r="E42" s="103" t="s">
        <v>143</v>
      </c>
      <c r="F42" s="103" t="s">
        <v>144</v>
      </c>
      <c r="G42" s="103" t="s">
        <v>52</v>
      </c>
      <c r="H42" s="103" t="s">
        <v>53</v>
      </c>
      <c r="I42" s="103" t="s">
        <v>54</v>
      </c>
      <c r="J42" s="103" t="s">
        <v>55</v>
      </c>
      <c r="K42" s="102" t="s">
        <v>0</v>
      </c>
      <c r="L42" s="107" t="s">
        <v>101</v>
      </c>
      <c r="M42" s="106"/>
      <c r="N42" s="102" t="s">
        <v>102</v>
      </c>
      <c r="O42" s="103" t="s">
        <v>70</v>
      </c>
      <c r="P42" s="106">
        <v>0.18</v>
      </c>
      <c r="Q42" s="118"/>
      <c r="R42" s="103"/>
      <c r="S42" s="113">
        <v>44820.261970721403</v>
      </c>
      <c r="T42" s="113"/>
      <c r="U42" s="113">
        <v>0</v>
      </c>
      <c r="V42" s="115">
        <f t="shared" si="10"/>
        <v>44820.261970721403</v>
      </c>
      <c r="W42" s="116">
        <f t="shared" si="7"/>
        <v>0</v>
      </c>
      <c r="X42" s="117"/>
      <c r="Y42" s="117">
        <f t="shared" si="3"/>
        <v>0</v>
      </c>
      <c r="Z42" s="117">
        <f t="shared" si="13"/>
        <v>0</v>
      </c>
      <c r="AA42" s="131">
        <f t="shared" si="8"/>
        <v>0</v>
      </c>
      <c r="AB42" s="113">
        <f t="shared" si="9"/>
        <v>0</v>
      </c>
      <c r="AC42" s="106">
        <v>0.1038</v>
      </c>
      <c r="AD42" s="106"/>
      <c r="AE42" s="106"/>
      <c r="AF42" s="103"/>
      <c r="AG42" s="106">
        <v>0.42</v>
      </c>
    </row>
    <row r="43" spans="1:33" x14ac:dyDescent="0.15">
      <c r="A43" s="102" t="s">
        <v>46</v>
      </c>
      <c r="B43" s="103" t="s">
        <v>47</v>
      </c>
      <c r="C43" s="103" t="s">
        <v>103</v>
      </c>
      <c r="D43" s="103" t="s">
        <v>129</v>
      </c>
      <c r="E43" s="103" t="s">
        <v>145</v>
      </c>
      <c r="F43" s="103" t="s">
        <v>146</v>
      </c>
      <c r="G43" s="103" t="s">
        <v>52</v>
      </c>
      <c r="H43" s="103" t="s">
        <v>53</v>
      </c>
      <c r="I43" s="103" t="s">
        <v>54</v>
      </c>
      <c r="J43" s="103" t="s">
        <v>55</v>
      </c>
      <c r="K43" s="102" t="s">
        <v>0</v>
      </c>
      <c r="L43" s="107" t="s">
        <v>101</v>
      </c>
      <c r="M43" s="106"/>
      <c r="N43" s="102" t="s">
        <v>102</v>
      </c>
      <c r="O43" s="103" t="s">
        <v>70</v>
      </c>
      <c r="P43" s="106">
        <v>0.23</v>
      </c>
      <c r="Q43" s="118"/>
      <c r="R43" s="103"/>
      <c r="S43" s="113">
        <v>132154.611549297</v>
      </c>
      <c r="T43" s="113"/>
      <c r="U43" s="113">
        <v>0</v>
      </c>
      <c r="V43" s="115">
        <f t="shared" si="10"/>
        <v>132154.611549297</v>
      </c>
      <c r="W43" s="116">
        <f t="shared" si="7"/>
        <v>0</v>
      </c>
      <c r="X43" s="117"/>
      <c r="Y43" s="117">
        <f t="shared" si="3"/>
        <v>0</v>
      </c>
      <c r="Z43" s="117">
        <f t="shared" si="13"/>
        <v>0</v>
      </c>
      <c r="AA43" s="131">
        <f t="shared" si="8"/>
        <v>0</v>
      </c>
      <c r="AB43" s="113">
        <f t="shared" si="9"/>
        <v>0</v>
      </c>
      <c r="AC43" s="106">
        <v>0.1038</v>
      </c>
      <c r="AD43" s="106"/>
      <c r="AE43" s="106"/>
      <c r="AF43" s="103"/>
      <c r="AG43" s="106">
        <v>0.42</v>
      </c>
    </row>
    <row r="44" spans="1:33" x14ac:dyDescent="0.15">
      <c r="A44" s="102" t="s">
        <v>46</v>
      </c>
      <c r="B44" s="103" t="s">
        <v>47</v>
      </c>
      <c r="C44" s="103" t="s">
        <v>103</v>
      </c>
      <c r="D44" s="103" t="s">
        <v>129</v>
      </c>
      <c r="E44" s="103" t="s">
        <v>147</v>
      </c>
      <c r="F44" s="103" t="s">
        <v>148</v>
      </c>
      <c r="G44" s="103" t="s">
        <v>52</v>
      </c>
      <c r="H44" s="103" t="s">
        <v>53</v>
      </c>
      <c r="I44" s="103" t="s">
        <v>54</v>
      </c>
      <c r="J44" s="103" t="s">
        <v>55</v>
      </c>
      <c r="K44" s="102" t="s">
        <v>0</v>
      </c>
      <c r="L44" s="107" t="s">
        <v>101</v>
      </c>
      <c r="M44" s="106"/>
      <c r="N44" s="102" t="s">
        <v>102</v>
      </c>
      <c r="O44" s="103" t="s">
        <v>70</v>
      </c>
      <c r="P44" s="106">
        <v>0.03</v>
      </c>
      <c r="Q44" s="118"/>
      <c r="R44" s="103"/>
      <c r="S44" s="113">
        <v>14157.309295774699</v>
      </c>
      <c r="T44" s="113"/>
      <c r="U44" s="113">
        <v>0</v>
      </c>
      <c r="V44" s="115">
        <f t="shared" si="10"/>
        <v>14157.309295774699</v>
      </c>
      <c r="W44" s="116">
        <f t="shared" si="7"/>
        <v>0</v>
      </c>
      <c r="X44" s="117"/>
      <c r="Y44" s="117">
        <f t="shared" si="3"/>
        <v>0</v>
      </c>
      <c r="Z44" s="117">
        <f t="shared" si="13"/>
        <v>0</v>
      </c>
      <c r="AA44" s="131">
        <f t="shared" si="8"/>
        <v>0</v>
      </c>
      <c r="AB44" s="113">
        <f t="shared" si="9"/>
        <v>0</v>
      </c>
      <c r="AC44" s="106">
        <v>0.1038</v>
      </c>
      <c r="AD44" s="106"/>
      <c r="AE44" s="106"/>
      <c r="AF44" s="103"/>
      <c r="AG44" s="106">
        <v>0.42</v>
      </c>
    </row>
    <row r="45" spans="1:33" x14ac:dyDescent="0.15">
      <c r="A45" s="102" t="s">
        <v>46</v>
      </c>
      <c r="B45" s="103" t="s">
        <v>47</v>
      </c>
      <c r="C45" s="103" t="s">
        <v>103</v>
      </c>
      <c r="D45" s="103" t="s">
        <v>129</v>
      </c>
      <c r="E45" s="103" t="s">
        <v>149</v>
      </c>
      <c r="F45" s="103" t="s">
        <v>150</v>
      </c>
      <c r="G45" s="103" t="s">
        <v>52</v>
      </c>
      <c r="H45" s="103" t="s">
        <v>53</v>
      </c>
      <c r="I45" s="103" t="s">
        <v>54</v>
      </c>
      <c r="J45" s="103" t="s">
        <v>55</v>
      </c>
      <c r="K45" s="102" t="s">
        <v>0</v>
      </c>
      <c r="L45" s="107" t="s">
        <v>101</v>
      </c>
      <c r="M45" s="106"/>
      <c r="N45" s="102" t="s">
        <v>102</v>
      </c>
      <c r="O45" s="103" t="s">
        <v>70</v>
      </c>
      <c r="P45" s="106">
        <v>0.03</v>
      </c>
      <c r="Q45" s="118"/>
      <c r="R45" s="103"/>
      <c r="S45" s="113">
        <v>480.55873239384499</v>
      </c>
      <c r="T45" s="113"/>
      <c r="U45" s="113">
        <v>0</v>
      </c>
      <c r="V45" s="115">
        <f t="shared" si="10"/>
        <v>480.55873239384499</v>
      </c>
      <c r="W45" s="116">
        <f t="shared" si="7"/>
        <v>0</v>
      </c>
      <c r="X45" s="117"/>
      <c r="Y45" s="117">
        <f t="shared" si="3"/>
        <v>0</v>
      </c>
      <c r="Z45" s="117">
        <f t="shared" si="13"/>
        <v>0</v>
      </c>
      <c r="AA45" s="131">
        <f t="shared" si="8"/>
        <v>0</v>
      </c>
      <c r="AB45" s="113">
        <f t="shared" si="9"/>
        <v>0</v>
      </c>
      <c r="AC45" s="106">
        <v>0.1038</v>
      </c>
      <c r="AD45" s="106"/>
      <c r="AE45" s="106"/>
      <c r="AF45" s="103"/>
      <c r="AG45" s="106" t="s">
        <v>113</v>
      </c>
    </row>
    <row r="46" spans="1:33" x14ac:dyDescent="0.15">
      <c r="A46" s="102" t="s">
        <v>46</v>
      </c>
      <c r="B46" s="103" t="s">
        <v>47</v>
      </c>
      <c r="C46" s="103" t="s">
        <v>103</v>
      </c>
      <c r="D46" s="103" t="s">
        <v>129</v>
      </c>
      <c r="E46" s="103" t="s">
        <v>151</v>
      </c>
      <c r="F46" s="103" t="s">
        <v>152</v>
      </c>
      <c r="G46" s="103" t="s">
        <v>52</v>
      </c>
      <c r="H46" s="103" t="s">
        <v>53</v>
      </c>
      <c r="I46" s="103" t="s">
        <v>54</v>
      </c>
      <c r="J46" s="103" t="s">
        <v>55</v>
      </c>
      <c r="K46" s="102" t="s">
        <v>0</v>
      </c>
      <c r="L46" s="107" t="s">
        <v>101</v>
      </c>
      <c r="M46" s="106"/>
      <c r="N46" s="102" t="s">
        <v>102</v>
      </c>
      <c r="O46" s="103" t="s">
        <v>70</v>
      </c>
      <c r="P46" s="106">
        <v>0.23</v>
      </c>
      <c r="Q46" s="118"/>
      <c r="R46" s="103"/>
      <c r="S46" s="113">
        <v>88.72</v>
      </c>
      <c r="T46" s="113"/>
      <c r="U46" s="113">
        <v>0</v>
      </c>
      <c r="V46" s="115">
        <f t="shared" si="10"/>
        <v>88.72</v>
      </c>
      <c r="W46" s="116">
        <f t="shared" si="7"/>
        <v>0</v>
      </c>
      <c r="X46" s="117"/>
      <c r="Y46" s="117">
        <f t="shared" si="3"/>
        <v>0</v>
      </c>
      <c r="Z46" s="117">
        <f t="shared" si="13"/>
        <v>0</v>
      </c>
      <c r="AA46" s="131">
        <f t="shared" si="8"/>
        <v>0</v>
      </c>
      <c r="AB46" s="113">
        <f t="shared" si="9"/>
        <v>0</v>
      </c>
      <c r="AC46" s="106">
        <v>0.1038</v>
      </c>
      <c r="AD46" s="106"/>
      <c r="AE46" s="106"/>
      <c r="AF46" s="103"/>
      <c r="AG46" s="106">
        <v>0.42</v>
      </c>
    </row>
    <row r="47" spans="1:33" x14ac:dyDescent="0.15">
      <c r="A47" s="102" t="s">
        <v>46</v>
      </c>
      <c r="B47" s="103" t="s">
        <v>47</v>
      </c>
      <c r="C47" s="103" t="s">
        <v>103</v>
      </c>
      <c r="D47" s="103" t="s">
        <v>129</v>
      </c>
      <c r="E47" s="103" t="s">
        <v>153</v>
      </c>
      <c r="F47" s="103" t="s">
        <v>154</v>
      </c>
      <c r="G47" s="103" t="s">
        <v>52</v>
      </c>
      <c r="H47" s="103" t="s">
        <v>53</v>
      </c>
      <c r="I47" s="103" t="s">
        <v>54</v>
      </c>
      <c r="J47" s="103" t="s">
        <v>55</v>
      </c>
      <c r="K47" s="102" t="s">
        <v>0</v>
      </c>
      <c r="L47" s="107" t="s">
        <v>101</v>
      </c>
      <c r="M47" s="106"/>
      <c r="N47" s="102" t="s">
        <v>102</v>
      </c>
      <c r="O47" s="103" t="s">
        <v>70</v>
      </c>
      <c r="P47" s="106">
        <v>0.18</v>
      </c>
      <c r="Q47" s="118"/>
      <c r="R47" s="103"/>
      <c r="S47" s="113">
        <v>147.29985915508601</v>
      </c>
      <c r="T47" s="113"/>
      <c r="U47" s="113">
        <v>0</v>
      </c>
      <c r="V47" s="115">
        <f t="shared" si="10"/>
        <v>147.29985915508601</v>
      </c>
      <c r="W47" s="116">
        <f t="shared" si="7"/>
        <v>0</v>
      </c>
      <c r="X47" s="117"/>
      <c r="Y47" s="117">
        <f t="shared" si="3"/>
        <v>0</v>
      </c>
      <c r="Z47" s="117">
        <f t="shared" si="13"/>
        <v>0</v>
      </c>
      <c r="AA47" s="131">
        <f t="shared" si="8"/>
        <v>0</v>
      </c>
      <c r="AB47" s="113">
        <f t="shared" si="9"/>
        <v>0</v>
      </c>
      <c r="AC47" s="106">
        <v>0.1038</v>
      </c>
      <c r="AD47" s="106"/>
      <c r="AE47" s="106"/>
      <c r="AF47" s="103"/>
      <c r="AG47" s="106">
        <v>0.42</v>
      </c>
    </row>
    <row r="48" spans="1:33" x14ac:dyDescent="0.15">
      <c r="A48" s="102" t="s">
        <v>46</v>
      </c>
      <c r="B48" s="103" t="s">
        <v>47</v>
      </c>
      <c r="C48" s="103" t="s">
        <v>103</v>
      </c>
      <c r="D48" s="103" t="s">
        <v>129</v>
      </c>
      <c r="E48" s="103" t="s">
        <v>155</v>
      </c>
      <c r="F48" s="103" t="s">
        <v>156</v>
      </c>
      <c r="G48" s="103" t="s">
        <v>52</v>
      </c>
      <c r="H48" s="103" t="s">
        <v>53</v>
      </c>
      <c r="I48" s="103" t="s">
        <v>54</v>
      </c>
      <c r="J48" s="103" t="s">
        <v>55</v>
      </c>
      <c r="K48" s="102" t="s">
        <v>0</v>
      </c>
      <c r="L48" s="107" t="s">
        <v>101</v>
      </c>
      <c r="M48" s="106"/>
      <c r="N48" s="102" t="s">
        <v>102</v>
      </c>
      <c r="O48" s="103" t="s">
        <v>70</v>
      </c>
      <c r="P48" s="106">
        <v>0.18</v>
      </c>
      <c r="Q48" s="118"/>
      <c r="R48" s="103"/>
      <c r="S48" s="113">
        <v>4215.2245070423196</v>
      </c>
      <c r="T48" s="113"/>
      <c r="U48" s="113">
        <v>0</v>
      </c>
      <c r="V48" s="115">
        <f t="shared" si="10"/>
        <v>4215.2245070423196</v>
      </c>
      <c r="W48" s="116">
        <f t="shared" si="7"/>
        <v>0</v>
      </c>
      <c r="X48" s="117"/>
      <c r="Y48" s="117">
        <f t="shared" si="3"/>
        <v>0</v>
      </c>
      <c r="Z48" s="117">
        <f t="shared" si="13"/>
        <v>0</v>
      </c>
      <c r="AA48" s="131">
        <f t="shared" si="8"/>
        <v>0</v>
      </c>
      <c r="AB48" s="113">
        <f t="shared" si="9"/>
        <v>0</v>
      </c>
      <c r="AC48" s="106">
        <v>0.1038</v>
      </c>
      <c r="AD48" s="106"/>
      <c r="AE48" s="106"/>
      <c r="AF48" s="103"/>
      <c r="AG48" s="106">
        <v>0.42</v>
      </c>
    </row>
    <row r="49" spans="1:33" x14ac:dyDescent="0.15">
      <c r="A49" s="102" t="s">
        <v>46</v>
      </c>
      <c r="B49" s="103" t="s">
        <v>47</v>
      </c>
      <c r="C49" s="103" t="s">
        <v>103</v>
      </c>
      <c r="D49" s="103" t="s">
        <v>129</v>
      </c>
      <c r="E49" s="103" t="s">
        <v>157</v>
      </c>
      <c r="F49" s="103" t="s">
        <v>158</v>
      </c>
      <c r="G49" s="103" t="s">
        <v>52</v>
      </c>
      <c r="H49" s="103" t="s">
        <v>53</v>
      </c>
      <c r="I49" s="103" t="s">
        <v>54</v>
      </c>
      <c r="J49" s="103" t="s">
        <v>55</v>
      </c>
      <c r="K49" s="102" t="s">
        <v>0</v>
      </c>
      <c r="L49" s="107" t="s">
        <v>101</v>
      </c>
      <c r="M49" s="106"/>
      <c r="N49" s="102" t="s">
        <v>102</v>
      </c>
      <c r="O49" s="103" t="s">
        <v>70</v>
      </c>
      <c r="P49" s="106">
        <v>0.23</v>
      </c>
      <c r="Q49" s="118"/>
      <c r="R49" s="103"/>
      <c r="S49" s="113">
        <v>127.3395774647</v>
      </c>
      <c r="T49" s="113"/>
      <c r="U49" s="113">
        <v>0</v>
      </c>
      <c r="V49" s="115">
        <f t="shared" si="10"/>
        <v>127.3395774647</v>
      </c>
      <c r="W49" s="116">
        <f t="shared" si="7"/>
        <v>0</v>
      </c>
      <c r="X49" s="117"/>
      <c r="Y49" s="117">
        <f t="shared" si="3"/>
        <v>0</v>
      </c>
      <c r="Z49" s="117">
        <f t="shared" si="13"/>
        <v>0</v>
      </c>
      <c r="AA49" s="131">
        <f t="shared" si="8"/>
        <v>0</v>
      </c>
      <c r="AB49" s="113">
        <f t="shared" si="9"/>
        <v>0</v>
      </c>
      <c r="AC49" s="106">
        <v>0.1038</v>
      </c>
      <c r="AD49" s="106"/>
      <c r="AE49" s="106"/>
      <c r="AF49" s="103"/>
      <c r="AG49" s="106">
        <v>0.42</v>
      </c>
    </row>
    <row r="50" spans="1:33" x14ac:dyDescent="0.15">
      <c r="A50" s="102" t="s">
        <v>46</v>
      </c>
      <c r="B50" s="103" t="s">
        <v>47</v>
      </c>
      <c r="C50" s="103" t="s">
        <v>103</v>
      </c>
      <c r="D50" s="103" t="s">
        <v>129</v>
      </c>
      <c r="E50" s="103" t="s">
        <v>159</v>
      </c>
      <c r="F50" s="103" t="s">
        <v>160</v>
      </c>
      <c r="G50" s="103" t="s">
        <v>52</v>
      </c>
      <c r="H50" s="103" t="s">
        <v>53</v>
      </c>
      <c r="I50" s="103" t="s">
        <v>54</v>
      </c>
      <c r="J50" s="103" t="s">
        <v>55</v>
      </c>
      <c r="K50" s="102" t="s">
        <v>0</v>
      </c>
      <c r="L50" s="107" t="s">
        <v>101</v>
      </c>
      <c r="M50" s="106"/>
      <c r="N50" s="102" t="s">
        <v>102</v>
      </c>
      <c r="O50" s="103" t="s">
        <v>70</v>
      </c>
      <c r="P50" s="106">
        <v>0.23</v>
      </c>
      <c r="Q50" s="118"/>
      <c r="R50" s="103"/>
      <c r="S50" s="113">
        <v>172.66352112698999</v>
      </c>
      <c r="T50" s="113"/>
      <c r="U50" s="113">
        <v>0</v>
      </c>
      <c r="V50" s="115">
        <f t="shared" si="10"/>
        <v>172.66352112698999</v>
      </c>
      <c r="W50" s="116">
        <f t="shared" si="7"/>
        <v>0</v>
      </c>
      <c r="X50" s="117"/>
      <c r="Y50" s="117">
        <f t="shared" si="3"/>
        <v>0</v>
      </c>
      <c r="Z50" s="117">
        <f t="shared" si="13"/>
        <v>0</v>
      </c>
      <c r="AA50" s="131">
        <f t="shared" si="8"/>
        <v>0</v>
      </c>
      <c r="AB50" s="113">
        <f t="shared" si="9"/>
        <v>0</v>
      </c>
      <c r="AC50" s="106">
        <v>0.1038</v>
      </c>
      <c r="AD50" s="106"/>
      <c r="AE50" s="106"/>
      <c r="AF50" s="103"/>
      <c r="AG50" s="106">
        <v>0.42</v>
      </c>
    </row>
    <row r="51" spans="1:33" x14ac:dyDescent="0.15">
      <c r="A51" s="102" t="s">
        <v>46</v>
      </c>
      <c r="B51" s="103" t="s">
        <v>47</v>
      </c>
      <c r="C51" s="103" t="s">
        <v>103</v>
      </c>
      <c r="D51" s="103" t="s">
        <v>129</v>
      </c>
      <c r="E51" s="103" t="s">
        <v>161</v>
      </c>
      <c r="F51" s="103" t="s">
        <v>162</v>
      </c>
      <c r="G51" s="103" t="s">
        <v>52</v>
      </c>
      <c r="H51" s="103" t="s">
        <v>53</v>
      </c>
      <c r="I51" s="103" t="s">
        <v>54</v>
      </c>
      <c r="J51" s="103" t="s">
        <v>55</v>
      </c>
      <c r="K51" s="102" t="s">
        <v>0</v>
      </c>
      <c r="L51" s="107" t="s">
        <v>101</v>
      </c>
      <c r="M51" s="106"/>
      <c r="N51" s="102" t="s">
        <v>102</v>
      </c>
      <c r="O51" s="103" t="s">
        <v>70</v>
      </c>
      <c r="P51" s="106">
        <v>0.08</v>
      </c>
      <c r="Q51" s="118"/>
      <c r="R51" s="103"/>
      <c r="S51" s="113">
        <v>11055.15</v>
      </c>
      <c r="T51" s="113"/>
      <c r="U51" s="113">
        <v>0</v>
      </c>
      <c r="V51" s="115">
        <f t="shared" si="10"/>
        <v>11055.15</v>
      </c>
      <c r="W51" s="116">
        <f t="shared" si="7"/>
        <v>0</v>
      </c>
      <c r="X51" s="117"/>
      <c r="Y51" s="117">
        <f t="shared" si="3"/>
        <v>0</v>
      </c>
      <c r="Z51" s="117">
        <f t="shared" si="13"/>
        <v>0</v>
      </c>
      <c r="AA51" s="131">
        <f t="shared" si="8"/>
        <v>0</v>
      </c>
      <c r="AB51" s="113">
        <f t="shared" si="9"/>
        <v>0</v>
      </c>
      <c r="AC51" s="106">
        <v>0.1038</v>
      </c>
      <c r="AD51" s="106"/>
      <c r="AE51" s="106"/>
      <c r="AF51" s="103"/>
      <c r="AG51" s="106">
        <v>0.42</v>
      </c>
    </row>
    <row r="52" spans="1:33" x14ac:dyDescent="0.15">
      <c r="A52" s="102" t="s">
        <v>46</v>
      </c>
      <c r="B52" s="103" t="s">
        <v>0</v>
      </c>
      <c r="C52" s="103" t="s">
        <v>48</v>
      </c>
      <c r="D52" s="103" t="s">
        <v>163</v>
      </c>
      <c r="E52" s="103" t="s">
        <v>164</v>
      </c>
      <c r="F52" s="103" t="s">
        <v>164</v>
      </c>
      <c r="G52" s="103" t="s">
        <v>164</v>
      </c>
      <c r="H52" s="103" t="s">
        <v>53</v>
      </c>
      <c r="I52" s="103" t="s">
        <v>54</v>
      </c>
      <c r="J52" s="103" t="s">
        <v>55</v>
      </c>
      <c r="K52" s="102" t="s">
        <v>0</v>
      </c>
      <c r="L52" s="107" t="s">
        <v>164</v>
      </c>
      <c r="M52" s="106"/>
      <c r="N52" s="102" t="s">
        <v>102</v>
      </c>
      <c r="O52" s="103" t="s">
        <v>70</v>
      </c>
      <c r="P52" s="106">
        <v>0.05</v>
      </c>
      <c r="Q52" s="118"/>
      <c r="R52" s="103"/>
      <c r="S52" s="113">
        <v>15503.97</v>
      </c>
      <c r="T52" s="113"/>
      <c r="U52" s="113">
        <v>0</v>
      </c>
      <c r="V52" s="115">
        <f t="shared" si="10"/>
        <v>15503.97</v>
      </c>
      <c r="W52" s="116">
        <f t="shared" si="7"/>
        <v>0</v>
      </c>
      <c r="X52" s="117"/>
      <c r="Y52" s="117">
        <f t="shared" si="3"/>
        <v>0</v>
      </c>
      <c r="Z52" s="117">
        <f t="shared" si="4"/>
        <v>0</v>
      </c>
      <c r="AA52" s="131">
        <f t="shared" si="8"/>
        <v>0</v>
      </c>
      <c r="AB52" s="113">
        <f t="shared" si="9"/>
        <v>0</v>
      </c>
      <c r="AC52" s="106">
        <v>0.1038</v>
      </c>
      <c r="AD52" s="106"/>
      <c r="AE52" s="106"/>
      <c r="AF52" s="103"/>
      <c r="AG52" s="106">
        <v>0.36</v>
      </c>
    </row>
    <row r="53" spans="1:33" x14ac:dyDescent="0.15">
      <c r="A53" s="102" t="s">
        <v>46</v>
      </c>
      <c r="B53" s="103" t="s">
        <v>47</v>
      </c>
      <c r="C53" s="103" t="s">
        <v>66</v>
      </c>
      <c r="D53" s="103" t="s">
        <v>90</v>
      </c>
      <c r="E53" s="103" t="s">
        <v>165</v>
      </c>
      <c r="F53" s="103" t="s">
        <v>166</v>
      </c>
      <c r="G53" s="103" t="s">
        <v>52</v>
      </c>
      <c r="H53" s="103" t="s">
        <v>53</v>
      </c>
      <c r="I53" s="103" t="s">
        <v>54</v>
      </c>
      <c r="J53" s="103" t="s">
        <v>55</v>
      </c>
      <c r="K53" s="102" t="s">
        <v>0</v>
      </c>
      <c r="L53" s="107" t="s">
        <v>165</v>
      </c>
      <c r="M53" s="106"/>
      <c r="N53" s="102" t="s">
        <v>56</v>
      </c>
      <c r="O53" s="103" t="s">
        <v>57</v>
      </c>
      <c r="P53" s="106">
        <v>0</v>
      </c>
      <c r="Q53" s="118"/>
      <c r="R53" s="103"/>
      <c r="S53" s="113">
        <v>19977.36</v>
      </c>
      <c r="T53" s="113"/>
      <c r="U53" s="113">
        <v>12518.57</v>
      </c>
      <c r="V53" s="115">
        <f t="shared" si="10"/>
        <v>7458.7900000000009</v>
      </c>
      <c r="W53" s="116">
        <f t="shared" si="7"/>
        <v>12518.57</v>
      </c>
      <c r="X53" s="117"/>
      <c r="Y53" s="117">
        <f t="shared" si="3"/>
        <v>0</v>
      </c>
      <c r="Z53" s="117">
        <f>W53+X53</f>
        <v>12518.57</v>
      </c>
      <c r="AA53" s="131">
        <f t="shared" si="8"/>
        <v>0</v>
      </c>
      <c r="AB53" s="113">
        <f t="shared" si="9"/>
        <v>12518.57</v>
      </c>
      <c r="AC53" s="106">
        <v>8.3699999999999997E-2</v>
      </c>
      <c r="AD53" s="106"/>
      <c r="AE53" s="106"/>
      <c r="AF53" s="103"/>
      <c r="AG53" s="106">
        <v>0</v>
      </c>
    </row>
    <row r="54" spans="1:33" x14ac:dyDescent="0.15">
      <c r="A54" s="102" t="s">
        <v>46</v>
      </c>
      <c r="B54" s="103" t="s">
        <v>0</v>
      </c>
      <c r="C54" s="103" t="s">
        <v>71</v>
      </c>
      <c r="D54" s="103" t="s">
        <v>72</v>
      </c>
      <c r="E54" s="103" t="s">
        <v>167</v>
      </c>
      <c r="F54" s="103" t="s">
        <v>167</v>
      </c>
      <c r="G54" s="103" t="s">
        <v>167</v>
      </c>
      <c r="H54" s="103" t="s">
        <v>53</v>
      </c>
      <c r="I54" s="103" t="s">
        <v>54</v>
      </c>
      <c r="J54" s="103" t="s">
        <v>55</v>
      </c>
      <c r="K54" s="102" t="s">
        <v>0</v>
      </c>
      <c r="L54" s="107" t="s">
        <v>168</v>
      </c>
      <c r="M54" s="106"/>
      <c r="N54" s="102" t="s">
        <v>62</v>
      </c>
      <c r="O54" s="103" t="s">
        <v>57</v>
      </c>
      <c r="P54" s="106">
        <v>0</v>
      </c>
      <c r="Q54" s="118"/>
      <c r="R54" s="103"/>
      <c r="S54" s="113">
        <v>7101.61</v>
      </c>
      <c r="T54" s="113"/>
      <c r="U54" s="113">
        <v>722.19</v>
      </c>
      <c r="V54" s="115">
        <f t="shared" si="10"/>
        <v>6379.42</v>
      </c>
      <c r="W54" s="116">
        <f t="shared" si="7"/>
        <v>722.19</v>
      </c>
      <c r="X54" s="117"/>
      <c r="Y54" s="117">
        <f t="shared" si="3"/>
        <v>0</v>
      </c>
      <c r="Z54" s="117">
        <f t="shared" si="4"/>
        <v>722.19</v>
      </c>
      <c r="AA54" s="131">
        <f t="shared" si="8"/>
        <v>0</v>
      </c>
      <c r="AB54" s="113">
        <f t="shared" si="9"/>
        <v>722.19</v>
      </c>
      <c r="AC54" s="106">
        <v>8.3699999999999997E-2</v>
      </c>
      <c r="AD54" s="106"/>
      <c r="AE54" s="106"/>
      <c r="AF54" s="103"/>
      <c r="AG54" s="106">
        <v>0.11</v>
      </c>
    </row>
    <row r="55" spans="1:33" x14ac:dyDescent="0.15">
      <c r="A55" s="102" t="s">
        <v>46</v>
      </c>
      <c r="B55" s="103" t="s">
        <v>47</v>
      </c>
      <c r="C55" s="103" t="s">
        <v>169</v>
      </c>
      <c r="D55" s="103" t="s">
        <v>170</v>
      </c>
      <c r="E55" s="103" t="s">
        <v>171</v>
      </c>
      <c r="F55" s="103" t="s">
        <v>172</v>
      </c>
      <c r="G55" s="103" t="s">
        <v>52</v>
      </c>
      <c r="H55" s="103" t="s">
        <v>53</v>
      </c>
      <c r="I55" s="103" t="s">
        <v>54</v>
      </c>
      <c r="J55" s="103" t="s">
        <v>55</v>
      </c>
      <c r="K55" s="102" t="s">
        <v>0</v>
      </c>
      <c r="L55" s="107" t="s">
        <v>173</v>
      </c>
      <c r="M55" s="106"/>
      <c r="N55" s="102" t="s">
        <v>56</v>
      </c>
      <c r="O55" s="103" t="s">
        <v>57</v>
      </c>
      <c r="P55" s="106">
        <v>0</v>
      </c>
      <c r="Q55" s="118"/>
      <c r="R55" s="103"/>
      <c r="S55" s="113">
        <v>2956.69</v>
      </c>
      <c r="T55" s="113"/>
      <c r="U55" s="113">
        <v>0</v>
      </c>
      <c r="V55" s="115">
        <f t="shared" si="10"/>
        <v>2956.69</v>
      </c>
      <c r="W55" s="116">
        <f t="shared" si="7"/>
        <v>0</v>
      </c>
      <c r="X55" s="117"/>
      <c r="Y55" s="117">
        <f t="shared" si="3"/>
        <v>0</v>
      </c>
      <c r="Z55" s="117">
        <f t="shared" ref="Z55:Z56" si="14">W55+X55</f>
        <v>0</v>
      </c>
      <c r="AA55" s="131">
        <f t="shared" si="8"/>
        <v>0</v>
      </c>
      <c r="AB55" s="113">
        <f t="shared" si="9"/>
        <v>0</v>
      </c>
      <c r="AC55" s="106">
        <v>8.3699999999999997E-2</v>
      </c>
      <c r="AD55" s="106"/>
      <c r="AE55" s="106"/>
      <c r="AF55" s="103"/>
      <c r="AG55" s="106">
        <v>0.42</v>
      </c>
    </row>
    <row r="56" spans="1:33" x14ac:dyDescent="0.15">
      <c r="A56" s="102" t="s">
        <v>46</v>
      </c>
      <c r="B56" s="103" t="s">
        <v>47</v>
      </c>
      <c r="C56" s="103" t="s">
        <v>71</v>
      </c>
      <c r="D56" s="103" t="s">
        <v>72</v>
      </c>
      <c r="E56" s="103" t="s">
        <v>174</v>
      </c>
      <c r="F56" s="103" t="s">
        <v>175</v>
      </c>
      <c r="G56" s="103" t="s">
        <v>52</v>
      </c>
      <c r="H56" s="103" t="s">
        <v>53</v>
      </c>
      <c r="I56" s="103" t="s">
        <v>54</v>
      </c>
      <c r="J56" s="103" t="s">
        <v>176</v>
      </c>
      <c r="K56" s="102" t="s">
        <v>0</v>
      </c>
      <c r="L56" s="103" t="s">
        <v>174</v>
      </c>
      <c r="M56" s="103"/>
      <c r="N56" s="103" t="s">
        <v>177</v>
      </c>
      <c r="O56" s="103" t="s">
        <v>57</v>
      </c>
      <c r="P56" s="108">
        <v>0</v>
      </c>
      <c r="Q56" s="112"/>
      <c r="R56" s="103"/>
      <c r="S56" s="113">
        <v>0</v>
      </c>
      <c r="T56" s="113">
        <v>256760</v>
      </c>
      <c r="U56" s="113">
        <v>256760</v>
      </c>
      <c r="V56" s="115">
        <v>0</v>
      </c>
      <c r="W56" s="116">
        <f>IF(O56="返货",U56/(1+P56),IF(O56="返现",U56,IF(O56="折扣",U56*P56,IF(O56="无",U56))))</f>
        <v>256760</v>
      </c>
      <c r="X56" s="117"/>
      <c r="Y56" s="117">
        <f t="shared" si="3"/>
        <v>0</v>
      </c>
      <c r="Z56" s="117">
        <f t="shared" si="14"/>
        <v>256760</v>
      </c>
      <c r="AA56" s="131">
        <f t="shared" si="8"/>
        <v>0</v>
      </c>
      <c r="AB56" s="113">
        <v>256760</v>
      </c>
      <c r="AC56" s="106">
        <v>8.3699999999999997E-2</v>
      </c>
      <c r="AD56" s="103"/>
      <c r="AE56" s="103"/>
      <c r="AF56" s="103"/>
      <c r="AG56" s="108">
        <v>0</v>
      </c>
    </row>
    <row r="57" spans="1:33" x14ac:dyDescent="0.15">
      <c r="A57" s="102" t="s">
        <v>46</v>
      </c>
      <c r="B57" s="103" t="s">
        <v>0</v>
      </c>
      <c r="C57" s="103" t="s">
        <v>58</v>
      </c>
      <c r="D57" s="103" t="s">
        <v>59</v>
      </c>
      <c r="E57" s="103" t="s">
        <v>64</v>
      </c>
      <c r="F57" s="103" t="s">
        <v>64</v>
      </c>
      <c r="G57" s="103" t="s">
        <v>64</v>
      </c>
      <c r="H57" s="103" t="s">
        <v>53</v>
      </c>
      <c r="I57" s="103" t="s">
        <v>54</v>
      </c>
      <c r="J57" s="103" t="s">
        <v>55</v>
      </c>
      <c r="K57" s="102" t="s">
        <v>0</v>
      </c>
      <c r="L57" s="103" t="s">
        <v>64</v>
      </c>
      <c r="M57" s="103"/>
      <c r="N57" s="103" t="s">
        <v>177</v>
      </c>
      <c r="O57" s="103" t="s">
        <v>57</v>
      </c>
      <c r="P57" s="108">
        <v>0</v>
      </c>
      <c r="Q57" s="112"/>
      <c r="R57" s="103" t="s">
        <v>65</v>
      </c>
      <c r="S57" s="113">
        <v>0</v>
      </c>
      <c r="T57" s="113">
        <v>9763320</v>
      </c>
      <c r="U57" s="113">
        <v>6671602</v>
      </c>
      <c r="V57" s="115">
        <v>0</v>
      </c>
      <c r="W57" s="116">
        <v>7839999.3600000003</v>
      </c>
      <c r="X57" s="117">
        <v>470399.96</v>
      </c>
      <c r="Y57" s="117">
        <f t="shared" si="3"/>
        <v>2958339.3600000003</v>
      </c>
      <c r="Z57" s="117">
        <f t="shared" si="4"/>
        <v>8310399.3200000003</v>
      </c>
      <c r="AA57" s="131">
        <f t="shared" si="8"/>
        <v>-1168397.3600000003</v>
      </c>
      <c r="AB57" s="113">
        <v>4881660</v>
      </c>
      <c r="AC57" s="106">
        <v>8.3699999999999997E-2</v>
      </c>
      <c r="AD57" s="103"/>
      <c r="AE57" s="103"/>
      <c r="AF57" s="103"/>
      <c r="AG57" s="108">
        <v>0</v>
      </c>
    </row>
    <row r="58" spans="1:33" x14ac:dyDescent="0.15">
      <c r="A58" s="102" t="s">
        <v>46</v>
      </c>
      <c r="B58" s="103" t="s">
        <v>0</v>
      </c>
      <c r="C58" s="103" t="s">
        <v>58</v>
      </c>
      <c r="D58" s="103" t="s">
        <v>59</v>
      </c>
      <c r="E58" s="103" t="s">
        <v>60</v>
      </c>
      <c r="F58" s="103" t="s">
        <v>60</v>
      </c>
      <c r="G58" s="103" t="s">
        <v>60</v>
      </c>
      <c r="H58" s="103" t="s">
        <v>178</v>
      </c>
      <c r="I58" s="103" t="s">
        <v>179</v>
      </c>
      <c r="J58" s="103" t="s">
        <v>180</v>
      </c>
      <c r="K58" s="102" t="s">
        <v>0</v>
      </c>
      <c r="L58" s="103" t="s">
        <v>60</v>
      </c>
      <c r="M58" s="103"/>
      <c r="N58" s="103" t="s">
        <v>62</v>
      </c>
      <c r="O58" s="103" t="s">
        <v>57</v>
      </c>
      <c r="P58" s="108">
        <v>0</v>
      </c>
      <c r="Q58" s="112"/>
      <c r="R58" s="103" t="s">
        <v>181</v>
      </c>
      <c r="S58" s="113">
        <v>0</v>
      </c>
      <c r="T58" s="113">
        <v>281.11</v>
      </c>
      <c r="U58" s="113">
        <v>281.11</v>
      </c>
      <c r="V58" s="115">
        <v>281.11</v>
      </c>
      <c r="W58" s="116">
        <v>0</v>
      </c>
      <c r="X58" s="117"/>
      <c r="Y58" s="117">
        <f t="shared" si="3"/>
        <v>0</v>
      </c>
      <c r="Z58" s="117">
        <f t="shared" si="4"/>
        <v>0</v>
      </c>
      <c r="AA58" s="131">
        <f>V58-W58</f>
        <v>281.11</v>
      </c>
      <c r="AB58" s="113">
        <v>281.11</v>
      </c>
      <c r="AC58" s="108">
        <v>0</v>
      </c>
      <c r="AD58" s="103"/>
      <c r="AE58" s="103"/>
      <c r="AF58" s="103"/>
      <c r="AG58" s="108">
        <v>0</v>
      </c>
    </row>
    <row r="59" spans="1:33" x14ac:dyDescent="0.15">
      <c r="A59" s="102" t="s">
        <v>46</v>
      </c>
      <c r="B59" s="103" t="s">
        <v>0</v>
      </c>
      <c r="C59" s="103" t="s">
        <v>58</v>
      </c>
      <c r="D59" s="103" t="s">
        <v>59</v>
      </c>
      <c r="E59" s="103" t="s">
        <v>64</v>
      </c>
      <c r="F59" s="103" t="s">
        <v>64</v>
      </c>
      <c r="G59" s="103" t="s">
        <v>64</v>
      </c>
      <c r="H59" s="103" t="s">
        <v>178</v>
      </c>
      <c r="I59" s="103" t="s">
        <v>179</v>
      </c>
      <c r="J59" s="103" t="s">
        <v>180</v>
      </c>
      <c r="K59" s="102" t="s">
        <v>0</v>
      </c>
      <c r="L59" s="103" t="s">
        <v>64</v>
      </c>
      <c r="M59" s="103"/>
      <c r="N59" s="103" t="s">
        <v>62</v>
      </c>
      <c r="O59" s="103" t="s">
        <v>57</v>
      </c>
      <c r="P59" s="108">
        <v>0</v>
      </c>
      <c r="Q59" s="112"/>
      <c r="R59" s="103" t="s">
        <v>181</v>
      </c>
      <c r="S59" s="113">
        <v>0</v>
      </c>
      <c r="T59" s="113">
        <v>292371.32</v>
      </c>
      <c r="U59" s="113">
        <v>292371.32</v>
      </c>
      <c r="V59" s="115">
        <v>292371.32</v>
      </c>
      <c r="W59" s="116">
        <v>0</v>
      </c>
      <c r="X59" s="117"/>
      <c r="Y59" s="117">
        <f t="shared" si="3"/>
        <v>0</v>
      </c>
      <c r="Z59" s="117">
        <f t="shared" si="4"/>
        <v>0</v>
      </c>
      <c r="AA59" s="131">
        <v>0</v>
      </c>
      <c r="AB59" s="113">
        <v>292371.32</v>
      </c>
      <c r="AC59" s="108">
        <v>0</v>
      </c>
      <c r="AD59" s="103"/>
      <c r="AE59" s="103"/>
      <c r="AF59" s="103"/>
      <c r="AG59" s="108">
        <v>0</v>
      </c>
    </row>
    <row r="60" spans="1:33" x14ac:dyDescent="0.15">
      <c r="A60" s="102" t="s">
        <v>46</v>
      </c>
      <c r="B60" s="103" t="s">
        <v>0</v>
      </c>
      <c r="C60" s="103" t="s">
        <v>58</v>
      </c>
      <c r="D60" s="103" t="s">
        <v>59</v>
      </c>
      <c r="E60" s="103" t="s">
        <v>64</v>
      </c>
      <c r="F60" s="103" t="s">
        <v>64</v>
      </c>
      <c r="G60" s="103" t="s">
        <v>64</v>
      </c>
      <c r="H60" s="103" t="s">
        <v>182</v>
      </c>
      <c r="I60" s="103" t="s">
        <v>179</v>
      </c>
      <c r="J60" s="103" t="s">
        <v>183</v>
      </c>
      <c r="K60" s="102" t="s">
        <v>0</v>
      </c>
      <c r="L60" s="103" t="s">
        <v>64</v>
      </c>
      <c r="M60" s="103"/>
      <c r="N60" s="103" t="s">
        <v>62</v>
      </c>
      <c r="O60" s="103" t="s">
        <v>57</v>
      </c>
      <c r="P60" s="109">
        <v>0</v>
      </c>
      <c r="Q60" s="112"/>
      <c r="R60" s="103" t="s">
        <v>181</v>
      </c>
      <c r="S60" s="113">
        <v>0</v>
      </c>
      <c r="T60" s="121">
        <v>81000</v>
      </c>
      <c r="U60" s="121">
        <v>0</v>
      </c>
      <c r="V60" s="122">
        <f>S60+T60-U60</f>
        <v>81000</v>
      </c>
      <c r="W60" s="123">
        <f>IF(O60="返货",U60/(1+P60),IF(O60="返现",U60,IF(O60="折扣",U60*P60,IF(O60="无",U60))))</f>
        <v>0</v>
      </c>
      <c r="X60" s="119"/>
      <c r="Y60" s="117">
        <f t="shared" si="3"/>
        <v>0</v>
      </c>
      <c r="Z60" s="117">
        <f t="shared" si="4"/>
        <v>0</v>
      </c>
      <c r="AA60" s="121">
        <f>U60-W60</f>
        <v>0</v>
      </c>
      <c r="AB60" s="121">
        <v>81000</v>
      </c>
      <c r="AC60" s="109">
        <v>0</v>
      </c>
      <c r="AD60" s="103"/>
      <c r="AE60" s="103"/>
      <c r="AF60" s="103"/>
      <c r="AG60" s="109">
        <v>0</v>
      </c>
    </row>
    <row r="61" spans="1:33" x14ac:dyDescent="0.15">
      <c r="A61" s="102" t="s">
        <v>46</v>
      </c>
      <c r="B61" s="103" t="s">
        <v>0</v>
      </c>
      <c r="C61" s="103" t="s">
        <v>58</v>
      </c>
      <c r="D61" s="103" t="s">
        <v>184</v>
      </c>
      <c r="E61" s="103" t="s">
        <v>185</v>
      </c>
      <c r="F61" s="103" t="s">
        <v>185</v>
      </c>
      <c r="G61" s="103" t="s">
        <v>185</v>
      </c>
      <c r="H61" s="103" t="s">
        <v>186</v>
      </c>
      <c r="I61" s="103" t="s">
        <v>179</v>
      </c>
      <c r="J61" s="103" t="s">
        <v>187</v>
      </c>
      <c r="K61" s="102" t="s">
        <v>0</v>
      </c>
      <c r="L61" s="103" t="s">
        <v>185</v>
      </c>
      <c r="M61" s="103"/>
      <c r="N61" s="103" t="s">
        <v>188</v>
      </c>
      <c r="O61" s="103" t="s">
        <v>57</v>
      </c>
      <c r="P61" s="109">
        <v>0</v>
      </c>
      <c r="Q61" s="112"/>
      <c r="R61" s="103" t="s">
        <v>189</v>
      </c>
      <c r="S61" s="113">
        <v>0</v>
      </c>
      <c r="T61" s="121">
        <v>10180650</v>
      </c>
      <c r="U61" s="121">
        <v>9929405.9600000009</v>
      </c>
      <c r="V61" s="122">
        <v>251244.03999999899</v>
      </c>
      <c r="W61" s="116">
        <v>9929405.9600000009</v>
      </c>
      <c r="X61" s="117"/>
      <c r="Y61" s="117">
        <f t="shared" si="3"/>
        <v>0</v>
      </c>
      <c r="Z61" s="117">
        <f t="shared" si="4"/>
        <v>9929405.9600000009</v>
      </c>
      <c r="AA61" s="131">
        <v>0</v>
      </c>
      <c r="AB61" s="121">
        <v>10180650</v>
      </c>
      <c r="AC61" s="109">
        <v>0</v>
      </c>
      <c r="AD61" s="103"/>
      <c r="AE61" s="103"/>
      <c r="AF61" s="103"/>
      <c r="AG61" s="109">
        <v>0</v>
      </c>
    </row>
    <row r="62" spans="1:33" x14ac:dyDescent="0.15">
      <c r="A62" s="102" t="s">
        <v>46</v>
      </c>
      <c r="B62" s="103" t="s">
        <v>0</v>
      </c>
      <c r="C62" s="103" t="s">
        <v>58</v>
      </c>
      <c r="D62" s="103" t="s">
        <v>184</v>
      </c>
      <c r="E62" s="103" t="s">
        <v>190</v>
      </c>
      <c r="F62" s="103" t="s">
        <v>190</v>
      </c>
      <c r="G62" s="103" t="s">
        <v>190</v>
      </c>
      <c r="H62" s="103" t="s">
        <v>186</v>
      </c>
      <c r="I62" s="103" t="s">
        <v>179</v>
      </c>
      <c r="J62" s="103" t="s">
        <v>187</v>
      </c>
      <c r="K62" s="102" t="s">
        <v>0</v>
      </c>
      <c r="L62" s="103" t="s">
        <v>190</v>
      </c>
      <c r="M62" s="103"/>
      <c r="N62" s="103" t="s">
        <v>188</v>
      </c>
      <c r="O62" s="103" t="s">
        <v>57</v>
      </c>
      <c r="P62" s="109">
        <v>0</v>
      </c>
      <c r="Q62" s="112"/>
      <c r="R62" s="103" t="s">
        <v>189</v>
      </c>
      <c r="S62" s="113">
        <v>0</v>
      </c>
      <c r="T62" s="121">
        <v>3210000</v>
      </c>
      <c r="U62" s="121">
        <v>3177900</v>
      </c>
      <c r="V62" s="122">
        <v>32100</v>
      </c>
      <c r="W62" s="116">
        <v>3177900</v>
      </c>
      <c r="X62" s="117"/>
      <c r="Y62" s="117">
        <f t="shared" si="3"/>
        <v>0</v>
      </c>
      <c r="Z62" s="117">
        <f t="shared" si="4"/>
        <v>3177900</v>
      </c>
      <c r="AA62" s="131">
        <v>0</v>
      </c>
      <c r="AB62" s="121">
        <v>3210000</v>
      </c>
      <c r="AC62" s="109">
        <v>0</v>
      </c>
      <c r="AD62" s="103"/>
      <c r="AE62" s="103"/>
      <c r="AF62" s="103"/>
      <c r="AG62" s="109">
        <v>0</v>
      </c>
    </row>
    <row r="63" spans="1:33" x14ac:dyDescent="0.15">
      <c r="A63" s="102" t="s">
        <v>46</v>
      </c>
      <c r="B63" s="103" t="s">
        <v>0</v>
      </c>
      <c r="C63" s="103" t="s">
        <v>58</v>
      </c>
      <c r="D63" s="103" t="s">
        <v>184</v>
      </c>
      <c r="E63" s="103" t="s">
        <v>191</v>
      </c>
      <c r="F63" s="103" t="s">
        <v>191</v>
      </c>
      <c r="G63" s="103" t="s">
        <v>191</v>
      </c>
      <c r="H63" s="103" t="s">
        <v>186</v>
      </c>
      <c r="I63" s="103" t="s">
        <v>179</v>
      </c>
      <c r="J63" s="103" t="s">
        <v>187</v>
      </c>
      <c r="K63" s="102" t="s">
        <v>0</v>
      </c>
      <c r="L63" s="103" t="s">
        <v>191</v>
      </c>
      <c r="M63" s="103"/>
      <c r="N63" s="103" t="s">
        <v>56</v>
      </c>
      <c r="O63" s="103" t="s">
        <v>57</v>
      </c>
      <c r="P63" s="109">
        <v>0</v>
      </c>
      <c r="Q63" s="112"/>
      <c r="R63" s="103" t="s">
        <v>189</v>
      </c>
      <c r="S63" s="113">
        <v>0</v>
      </c>
      <c r="T63" s="121">
        <v>18994500</v>
      </c>
      <c r="U63" s="121">
        <v>18711000</v>
      </c>
      <c r="V63" s="122">
        <v>283500</v>
      </c>
      <c r="W63" s="116">
        <v>18711000</v>
      </c>
      <c r="X63" s="117"/>
      <c r="Y63" s="117">
        <f t="shared" si="3"/>
        <v>0</v>
      </c>
      <c r="Z63" s="117">
        <f t="shared" si="4"/>
        <v>18711000</v>
      </c>
      <c r="AA63" s="131">
        <v>0</v>
      </c>
      <c r="AB63" s="121">
        <v>18994500</v>
      </c>
      <c r="AC63" s="109">
        <v>0</v>
      </c>
      <c r="AD63" s="103"/>
      <c r="AE63" s="103"/>
      <c r="AF63" s="103"/>
      <c r="AG63" s="109">
        <v>0</v>
      </c>
    </row>
    <row r="64" spans="1:33" x14ac:dyDescent="0.3">
      <c r="A64" s="102" t="s">
        <v>46</v>
      </c>
      <c r="B64" s="104" t="s">
        <v>0</v>
      </c>
      <c r="C64" s="104" t="s">
        <v>48</v>
      </c>
      <c r="D64" s="104" t="s">
        <v>192</v>
      </c>
      <c r="E64" s="104" t="s">
        <v>193</v>
      </c>
      <c r="F64" s="104" t="s">
        <v>194</v>
      </c>
      <c r="G64" s="104" t="s">
        <v>193</v>
      </c>
      <c r="H64" s="104" t="s">
        <v>195</v>
      </c>
      <c r="I64" s="103" t="s">
        <v>179</v>
      </c>
      <c r="J64" s="103" t="s">
        <v>196</v>
      </c>
      <c r="K64" s="102" t="s">
        <v>0</v>
      </c>
      <c r="L64" s="104" t="s">
        <v>197</v>
      </c>
      <c r="M64" s="110"/>
      <c r="N64" s="104" t="s">
        <v>56</v>
      </c>
      <c r="O64" s="104" t="s">
        <v>57</v>
      </c>
      <c r="P64" s="110">
        <v>0</v>
      </c>
      <c r="Q64" s="124">
        <v>6554</v>
      </c>
      <c r="R64" s="125"/>
      <c r="S64" s="113"/>
      <c r="T64" s="126"/>
      <c r="U64" s="127">
        <v>6789.9019607843102</v>
      </c>
      <c r="V64" s="128">
        <v>0</v>
      </c>
      <c r="W64" s="128">
        <v>6789.9019607843102</v>
      </c>
      <c r="X64" s="129"/>
      <c r="Y64" s="117">
        <f t="shared" si="3"/>
        <v>0</v>
      </c>
      <c r="Z64" s="117">
        <f t="shared" si="4"/>
        <v>6789.9019607843102</v>
      </c>
      <c r="AA64" s="127"/>
      <c r="AB64" s="127">
        <v>6789.9019607843102</v>
      </c>
      <c r="AC64" s="132">
        <v>0</v>
      </c>
      <c r="AD64" s="129"/>
      <c r="AE64" s="129"/>
      <c r="AF64" s="126" t="s">
        <v>198</v>
      </c>
      <c r="AG64" s="104"/>
    </row>
    <row r="65" spans="1:33" x14ac:dyDescent="0.3">
      <c r="A65" s="102" t="s">
        <v>46</v>
      </c>
      <c r="B65" s="104" t="s">
        <v>0</v>
      </c>
      <c r="C65" s="104" t="s">
        <v>48</v>
      </c>
      <c r="D65" s="104" t="s">
        <v>192</v>
      </c>
      <c r="E65" s="104" t="s">
        <v>193</v>
      </c>
      <c r="F65" s="104" t="s">
        <v>194</v>
      </c>
      <c r="G65" s="104" t="s">
        <v>193</v>
      </c>
      <c r="H65" s="104" t="s">
        <v>195</v>
      </c>
      <c r="I65" s="103" t="s">
        <v>179</v>
      </c>
      <c r="J65" s="103" t="s">
        <v>196</v>
      </c>
      <c r="K65" s="102" t="s">
        <v>0</v>
      </c>
      <c r="L65" s="104" t="s">
        <v>197</v>
      </c>
      <c r="M65" s="110"/>
      <c r="N65" s="104" t="s">
        <v>56</v>
      </c>
      <c r="O65" s="104" t="s">
        <v>57</v>
      </c>
      <c r="P65" s="110">
        <v>0</v>
      </c>
      <c r="Q65" s="124">
        <v>6554</v>
      </c>
      <c r="R65" s="125"/>
      <c r="S65" s="113"/>
      <c r="T65" s="126"/>
      <c r="U65" s="127">
        <v>-6925.7</v>
      </c>
      <c r="V65" s="128">
        <v>0</v>
      </c>
      <c r="W65" s="128">
        <v>-6925.7</v>
      </c>
      <c r="X65" s="129"/>
      <c r="Y65" s="117">
        <f t="shared" si="3"/>
        <v>0</v>
      </c>
      <c r="Z65" s="117">
        <f t="shared" si="4"/>
        <v>-6925.7</v>
      </c>
      <c r="AA65" s="127"/>
      <c r="AB65" s="127">
        <v>-6925.7</v>
      </c>
      <c r="AC65" s="132">
        <v>0</v>
      </c>
      <c r="AD65" s="129"/>
      <c r="AE65" s="129"/>
      <c r="AF65" s="126" t="s">
        <v>198</v>
      </c>
      <c r="AG65" s="104">
        <v>0</v>
      </c>
    </row>
    <row r="66" spans="1:33" x14ac:dyDescent="0.3">
      <c r="A66" s="102" t="s">
        <v>46</v>
      </c>
      <c r="B66" s="104" t="s">
        <v>0</v>
      </c>
      <c r="C66" s="104" t="s">
        <v>48</v>
      </c>
      <c r="D66" s="104" t="s">
        <v>192</v>
      </c>
      <c r="E66" s="104" t="s">
        <v>193</v>
      </c>
      <c r="F66" s="104" t="s">
        <v>194</v>
      </c>
      <c r="G66" s="104" t="s">
        <v>193</v>
      </c>
      <c r="H66" s="104" t="s">
        <v>199</v>
      </c>
      <c r="I66" s="103" t="s">
        <v>179</v>
      </c>
      <c r="J66" s="103" t="s">
        <v>200</v>
      </c>
      <c r="K66" s="102" t="s">
        <v>0</v>
      </c>
      <c r="L66" s="104" t="s">
        <v>201</v>
      </c>
      <c r="M66" s="139"/>
      <c r="N66" s="104" t="s">
        <v>56</v>
      </c>
      <c r="O66" s="104" t="s">
        <v>57</v>
      </c>
      <c r="P66" s="110">
        <v>0</v>
      </c>
      <c r="Q66" s="143" t="s">
        <v>202</v>
      </c>
      <c r="R66" s="125"/>
      <c r="S66" s="113"/>
      <c r="T66" s="126"/>
      <c r="U66" s="127">
        <v>247.43269230769201</v>
      </c>
      <c r="V66" s="128">
        <v>0</v>
      </c>
      <c r="W66" s="128">
        <v>247.43269230769201</v>
      </c>
      <c r="X66" s="129"/>
      <c r="Y66" s="117">
        <f t="shared" si="3"/>
        <v>0</v>
      </c>
      <c r="Z66" s="117">
        <f t="shared" si="4"/>
        <v>247.43269230769201</v>
      </c>
      <c r="AA66" s="127"/>
      <c r="AB66" s="127">
        <v>247.43269230769201</v>
      </c>
      <c r="AC66" s="132">
        <v>0</v>
      </c>
      <c r="AD66" s="129"/>
      <c r="AE66" s="129"/>
      <c r="AF66" s="126" t="s">
        <v>198</v>
      </c>
      <c r="AG66" s="104">
        <v>0</v>
      </c>
    </row>
    <row r="67" spans="1:33" x14ac:dyDescent="0.15">
      <c r="A67" s="102" t="s">
        <v>46</v>
      </c>
      <c r="B67" s="134" t="s">
        <v>1</v>
      </c>
      <c r="C67" s="134" t="s">
        <v>66</v>
      </c>
      <c r="D67" s="134" t="s">
        <v>90</v>
      </c>
      <c r="E67" s="134" t="s">
        <v>203</v>
      </c>
      <c r="F67" s="134" t="s">
        <v>204</v>
      </c>
      <c r="G67" s="134" t="s">
        <v>203</v>
      </c>
      <c r="H67" s="134" t="s">
        <v>205</v>
      </c>
      <c r="I67" s="103" t="s">
        <v>179</v>
      </c>
      <c r="J67" s="103" t="s">
        <v>206</v>
      </c>
      <c r="K67" s="102" t="s">
        <v>1</v>
      </c>
      <c r="L67" s="132" t="s">
        <v>207</v>
      </c>
      <c r="M67" s="134" t="s">
        <v>208</v>
      </c>
      <c r="N67" s="134" t="s">
        <v>56</v>
      </c>
      <c r="O67" s="104" t="s">
        <v>57</v>
      </c>
      <c r="P67" s="110">
        <v>0</v>
      </c>
      <c r="Q67" s="144">
        <v>600000829</v>
      </c>
      <c r="R67" s="134"/>
      <c r="S67" s="113"/>
      <c r="T67" s="145"/>
      <c r="U67" s="127">
        <v>700000</v>
      </c>
      <c r="V67" s="146">
        <v>0</v>
      </c>
      <c r="W67" s="128">
        <v>700000</v>
      </c>
      <c r="X67" s="127"/>
      <c r="Y67" s="117">
        <f t="shared" ref="Y67:Y130" si="15">IF(W67-AB67&lt;0,0,IF(O67="返现",MAX(W67-AA67-AB67,0),MAX(W67-AB67,0)))</f>
        <v>0</v>
      </c>
      <c r="Z67" s="117">
        <f t="shared" ref="Z67:Z130" si="16">W67+X67+AN67</f>
        <v>700000</v>
      </c>
      <c r="AA67" s="156"/>
      <c r="AB67" s="127">
        <v>700000</v>
      </c>
      <c r="AC67" s="132">
        <v>0</v>
      </c>
      <c r="AD67" s="134"/>
      <c r="AE67" s="134"/>
      <c r="AF67" s="126" t="s">
        <v>198</v>
      </c>
      <c r="AG67" s="132">
        <v>0</v>
      </c>
    </row>
    <row r="68" spans="1:33" x14ac:dyDescent="0.15">
      <c r="A68" s="102" t="s">
        <v>46</v>
      </c>
      <c r="B68" s="134" t="s">
        <v>1</v>
      </c>
      <c r="C68" s="134" t="s">
        <v>66</v>
      </c>
      <c r="D68" s="134" t="s">
        <v>90</v>
      </c>
      <c r="E68" s="134" t="s">
        <v>186</v>
      </c>
      <c r="F68" s="134" t="s">
        <v>186</v>
      </c>
      <c r="G68" s="134" t="s">
        <v>186</v>
      </c>
      <c r="H68" s="134" t="s">
        <v>205</v>
      </c>
      <c r="I68" s="103" t="s">
        <v>179</v>
      </c>
      <c r="J68" s="103" t="s">
        <v>206</v>
      </c>
      <c r="K68" s="102" t="s">
        <v>1</v>
      </c>
      <c r="L68" s="132" t="s">
        <v>207</v>
      </c>
      <c r="M68" s="134" t="s">
        <v>208</v>
      </c>
      <c r="N68" s="134" t="s">
        <v>56</v>
      </c>
      <c r="O68" s="104" t="s">
        <v>57</v>
      </c>
      <c r="P68" s="110">
        <v>0</v>
      </c>
      <c r="Q68" s="144">
        <v>600000829</v>
      </c>
      <c r="R68" s="134"/>
      <c r="S68" s="113"/>
      <c r="T68" s="145"/>
      <c r="U68" s="127">
        <v>3139374.4436599999</v>
      </c>
      <c r="V68" s="146">
        <v>0</v>
      </c>
      <c r="W68" s="128">
        <v>3139374.4436599999</v>
      </c>
      <c r="X68" s="127"/>
      <c r="Y68" s="117">
        <f t="shared" si="15"/>
        <v>0</v>
      </c>
      <c r="Z68" s="117">
        <f t="shared" si="16"/>
        <v>3139374.4436599999</v>
      </c>
      <c r="AA68" s="156"/>
      <c r="AB68" s="127">
        <v>3139374.4436599999</v>
      </c>
      <c r="AC68" s="132">
        <v>0</v>
      </c>
      <c r="AD68" s="134"/>
      <c r="AE68" s="134"/>
      <c r="AF68" s="126" t="s">
        <v>198</v>
      </c>
      <c r="AG68" s="132">
        <v>0</v>
      </c>
    </row>
    <row r="69" spans="1:33" x14ac:dyDescent="0.15">
      <c r="A69" s="102" t="s">
        <v>46</v>
      </c>
      <c r="B69" s="134" t="s">
        <v>1</v>
      </c>
      <c r="C69" s="134" t="s">
        <v>66</v>
      </c>
      <c r="D69" s="134" t="s">
        <v>90</v>
      </c>
      <c r="E69" s="134" t="s">
        <v>209</v>
      </c>
      <c r="F69" s="134" t="s">
        <v>209</v>
      </c>
      <c r="G69" s="134" t="s">
        <v>209</v>
      </c>
      <c r="H69" s="134" t="s">
        <v>205</v>
      </c>
      <c r="I69" s="103" t="s">
        <v>179</v>
      </c>
      <c r="J69" s="103" t="s">
        <v>206</v>
      </c>
      <c r="K69" s="102" t="s">
        <v>1</v>
      </c>
      <c r="L69" s="132" t="s">
        <v>203</v>
      </c>
      <c r="M69" s="134" t="s">
        <v>208</v>
      </c>
      <c r="N69" s="134" t="s">
        <v>56</v>
      </c>
      <c r="O69" s="104" t="s">
        <v>57</v>
      </c>
      <c r="P69" s="110">
        <v>0</v>
      </c>
      <c r="Q69" s="144">
        <v>600000916</v>
      </c>
      <c r="R69" s="134"/>
      <c r="S69" s="113"/>
      <c r="T69" s="145"/>
      <c r="U69" s="127">
        <v>1511691.35</v>
      </c>
      <c r="V69" s="146">
        <v>0</v>
      </c>
      <c r="W69" s="128">
        <v>1511691.35</v>
      </c>
      <c r="X69" s="127"/>
      <c r="Y69" s="117">
        <f t="shared" si="15"/>
        <v>0</v>
      </c>
      <c r="Z69" s="117">
        <f t="shared" si="16"/>
        <v>1511691.35</v>
      </c>
      <c r="AA69" s="156"/>
      <c r="AB69" s="127">
        <v>1511691.35</v>
      </c>
      <c r="AC69" s="132">
        <v>0</v>
      </c>
      <c r="AD69" s="134"/>
      <c r="AE69" s="134"/>
      <c r="AF69" s="126" t="s">
        <v>198</v>
      </c>
      <c r="AG69" s="132">
        <v>0</v>
      </c>
    </row>
    <row r="70" spans="1:33" x14ac:dyDescent="0.15">
      <c r="A70" s="102" t="s">
        <v>46</v>
      </c>
      <c r="B70" s="134" t="s">
        <v>0</v>
      </c>
      <c r="C70" s="134" t="s">
        <v>58</v>
      </c>
      <c r="D70" s="134" t="s">
        <v>59</v>
      </c>
      <c r="E70" s="134" t="s">
        <v>64</v>
      </c>
      <c r="F70" s="134" t="s">
        <v>64</v>
      </c>
      <c r="G70" s="134" t="s">
        <v>64</v>
      </c>
      <c r="H70" s="134" t="s">
        <v>210</v>
      </c>
      <c r="I70" s="103" t="s">
        <v>179</v>
      </c>
      <c r="J70" s="103" t="s">
        <v>211</v>
      </c>
      <c r="K70" s="102" t="s">
        <v>0</v>
      </c>
      <c r="L70" s="134" t="s">
        <v>64</v>
      </c>
      <c r="M70" s="134"/>
      <c r="N70" s="134" t="s">
        <v>62</v>
      </c>
      <c r="O70" s="104" t="s">
        <v>57</v>
      </c>
      <c r="P70" s="110">
        <v>0</v>
      </c>
      <c r="Q70" s="147"/>
      <c r="R70" s="134" t="s">
        <v>65</v>
      </c>
      <c r="S70" s="113"/>
      <c r="T70" s="145"/>
      <c r="U70" s="126">
        <v>147092.698113208</v>
      </c>
      <c r="V70" s="146">
        <v>0</v>
      </c>
      <c r="W70" s="148">
        <v>147092.698113208</v>
      </c>
      <c r="X70" s="126">
        <v>9216</v>
      </c>
      <c r="Y70" s="117">
        <f t="shared" si="15"/>
        <v>0</v>
      </c>
      <c r="Z70" s="117">
        <f t="shared" si="16"/>
        <v>156308.698113208</v>
      </c>
      <c r="AA70" s="145"/>
      <c r="AB70" s="126">
        <v>147092.698113208</v>
      </c>
      <c r="AC70" s="132">
        <v>0</v>
      </c>
      <c r="AD70" s="134"/>
      <c r="AE70" s="134"/>
      <c r="AF70" s="126" t="s">
        <v>198</v>
      </c>
      <c r="AG70" s="132">
        <v>0.1</v>
      </c>
    </row>
    <row r="71" spans="1:33" x14ac:dyDescent="0.15">
      <c r="A71" s="102" t="s">
        <v>212</v>
      </c>
      <c r="B71" s="135" t="s">
        <v>0</v>
      </c>
      <c r="C71" s="135" t="s">
        <v>58</v>
      </c>
      <c r="D71" s="135" t="s">
        <v>59</v>
      </c>
      <c r="E71" s="135" t="s">
        <v>60</v>
      </c>
      <c r="F71" s="135" t="s">
        <v>60</v>
      </c>
      <c r="G71" s="135" t="s">
        <v>60</v>
      </c>
      <c r="H71" s="135" t="s">
        <v>53</v>
      </c>
      <c r="I71" s="103" t="s">
        <v>54</v>
      </c>
      <c r="J71" s="135" t="s">
        <v>55</v>
      </c>
      <c r="K71" s="102" t="s">
        <v>0</v>
      </c>
      <c r="L71" s="135" t="s">
        <v>61</v>
      </c>
      <c r="M71" s="135"/>
      <c r="N71" s="135" t="s">
        <v>62</v>
      </c>
      <c r="O71" s="135" t="s">
        <v>57</v>
      </c>
      <c r="P71" s="108">
        <v>0</v>
      </c>
      <c r="Q71" s="149"/>
      <c r="R71" s="135"/>
      <c r="S71" s="113">
        <v>254831.51</v>
      </c>
      <c r="T71" s="113">
        <v>-244831.51</v>
      </c>
      <c r="U71" s="113">
        <v>0</v>
      </c>
      <c r="V71" s="115">
        <f t="shared" ref="V71:V121" si="17">S71+T71-U71</f>
        <v>10000</v>
      </c>
      <c r="W71" s="116">
        <f>U71*(1+AG71)/(1+AG71+P71)</f>
        <v>0</v>
      </c>
      <c r="X71" s="113"/>
      <c r="Y71" s="117">
        <f t="shared" si="15"/>
        <v>0</v>
      </c>
      <c r="Z71" s="117">
        <f t="shared" si="16"/>
        <v>0</v>
      </c>
      <c r="AA71" s="113">
        <f>U71-W71</f>
        <v>0</v>
      </c>
      <c r="AB71" s="113">
        <f t="shared" ref="AB71:AB121" si="18">U71</f>
        <v>0</v>
      </c>
      <c r="AC71" s="106">
        <v>8.3699999999999997E-2</v>
      </c>
      <c r="AD71" s="135"/>
      <c r="AE71" s="135"/>
      <c r="AF71" s="135"/>
      <c r="AG71" s="108">
        <v>0</v>
      </c>
    </row>
    <row r="72" spans="1:33" x14ac:dyDescent="0.15">
      <c r="A72" s="102" t="s">
        <v>212</v>
      </c>
      <c r="B72" s="135" t="s">
        <v>0</v>
      </c>
      <c r="C72" s="135" t="s">
        <v>58</v>
      </c>
      <c r="D72" s="135" t="s">
        <v>59</v>
      </c>
      <c r="E72" s="135" t="s">
        <v>60</v>
      </c>
      <c r="F72" s="135" t="s">
        <v>213</v>
      </c>
      <c r="G72" s="135" t="s">
        <v>60</v>
      </c>
      <c r="H72" s="135" t="s">
        <v>53</v>
      </c>
      <c r="I72" s="103" t="s">
        <v>54</v>
      </c>
      <c r="J72" s="135" t="s">
        <v>55</v>
      </c>
      <c r="K72" s="102" t="s">
        <v>0</v>
      </c>
      <c r="L72" s="135" t="s">
        <v>64</v>
      </c>
      <c r="M72" s="135"/>
      <c r="N72" s="135" t="s">
        <v>62</v>
      </c>
      <c r="O72" s="135" t="s">
        <v>63</v>
      </c>
      <c r="P72" s="108">
        <v>0.02</v>
      </c>
      <c r="Q72" s="149"/>
      <c r="R72" s="135"/>
      <c r="S72" s="113">
        <v>0</v>
      </c>
      <c r="T72" s="113">
        <v>122316</v>
      </c>
      <c r="U72" s="113">
        <v>76353.789999999994</v>
      </c>
      <c r="V72" s="115">
        <f t="shared" si="17"/>
        <v>45962.210000000006</v>
      </c>
      <c r="W72" s="116">
        <v>444788</v>
      </c>
      <c r="X72" s="113"/>
      <c r="Y72" s="117">
        <f t="shared" si="15"/>
        <v>362020.34</v>
      </c>
      <c r="Z72" s="117">
        <f t="shared" si="16"/>
        <v>444788</v>
      </c>
      <c r="AA72" s="113">
        <v>8636.66</v>
      </c>
      <c r="AB72" s="113">
        <v>74131</v>
      </c>
      <c r="AC72" s="106">
        <v>8.3699999999999997E-2</v>
      </c>
      <c r="AD72" s="135"/>
      <c r="AE72" s="135"/>
      <c r="AF72" s="135"/>
      <c r="AG72" s="108">
        <v>0.32</v>
      </c>
    </row>
    <row r="73" spans="1:33" x14ac:dyDescent="0.15">
      <c r="A73" s="102" t="s">
        <v>212</v>
      </c>
      <c r="B73" s="135" t="s">
        <v>0</v>
      </c>
      <c r="C73" s="135" t="s">
        <v>58</v>
      </c>
      <c r="D73" s="135" t="s">
        <v>59</v>
      </c>
      <c r="E73" s="135" t="s">
        <v>64</v>
      </c>
      <c r="F73" s="135" t="s">
        <v>64</v>
      </c>
      <c r="G73" s="135" t="s">
        <v>64</v>
      </c>
      <c r="H73" s="135" t="s">
        <v>53</v>
      </c>
      <c r="I73" s="103" t="s">
        <v>54</v>
      </c>
      <c r="J73" s="135" t="s">
        <v>55</v>
      </c>
      <c r="K73" s="102" t="s">
        <v>0</v>
      </c>
      <c r="L73" s="135" t="s">
        <v>64</v>
      </c>
      <c r="M73" s="135"/>
      <c r="N73" s="135" t="s">
        <v>62</v>
      </c>
      <c r="O73" s="135" t="s">
        <v>70</v>
      </c>
      <c r="P73" s="108">
        <v>0.01</v>
      </c>
      <c r="Q73" s="149"/>
      <c r="R73" s="135"/>
      <c r="S73" s="113">
        <v>0</v>
      </c>
      <c r="T73" s="113">
        <v>822181.82</v>
      </c>
      <c r="U73" s="114">
        <v>74575.860000001005</v>
      </c>
      <c r="V73" s="115">
        <f t="shared" si="17"/>
        <v>747605.95999999892</v>
      </c>
      <c r="W73" s="116">
        <f t="shared" ref="W73:W104" si="19">U73*(1+AG73)/(1+AG73+P73)</f>
        <v>74015.139248121297</v>
      </c>
      <c r="X73" s="113"/>
      <c r="Y73" s="117">
        <f t="shared" si="15"/>
        <v>0</v>
      </c>
      <c r="Z73" s="117">
        <f t="shared" si="16"/>
        <v>74015.139248121297</v>
      </c>
      <c r="AA73" s="113">
        <f t="shared" ref="AA73:AA124" si="20">U73-W73</f>
        <v>560.72075187970768</v>
      </c>
      <c r="AB73" s="113">
        <f t="shared" si="18"/>
        <v>74575.860000001005</v>
      </c>
      <c r="AC73" s="106">
        <v>8.3699999999999997E-2</v>
      </c>
      <c r="AD73" s="135"/>
      <c r="AE73" s="135"/>
      <c r="AF73" s="135"/>
      <c r="AG73" s="108">
        <v>0.32</v>
      </c>
    </row>
    <row r="74" spans="1:33" x14ac:dyDescent="0.15">
      <c r="A74" s="102" t="s">
        <v>212</v>
      </c>
      <c r="B74" s="103" t="s">
        <v>0</v>
      </c>
      <c r="C74" s="103" t="s">
        <v>58</v>
      </c>
      <c r="D74" s="103" t="s">
        <v>59</v>
      </c>
      <c r="E74" s="103" t="s">
        <v>64</v>
      </c>
      <c r="F74" s="103" t="s">
        <v>64</v>
      </c>
      <c r="G74" s="103" t="s">
        <v>64</v>
      </c>
      <c r="H74" s="103" t="s">
        <v>53</v>
      </c>
      <c r="I74" s="103" t="s">
        <v>54</v>
      </c>
      <c r="J74" s="135" t="s">
        <v>55</v>
      </c>
      <c r="K74" s="102" t="s">
        <v>0</v>
      </c>
      <c r="L74" s="103" t="s">
        <v>64</v>
      </c>
      <c r="M74" s="135"/>
      <c r="N74" s="103" t="s">
        <v>62</v>
      </c>
      <c r="O74" s="103" t="s">
        <v>57</v>
      </c>
      <c r="P74" s="108">
        <v>0</v>
      </c>
      <c r="Q74" s="149"/>
      <c r="R74" s="135" t="s">
        <v>65</v>
      </c>
      <c r="S74" s="113">
        <v>771393.13999999897</v>
      </c>
      <c r="T74" s="113"/>
      <c r="U74" s="114">
        <v>771393.13999999897</v>
      </c>
      <c r="V74" s="115">
        <f t="shared" si="17"/>
        <v>0</v>
      </c>
      <c r="W74" s="116">
        <f t="shared" si="19"/>
        <v>771393.13999999897</v>
      </c>
      <c r="X74" s="113">
        <v>48960</v>
      </c>
      <c r="Y74" s="117">
        <f t="shared" si="15"/>
        <v>0</v>
      </c>
      <c r="Z74" s="117">
        <f t="shared" si="16"/>
        <v>820353.13999999897</v>
      </c>
      <c r="AA74" s="113">
        <f t="shared" si="20"/>
        <v>0</v>
      </c>
      <c r="AB74" s="113">
        <f t="shared" si="18"/>
        <v>771393.13999999897</v>
      </c>
      <c r="AC74" s="106">
        <v>8.3699999999999997E-2</v>
      </c>
      <c r="AD74" s="135"/>
      <c r="AE74" s="135"/>
      <c r="AF74" s="135"/>
      <c r="AG74" s="108">
        <v>0.32</v>
      </c>
    </row>
    <row r="75" spans="1:33" x14ac:dyDescent="0.15">
      <c r="A75" s="102" t="s">
        <v>212</v>
      </c>
      <c r="B75" s="103" t="s">
        <v>47</v>
      </c>
      <c r="C75" s="103" t="s">
        <v>66</v>
      </c>
      <c r="D75" s="103" t="s">
        <v>67</v>
      </c>
      <c r="E75" s="103" t="s">
        <v>68</v>
      </c>
      <c r="F75" s="103" t="s">
        <v>69</v>
      </c>
      <c r="G75" s="103" t="s">
        <v>52</v>
      </c>
      <c r="H75" s="103" t="s">
        <v>53</v>
      </c>
      <c r="I75" s="103" t="s">
        <v>54</v>
      </c>
      <c r="J75" s="135" t="s">
        <v>55</v>
      </c>
      <c r="K75" s="102" t="s">
        <v>0</v>
      </c>
      <c r="L75" s="103" t="s">
        <v>68</v>
      </c>
      <c r="M75" s="135"/>
      <c r="N75" s="102" t="s">
        <v>62</v>
      </c>
      <c r="O75" s="103" t="s">
        <v>57</v>
      </c>
      <c r="P75" s="108">
        <v>0</v>
      </c>
      <c r="Q75" s="149"/>
      <c r="R75" s="135"/>
      <c r="S75" s="113">
        <v>7.0399999999990497</v>
      </c>
      <c r="T75" s="113"/>
      <c r="U75" s="113">
        <v>0</v>
      </c>
      <c r="V75" s="115">
        <f t="shared" si="17"/>
        <v>7.0399999999990497</v>
      </c>
      <c r="W75" s="116">
        <f t="shared" si="19"/>
        <v>0</v>
      </c>
      <c r="X75" s="113"/>
      <c r="Y75" s="117">
        <f t="shared" si="15"/>
        <v>0</v>
      </c>
      <c r="Z75" s="117">
        <f t="shared" ref="Z75:Z77" si="21">W75+X75</f>
        <v>0</v>
      </c>
      <c r="AA75" s="113">
        <f t="shared" si="20"/>
        <v>0</v>
      </c>
      <c r="AB75" s="113">
        <f t="shared" si="18"/>
        <v>0</v>
      </c>
      <c r="AC75" s="106">
        <v>8.3699999999999997E-2</v>
      </c>
      <c r="AD75" s="135"/>
      <c r="AE75" s="135"/>
      <c r="AF75" s="135"/>
      <c r="AG75" s="108">
        <v>0</v>
      </c>
    </row>
    <row r="76" spans="1:33" x14ac:dyDescent="0.15">
      <c r="A76" s="102" t="s">
        <v>212</v>
      </c>
      <c r="B76" s="103" t="s">
        <v>47</v>
      </c>
      <c r="C76" s="103" t="s">
        <v>48</v>
      </c>
      <c r="D76" s="103" t="s">
        <v>49</v>
      </c>
      <c r="E76" s="103" t="s">
        <v>50</v>
      </c>
      <c r="F76" s="103" t="s">
        <v>51</v>
      </c>
      <c r="G76" s="103" t="s">
        <v>52</v>
      </c>
      <c r="H76" s="103" t="s">
        <v>53</v>
      </c>
      <c r="I76" s="103" t="s">
        <v>54</v>
      </c>
      <c r="J76" s="135" t="s">
        <v>55</v>
      </c>
      <c r="K76" s="102" t="s">
        <v>0</v>
      </c>
      <c r="L76" s="103" t="s">
        <v>50</v>
      </c>
      <c r="M76" s="135"/>
      <c r="N76" s="102" t="s">
        <v>62</v>
      </c>
      <c r="O76" s="103" t="s">
        <v>70</v>
      </c>
      <c r="P76" s="108">
        <v>0.03</v>
      </c>
      <c r="Q76" s="149"/>
      <c r="R76" s="135"/>
      <c r="S76" s="113">
        <v>15899.0800000003</v>
      </c>
      <c r="T76" s="113"/>
      <c r="U76" s="113">
        <v>0</v>
      </c>
      <c r="V76" s="115">
        <f t="shared" si="17"/>
        <v>15899.0800000003</v>
      </c>
      <c r="W76" s="116">
        <f t="shared" si="19"/>
        <v>0</v>
      </c>
      <c r="X76" s="113"/>
      <c r="Y76" s="117">
        <f t="shared" si="15"/>
        <v>0</v>
      </c>
      <c r="Z76" s="117">
        <f t="shared" si="21"/>
        <v>0</v>
      </c>
      <c r="AA76" s="113">
        <f t="shared" si="20"/>
        <v>0</v>
      </c>
      <c r="AB76" s="113">
        <f t="shared" si="18"/>
        <v>0</v>
      </c>
      <c r="AC76" s="106">
        <v>8.3699999999999997E-2</v>
      </c>
      <c r="AD76" s="135"/>
      <c r="AE76" s="135"/>
      <c r="AF76" s="135"/>
      <c r="AG76" s="108">
        <v>7.0000000000000007E-2</v>
      </c>
    </row>
    <row r="77" spans="1:33" x14ac:dyDescent="0.15">
      <c r="A77" s="102" t="s">
        <v>212</v>
      </c>
      <c r="B77" s="103" t="s">
        <v>47</v>
      </c>
      <c r="C77" s="103" t="s">
        <v>48</v>
      </c>
      <c r="D77" s="103" t="s">
        <v>49</v>
      </c>
      <c r="E77" s="103" t="s">
        <v>50</v>
      </c>
      <c r="F77" s="103" t="s">
        <v>51</v>
      </c>
      <c r="G77" s="103" t="s">
        <v>52</v>
      </c>
      <c r="H77" s="103" t="s">
        <v>53</v>
      </c>
      <c r="I77" s="103" t="s">
        <v>54</v>
      </c>
      <c r="J77" s="135" t="s">
        <v>55</v>
      </c>
      <c r="K77" s="102" t="s">
        <v>0</v>
      </c>
      <c r="L77" s="103" t="s">
        <v>50</v>
      </c>
      <c r="M77" s="135"/>
      <c r="N77" s="102" t="s">
        <v>56</v>
      </c>
      <c r="O77" s="103" t="s">
        <v>70</v>
      </c>
      <c r="P77" s="108">
        <v>0.03</v>
      </c>
      <c r="Q77" s="149"/>
      <c r="R77" s="135"/>
      <c r="S77" s="113">
        <v>2383.1799999999998</v>
      </c>
      <c r="T77" s="113"/>
      <c r="U77" s="113">
        <v>0</v>
      </c>
      <c r="V77" s="115">
        <f t="shared" si="17"/>
        <v>2383.1799999999998</v>
      </c>
      <c r="W77" s="116">
        <f t="shared" si="19"/>
        <v>0</v>
      </c>
      <c r="X77" s="113"/>
      <c r="Y77" s="117">
        <f t="shared" si="15"/>
        <v>0</v>
      </c>
      <c r="Z77" s="117">
        <f t="shared" si="21"/>
        <v>0</v>
      </c>
      <c r="AA77" s="113">
        <f t="shared" si="20"/>
        <v>0</v>
      </c>
      <c r="AB77" s="113">
        <f t="shared" si="18"/>
        <v>0</v>
      </c>
      <c r="AC77" s="106">
        <v>8.3699999999999997E-2</v>
      </c>
      <c r="AD77" s="135"/>
      <c r="AE77" s="135"/>
      <c r="AF77" s="135"/>
      <c r="AG77" s="108">
        <v>7.0000000000000007E-2</v>
      </c>
    </row>
    <row r="78" spans="1:33" x14ac:dyDescent="0.15">
      <c r="A78" s="102" t="s">
        <v>212</v>
      </c>
      <c r="B78" s="103" t="s">
        <v>0</v>
      </c>
      <c r="C78" s="103" t="s">
        <v>71</v>
      </c>
      <c r="D78" s="103" t="s">
        <v>72</v>
      </c>
      <c r="E78" s="103" t="s">
        <v>75</v>
      </c>
      <c r="F78" s="103" t="s">
        <v>75</v>
      </c>
      <c r="G78" s="103" t="s">
        <v>75</v>
      </c>
      <c r="H78" s="103" t="s">
        <v>53</v>
      </c>
      <c r="I78" s="103" t="s">
        <v>54</v>
      </c>
      <c r="J78" s="135" t="s">
        <v>55</v>
      </c>
      <c r="K78" s="102" t="s">
        <v>0</v>
      </c>
      <c r="L78" s="103" t="s">
        <v>74</v>
      </c>
      <c r="M78" s="135"/>
      <c r="N78" s="102" t="s">
        <v>62</v>
      </c>
      <c r="O78" s="103" t="s">
        <v>70</v>
      </c>
      <c r="P78" s="108">
        <v>0.03</v>
      </c>
      <c r="Q78" s="149"/>
      <c r="R78" s="135"/>
      <c r="S78" s="113">
        <v>5696.55</v>
      </c>
      <c r="T78" s="113"/>
      <c r="U78" s="113">
        <v>0</v>
      </c>
      <c r="V78" s="115">
        <f t="shared" si="17"/>
        <v>5696.55</v>
      </c>
      <c r="W78" s="116">
        <f t="shared" si="19"/>
        <v>0</v>
      </c>
      <c r="X78" s="113"/>
      <c r="Y78" s="117">
        <f t="shared" si="15"/>
        <v>0</v>
      </c>
      <c r="Z78" s="117">
        <f t="shared" si="16"/>
        <v>0</v>
      </c>
      <c r="AA78" s="113">
        <f t="shared" si="20"/>
        <v>0</v>
      </c>
      <c r="AB78" s="113">
        <f t="shared" si="18"/>
        <v>0</v>
      </c>
      <c r="AC78" s="106">
        <v>8.3699999999999997E-2</v>
      </c>
      <c r="AD78" s="135"/>
      <c r="AE78" s="135"/>
      <c r="AF78" s="135"/>
      <c r="AG78" s="108">
        <v>0</v>
      </c>
    </row>
    <row r="79" spans="1:33" x14ac:dyDescent="0.15">
      <c r="A79" s="102" t="s">
        <v>212</v>
      </c>
      <c r="B79" s="103" t="s">
        <v>47</v>
      </c>
      <c r="C79" s="103" t="s">
        <v>66</v>
      </c>
      <c r="D79" s="103" t="s">
        <v>67</v>
      </c>
      <c r="E79" s="103" t="s">
        <v>79</v>
      </c>
      <c r="F79" s="103" t="s">
        <v>80</v>
      </c>
      <c r="G79" s="103" t="s">
        <v>52</v>
      </c>
      <c r="H79" s="103" t="s">
        <v>53</v>
      </c>
      <c r="I79" s="103" t="s">
        <v>54</v>
      </c>
      <c r="J79" s="135" t="s">
        <v>55</v>
      </c>
      <c r="K79" s="102" t="s">
        <v>0</v>
      </c>
      <c r="L79" s="103" t="s">
        <v>79</v>
      </c>
      <c r="M79" s="135"/>
      <c r="N79" s="102" t="s">
        <v>62</v>
      </c>
      <c r="O79" s="103" t="s">
        <v>70</v>
      </c>
      <c r="P79" s="108">
        <v>0.02</v>
      </c>
      <c r="Q79" s="149"/>
      <c r="R79" s="135"/>
      <c r="S79" s="113">
        <v>106099.63</v>
      </c>
      <c r="T79" s="113"/>
      <c r="U79" s="113">
        <v>0</v>
      </c>
      <c r="V79" s="115">
        <f t="shared" si="17"/>
        <v>106099.63</v>
      </c>
      <c r="W79" s="116">
        <f t="shared" si="19"/>
        <v>0</v>
      </c>
      <c r="X79" s="113"/>
      <c r="Y79" s="117">
        <f t="shared" si="15"/>
        <v>0</v>
      </c>
      <c r="Z79" s="117">
        <f t="shared" ref="Z79:Z80" si="22">W79+X79</f>
        <v>0</v>
      </c>
      <c r="AA79" s="113">
        <f t="shared" si="20"/>
        <v>0</v>
      </c>
      <c r="AB79" s="113">
        <f t="shared" si="18"/>
        <v>0</v>
      </c>
      <c r="AC79" s="106">
        <v>8.3699999999999997E-2</v>
      </c>
      <c r="AD79" s="135"/>
      <c r="AE79" s="135"/>
      <c r="AF79" s="135"/>
      <c r="AG79" s="108">
        <v>0.42</v>
      </c>
    </row>
    <row r="80" spans="1:33" x14ac:dyDescent="0.15">
      <c r="A80" s="102" t="s">
        <v>212</v>
      </c>
      <c r="B80" s="103" t="s">
        <v>47</v>
      </c>
      <c r="C80" s="103" t="s">
        <v>66</v>
      </c>
      <c r="D80" s="103" t="s">
        <v>81</v>
      </c>
      <c r="E80" s="103" t="s">
        <v>82</v>
      </c>
      <c r="F80" s="103" t="s">
        <v>83</v>
      </c>
      <c r="G80" s="103" t="s">
        <v>52</v>
      </c>
      <c r="H80" s="103" t="s">
        <v>53</v>
      </c>
      <c r="I80" s="103" t="s">
        <v>54</v>
      </c>
      <c r="J80" s="135" t="s">
        <v>55</v>
      </c>
      <c r="K80" s="102" t="s">
        <v>0</v>
      </c>
      <c r="L80" s="103" t="s">
        <v>82</v>
      </c>
      <c r="M80" s="135"/>
      <c r="N80" s="102" t="s">
        <v>56</v>
      </c>
      <c r="O80" s="103" t="s">
        <v>57</v>
      </c>
      <c r="P80" s="108">
        <v>0</v>
      </c>
      <c r="Q80" s="149"/>
      <c r="R80" s="135"/>
      <c r="S80" s="113">
        <v>7741.65</v>
      </c>
      <c r="T80" s="113"/>
      <c r="U80" s="113">
        <v>0</v>
      </c>
      <c r="V80" s="115">
        <f t="shared" si="17"/>
        <v>7741.65</v>
      </c>
      <c r="W80" s="116">
        <f t="shared" si="19"/>
        <v>0</v>
      </c>
      <c r="X80" s="113"/>
      <c r="Y80" s="117">
        <f t="shared" si="15"/>
        <v>0</v>
      </c>
      <c r="Z80" s="117">
        <f t="shared" si="22"/>
        <v>0</v>
      </c>
      <c r="AA80" s="113">
        <f t="shared" si="20"/>
        <v>0</v>
      </c>
      <c r="AB80" s="113">
        <f t="shared" si="18"/>
        <v>0</v>
      </c>
      <c r="AC80" s="106">
        <v>8.3699999999999997E-2</v>
      </c>
      <c r="AD80" s="135"/>
      <c r="AE80" s="135"/>
      <c r="AF80" s="135"/>
      <c r="AG80" s="108">
        <v>0.42</v>
      </c>
    </row>
    <row r="81" spans="1:33" x14ac:dyDescent="0.15">
      <c r="A81" s="102" t="s">
        <v>212</v>
      </c>
      <c r="B81" s="103" t="s">
        <v>0</v>
      </c>
      <c r="C81" s="103" t="s">
        <v>57</v>
      </c>
      <c r="D81" s="103" t="s">
        <v>57</v>
      </c>
      <c r="E81" s="103" t="s">
        <v>84</v>
      </c>
      <c r="F81" s="103" t="s">
        <v>84</v>
      </c>
      <c r="G81" s="103" t="s">
        <v>84</v>
      </c>
      <c r="H81" s="103" t="s">
        <v>53</v>
      </c>
      <c r="I81" s="103" t="s">
        <v>54</v>
      </c>
      <c r="J81" s="135" t="s">
        <v>55</v>
      </c>
      <c r="K81" s="102" t="s">
        <v>0</v>
      </c>
      <c r="L81" s="103" t="s">
        <v>84</v>
      </c>
      <c r="M81" s="135"/>
      <c r="N81" s="102" t="s">
        <v>62</v>
      </c>
      <c r="O81" s="103" t="s">
        <v>57</v>
      </c>
      <c r="P81" s="108">
        <v>0</v>
      </c>
      <c r="Q81" s="149"/>
      <c r="R81" s="135"/>
      <c r="S81" s="113">
        <v>16754.62</v>
      </c>
      <c r="T81" s="113"/>
      <c r="U81" s="113">
        <v>73.150000000000006</v>
      </c>
      <c r="V81" s="115">
        <f t="shared" si="17"/>
        <v>16681.469999999998</v>
      </c>
      <c r="W81" s="116">
        <f t="shared" si="19"/>
        <v>73.150000000000006</v>
      </c>
      <c r="X81" s="113"/>
      <c r="Y81" s="117">
        <f t="shared" si="15"/>
        <v>0</v>
      </c>
      <c r="Z81" s="117">
        <f t="shared" si="16"/>
        <v>73.150000000000006</v>
      </c>
      <c r="AA81" s="113">
        <f t="shared" si="20"/>
        <v>0</v>
      </c>
      <c r="AB81" s="113">
        <f t="shared" si="18"/>
        <v>73.150000000000006</v>
      </c>
      <c r="AC81" s="106">
        <v>8.3699999999999997E-2</v>
      </c>
      <c r="AD81" s="135"/>
      <c r="AE81" s="135"/>
      <c r="AF81" s="135"/>
      <c r="AG81" s="108">
        <v>0.42</v>
      </c>
    </row>
    <row r="82" spans="1:33" x14ac:dyDescent="0.15">
      <c r="A82" s="102" t="s">
        <v>212</v>
      </c>
      <c r="B82" s="103" t="s">
        <v>47</v>
      </c>
      <c r="C82" s="103" t="s">
        <v>76</v>
      </c>
      <c r="D82" s="103" t="s">
        <v>77</v>
      </c>
      <c r="E82" s="103" t="s">
        <v>85</v>
      </c>
      <c r="F82" s="103" t="s">
        <v>86</v>
      </c>
      <c r="G82" s="103" t="s">
        <v>52</v>
      </c>
      <c r="H82" s="103" t="s">
        <v>53</v>
      </c>
      <c r="I82" s="103" t="s">
        <v>54</v>
      </c>
      <c r="J82" s="135" t="s">
        <v>55</v>
      </c>
      <c r="K82" s="102" t="s">
        <v>0</v>
      </c>
      <c r="L82" s="103" t="s">
        <v>87</v>
      </c>
      <c r="M82" s="135"/>
      <c r="N82" s="102" t="s">
        <v>56</v>
      </c>
      <c r="O82" s="103" t="s">
        <v>57</v>
      </c>
      <c r="P82" s="108">
        <v>0</v>
      </c>
      <c r="Q82" s="149"/>
      <c r="R82" s="135"/>
      <c r="S82" s="113">
        <v>547555.24</v>
      </c>
      <c r="T82" s="113">
        <v>-547555.24</v>
      </c>
      <c r="U82" s="113">
        <v>0</v>
      </c>
      <c r="V82" s="115">
        <f t="shared" si="17"/>
        <v>0</v>
      </c>
      <c r="W82" s="116">
        <f t="shared" si="19"/>
        <v>0</v>
      </c>
      <c r="X82" s="113"/>
      <c r="Y82" s="117">
        <f t="shared" si="15"/>
        <v>0</v>
      </c>
      <c r="Z82" s="117">
        <f t="shared" ref="Z82:Z83" si="23">W82+X82</f>
        <v>0</v>
      </c>
      <c r="AA82" s="113">
        <f t="shared" si="20"/>
        <v>0</v>
      </c>
      <c r="AB82" s="113">
        <f t="shared" si="18"/>
        <v>0</v>
      </c>
      <c r="AC82" s="106">
        <v>8.3699999999999997E-2</v>
      </c>
      <c r="AD82" s="135"/>
      <c r="AE82" s="135"/>
      <c r="AF82" s="135"/>
      <c r="AG82" s="108">
        <v>0.42</v>
      </c>
    </row>
    <row r="83" spans="1:33" x14ac:dyDescent="0.15">
      <c r="A83" s="102" t="s">
        <v>212</v>
      </c>
      <c r="B83" s="103" t="s">
        <v>47</v>
      </c>
      <c r="C83" s="103" t="s">
        <v>76</v>
      </c>
      <c r="D83" s="103" t="s">
        <v>77</v>
      </c>
      <c r="E83" s="103" t="s">
        <v>88</v>
      </c>
      <c r="F83" s="103" t="s">
        <v>89</v>
      </c>
      <c r="G83" s="103" t="s">
        <v>52</v>
      </c>
      <c r="H83" s="103" t="s">
        <v>53</v>
      </c>
      <c r="I83" s="103" t="s">
        <v>54</v>
      </c>
      <c r="J83" s="135" t="s">
        <v>55</v>
      </c>
      <c r="K83" s="102" t="s">
        <v>0</v>
      </c>
      <c r="L83" s="103" t="s">
        <v>88</v>
      </c>
      <c r="M83" s="135"/>
      <c r="N83" s="102" t="s">
        <v>62</v>
      </c>
      <c r="O83" s="103" t="s">
        <v>57</v>
      </c>
      <c r="P83" s="108">
        <v>0</v>
      </c>
      <c r="Q83" s="149"/>
      <c r="R83" s="135"/>
      <c r="S83" s="113">
        <v>70024.240000000005</v>
      </c>
      <c r="T83" s="113"/>
      <c r="U83" s="113">
        <v>0</v>
      </c>
      <c r="V83" s="115">
        <f t="shared" si="17"/>
        <v>70024.240000000005</v>
      </c>
      <c r="W83" s="116">
        <f t="shared" si="19"/>
        <v>0</v>
      </c>
      <c r="X83" s="113"/>
      <c r="Y83" s="117">
        <f t="shared" si="15"/>
        <v>0</v>
      </c>
      <c r="Z83" s="117">
        <f t="shared" si="23"/>
        <v>0</v>
      </c>
      <c r="AA83" s="113">
        <f t="shared" si="20"/>
        <v>0</v>
      </c>
      <c r="AB83" s="113">
        <f t="shared" si="18"/>
        <v>0</v>
      </c>
      <c r="AC83" s="106">
        <v>8.3699999999999997E-2</v>
      </c>
      <c r="AD83" s="135"/>
      <c r="AE83" s="135"/>
      <c r="AF83" s="135"/>
      <c r="AG83" s="108">
        <v>0</v>
      </c>
    </row>
    <row r="84" spans="1:33" x14ac:dyDescent="0.15">
      <c r="A84" s="102" t="s">
        <v>212</v>
      </c>
      <c r="B84" s="103" t="s">
        <v>0</v>
      </c>
      <c r="C84" s="103" t="s">
        <v>66</v>
      </c>
      <c r="D84" s="103" t="s">
        <v>90</v>
      </c>
      <c r="E84" s="103" t="s">
        <v>91</v>
      </c>
      <c r="F84" s="103" t="s">
        <v>91</v>
      </c>
      <c r="G84" s="103" t="s">
        <v>91</v>
      </c>
      <c r="H84" s="103" t="s">
        <v>53</v>
      </c>
      <c r="I84" s="103" t="s">
        <v>54</v>
      </c>
      <c r="J84" s="135" t="s">
        <v>55</v>
      </c>
      <c r="K84" s="102" t="s">
        <v>0</v>
      </c>
      <c r="L84" s="103" t="s">
        <v>92</v>
      </c>
      <c r="M84" s="135"/>
      <c r="N84" s="102" t="s">
        <v>62</v>
      </c>
      <c r="O84" s="103" t="s">
        <v>70</v>
      </c>
      <c r="P84" s="106">
        <v>-0.15</v>
      </c>
      <c r="Q84" s="149"/>
      <c r="R84" s="135"/>
      <c r="S84" s="113">
        <v>205.52</v>
      </c>
      <c r="T84" s="113"/>
      <c r="U84" s="113">
        <v>0</v>
      </c>
      <c r="V84" s="115">
        <f t="shared" si="17"/>
        <v>205.52</v>
      </c>
      <c r="W84" s="116">
        <f t="shared" si="19"/>
        <v>0</v>
      </c>
      <c r="X84" s="113"/>
      <c r="Y84" s="117">
        <f t="shared" si="15"/>
        <v>0</v>
      </c>
      <c r="Z84" s="117">
        <f t="shared" si="16"/>
        <v>0</v>
      </c>
      <c r="AA84" s="113">
        <f t="shared" si="20"/>
        <v>0</v>
      </c>
      <c r="AB84" s="113">
        <f t="shared" si="18"/>
        <v>0</v>
      </c>
      <c r="AC84" s="106">
        <v>8.3699999999999997E-2</v>
      </c>
      <c r="AD84" s="135"/>
      <c r="AE84" s="135"/>
      <c r="AF84" s="135"/>
      <c r="AG84" s="106">
        <v>0.26</v>
      </c>
    </row>
    <row r="85" spans="1:33" x14ac:dyDescent="0.15">
      <c r="A85" s="102" t="s">
        <v>212</v>
      </c>
      <c r="B85" s="103" t="s">
        <v>47</v>
      </c>
      <c r="C85" s="103" t="s">
        <v>58</v>
      </c>
      <c r="D85" s="103" t="s">
        <v>93</v>
      </c>
      <c r="E85" s="103" t="s">
        <v>94</v>
      </c>
      <c r="F85" s="103" t="s">
        <v>95</v>
      </c>
      <c r="G85" s="103" t="s">
        <v>52</v>
      </c>
      <c r="H85" s="103" t="s">
        <v>53</v>
      </c>
      <c r="I85" s="103" t="s">
        <v>54</v>
      </c>
      <c r="J85" s="135" t="s">
        <v>55</v>
      </c>
      <c r="K85" s="102" t="s">
        <v>0</v>
      </c>
      <c r="L85" s="103" t="s">
        <v>96</v>
      </c>
      <c r="M85" s="135"/>
      <c r="N85" s="102" t="s">
        <v>56</v>
      </c>
      <c r="O85" s="103" t="s">
        <v>70</v>
      </c>
      <c r="P85" s="108">
        <v>0.05</v>
      </c>
      <c r="Q85" s="149"/>
      <c r="R85" s="135"/>
      <c r="S85" s="113">
        <v>1766.24</v>
      </c>
      <c r="T85" s="113"/>
      <c r="U85" s="113">
        <v>0</v>
      </c>
      <c r="V85" s="115">
        <f t="shared" si="17"/>
        <v>1766.24</v>
      </c>
      <c r="W85" s="116">
        <f t="shared" si="19"/>
        <v>0</v>
      </c>
      <c r="X85" s="113"/>
      <c r="Y85" s="117">
        <f t="shared" si="15"/>
        <v>0</v>
      </c>
      <c r="Z85" s="117">
        <f>W85+X85</f>
        <v>0</v>
      </c>
      <c r="AA85" s="113">
        <f t="shared" si="20"/>
        <v>0</v>
      </c>
      <c r="AB85" s="113">
        <f t="shared" si="18"/>
        <v>0</v>
      </c>
      <c r="AC85" s="106">
        <v>8.3699999999999997E-2</v>
      </c>
      <c r="AD85" s="135"/>
      <c r="AE85" s="135"/>
      <c r="AF85" s="135"/>
      <c r="AG85" s="108">
        <v>0.42</v>
      </c>
    </row>
    <row r="86" spans="1:33" x14ac:dyDescent="0.15">
      <c r="A86" s="102" t="s">
        <v>212</v>
      </c>
      <c r="B86" s="103" t="s">
        <v>0</v>
      </c>
      <c r="C86" s="103" t="s">
        <v>76</v>
      </c>
      <c r="D86" s="103" t="s">
        <v>77</v>
      </c>
      <c r="E86" s="103" t="s">
        <v>97</v>
      </c>
      <c r="F86" s="103" t="s">
        <v>97</v>
      </c>
      <c r="G86" s="103" t="s">
        <v>97</v>
      </c>
      <c r="H86" s="103" t="s">
        <v>53</v>
      </c>
      <c r="I86" s="103" t="s">
        <v>54</v>
      </c>
      <c r="J86" s="135" t="s">
        <v>55</v>
      </c>
      <c r="K86" s="102" t="s">
        <v>0</v>
      </c>
      <c r="L86" s="103" t="s">
        <v>97</v>
      </c>
      <c r="M86" s="135"/>
      <c r="N86" s="102" t="s">
        <v>62</v>
      </c>
      <c r="O86" s="103" t="s">
        <v>70</v>
      </c>
      <c r="P86" s="108">
        <v>5.5E-2</v>
      </c>
      <c r="Q86" s="149"/>
      <c r="R86" s="135"/>
      <c r="S86" s="113">
        <v>41646.660000000003</v>
      </c>
      <c r="T86" s="113"/>
      <c r="U86" s="113">
        <v>29355.1</v>
      </c>
      <c r="V86" s="115">
        <f t="shared" si="17"/>
        <v>12291.560000000005</v>
      </c>
      <c r="W86" s="116">
        <f t="shared" si="19"/>
        <v>28004.028451882841</v>
      </c>
      <c r="X86" s="113"/>
      <c r="Y86" s="117">
        <f t="shared" si="15"/>
        <v>0</v>
      </c>
      <c r="Z86" s="117">
        <f t="shared" si="16"/>
        <v>28004.028451882841</v>
      </c>
      <c r="AA86" s="113">
        <f t="shared" si="20"/>
        <v>1351.0715481171574</v>
      </c>
      <c r="AB86" s="113">
        <f t="shared" si="18"/>
        <v>29355.1</v>
      </c>
      <c r="AC86" s="106">
        <v>8.3699999999999997E-2</v>
      </c>
      <c r="AD86" s="135"/>
      <c r="AE86" s="135"/>
      <c r="AF86" s="135"/>
      <c r="AG86" s="108">
        <v>0.14000000000000001</v>
      </c>
    </row>
    <row r="87" spans="1:33" x14ac:dyDescent="0.15">
      <c r="A87" s="102" t="s">
        <v>212</v>
      </c>
      <c r="B87" s="103" t="s">
        <v>47</v>
      </c>
      <c r="C87" s="103" t="s">
        <v>48</v>
      </c>
      <c r="D87" s="103" t="s">
        <v>98</v>
      </c>
      <c r="E87" s="103" t="s">
        <v>99</v>
      </c>
      <c r="F87" s="103" t="s">
        <v>100</v>
      </c>
      <c r="G87" s="103" t="s">
        <v>52</v>
      </c>
      <c r="H87" s="103" t="s">
        <v>53</v>
      </c>
      <c r="I87" s="103" t="s">
        <v>54</v>
      </c>
      <c r="J87" s="135" t="s">
        <v>55</v>
      </c>
      <c r="K87" s="102" t="s">
        <v>0</v>
      </c>
      <c r="L87" s="103" t="s">
        <v>101</v>
      </c>
      <c r="M87" s="135"/>
      <c r="N87" s="102" t="s">
        <v>102</v>
      </c>
      <c r="O87" s="103" t="s">
        <v>70</v>
      </c>
      <c r="P87" s="108">
        <v>0.18</v>
      </c>
      <c r="Q87" s="149"/>
      <c r="R87" s="135"/>
      <c r="S87" s="113">
        <v>131941.95000000001</v>
      </c>
      <c r="T87" s="113"/>
      <c r="U87" s="113">
        <v>0</v>
      </c>
      <c r="V87" s="115">
        <f t="shared" si="17"/>
        <v>131941.95000000001</v>
      </c>
      <c r="W87" s="116">
        <f t="shared" si="19"/>
        <v>0</v>
      </c>
      <c r="X87" s="113"/>
      <c r="Y87" s="117">
        <f t="shared" si="15"/>
        <v>0</v>
      </c>
      <c r="Z87" s="117">
        <f t="shared" ref="Z87:Z116" si="24">W87+X87</f>
        <v>0</v>
      </c>
      <c r="AA87" s="113">
        <f t="shared" si="20"/>
        <v>0</v>
      </c>
      <c r="AB87" s="113">
        <f t="shared" si="18"/>
        <v>0</v>
      </c>
      <c r="AC87" s="106">
        <v>0.1038</v>
      </c>
      <c r="AD87" s="135"/>
      <c r="AE87" s="135"/>
      <c r="AF87" s="135"/>
      <c r="AG87" s="106">
        <v>0.42</v>
      </c>
    </row>
    <row r="88" spans="1:33" x14ac:dyDescent="0.15">
      <c r="A88" s="102" t="s">
        <v>212</v>
      </c>
      <c r="B88" s="103" t="s">
        <v>47</v>
      </c>
      <c r="C88" s="103" t="s">
        <v>103</v>
      </c>
      <c r="D88" s="103" t="s">
        <v>104</v>
      </c>
      <c r="E88" s="103" t="s">
        <v>105</v>
      </c>
      <c r="F88" s="103" t="s">
        <v>106</v>
      </c>
      <c r="G88" s="103" t="s">
        <v>52</v>
      </c>
      <c r="H88" s="103" t="s">
        <v>53</v>
      </c>
      <c r="I88" s="103" t="s">
        <v>54</v>
      </c>
      <c r="J88" s="135" t="s">
        <v>55</v>
      </c>
      <c r="K88" s="102" t="s">
        <v>0</v>
      </c>
      <c r="L88" s="103" t="s">
        <v>101</v>
      </c>
      <c r="M88" s="135"/>
      <c r="N88" s="102" t="s">
        <v>102</v>
      </c>
      <c r="O88" s="103" t="s">
        <v>70</v>
      </c>
      <c r="P88" s="108">
        <v>0.18</v>
      </c>
      <c r="Q88" s="149"/>
      <c r="R88" s="135"/>
      <c r="S88" s="113">
        <v>8102.9149295775096</v>
      </c>
      <c r="T88" s="113"/>
      <c r="U88" s="113">
        <v>0</v>
      </c>
      <c r="V88" s="115">
        <f t="shared" si="17"/>
        <v>8102.9149295775096</v>
      </c>
      <c r="W88" s="116">
        <f t="shared" si="19"/>
        <v>0</v>
      </c>
      <c r="X88" s="113"/>
      <c r="Y88" s="117">
        <f t="shared" si="15"/>
        <v>0</v>
      </c>
      <c r="Z88" s="117">
        <f t="shared" si="24"/>
        <v>0</v>
      </c>
      <c r="AA88" s="113">
        <f t="shared" si="20"/>
        <v>0</v>
      </c>
      <c r="AB88" s="113">
        <f t="shared" si="18"/>
        <v>0</v>
      </c>
      <c r="AC88" s="106">
        <v>0.1038</v>
      </c>
      <c r="AD88" s="135"/>
      <c r="AE88" s="135"/>
      <c r="AF88" s="135"/>
      <c r="AG88" s="108">
        <v>0.42</v>
      </c>
    </row>
    <row r="89" spans="1:33" x14ac:dyDescent="0.15">
      <c r="A89" s="102" t="s">
        <v>212</v>
      </c>
      <c r="B89" s="103" t="s">
        <v>47</v>
      </c>
      <c r="C89" s="103" t="s">
        <v>103</v>
      </c>
      <c r="D89" s="103" t="s">
        <v>104</v>
      </c>
      <c r="E89" s="103" t="s">
        <v>107</v>
      </c>
      <c r="F89" s="103" t="s">
        <v>108</v>
      </c>
      <c r="G89" s="103" t="s">
        <v>52</v>
      </c>
      <c r="H89" s="103" t="s">
        <v>53</v>
      </c>
      <c r="I89" s="103" t="s">
        <v>54</v>
      </c>
      <c r="J89" s="135" t="s">
        <v>55</v>
      </c>
      <c r="K89" s="102" t="s">
        <v>0</v>
      </c>
      <c r="L89" s="103" t="s">
        <v>101</v>
      </c>
      <c r="M89" s="135"/>
      <c r="N89" s="102" t="s">
        <v>102</v>
      </c>
      <c r="O89" s="103" t="s">
        <v>70</v>
      </c>
      <c r="P89" s="108">
        <v>0.03</v>
      </c>
      <c r="Q89" s="149"/>
      <c r="R89" s="135"/>
      <c r="S89" s="113">
        <v>655.37999999978604</v>
      </c>
      <c r="T89" s="113"/>
      <c r="U89" s="113">
        <v>0</v>
      </c>
      <c r="V89" s="115">
        <f t="shared" si="17"/>
        <v>655.37999999978604</v>
      </c>
      <c r="W89" s="116">
        <f t="shared" si="19"/>
        <v>0</v>
      </c>
      <c r="X89" s="113"/>
      <c r="Y89" s="117">
        <f t="shared" si="15"/>
        <v>0</v>
      </c>
      <c r="Z89" s="117">
        <f t="shared" si="24"/>
        <v>0</v>
      </c>
      <c r="AA89" s="113">
        <f t="shared" si="20"/>
        <v>0</v>
      </c>
      <c r="AB89" s="113">
        <f t="shared" si="18"/>
        <v>0</v>
      </c>
      <c r="AC89" s="106">
        <v>0.1038</v>
      </c>
      <c r="AD89" s="135"/>
      <c r="AE89" s="135"/>
      <c r="AF89" s="135"/>
      <c r="AG89" s="108">
        <v>0.42</v>
      </c>
    </row>
    <row r="90" spans="1:33" x14ac:dyDescent="0.15">
      <c r="A90" s="102" t="s">
        <v>212</v>
      </c>
      <c r="B90" s="103" t="s">
        <v>47</v>
      </c>
      <c r="C90" s="103" t="s">
        <v>103</v>
      </c>
      <c r="D90" s="103" t="s">
        <v>104</v>
      </c>
      <c r="E90" s="103" t="s">
        <v>109</v>
      </c>
      <c r="F90" s="103" t="s">
        <v>110</v>
      </c>
      <c r="G90" s="103" t="s">
        <v>52</v>
      </c>
      <c r="H90" s="103" t="s">
        <v>53</v>
      </c>
      <c r="I90" s="103" t="s">
        <v>54</v>
      </c>
      <c r="J90" s="135" t="s">
        <v>55</v>
      </c>
      <c r="K90" s="102" t="s">
        <v>0</v>
      </c>
      <c r="L90" s="103" t="s">
        <v>101</v>
      </c>
      <c r="M90" s="135"/>
      <c r="N90" s="102" t="s">
        <v>102</v>
      </c>
      <c r="O90" s="103" t="s">
        <v>70</v>
      </c>
      <c r="P90" s="108">
        <v>0.22</v>
      </c>
      <c r="Q90" s="149"/>
      <c r="R90" s="135"/>
      <c r="S90" s="113">
        <v>354.84000000002601</v>
      </c>
      <c r="T90" s="113"/>
      <c r="U90" s="113">
        <v>0</v>
      </c>
      <c r="V90" s="115">
        <f t="shared" si="17"/>
        <v>354.84000000002601</v>
      </c>
      <c r="W90" s="116">
        <f t="shared" si="19"/>
        <v>0</v>
      </c>
      <c r="X90" s="113"/>
      <c r="Y90" s="117">
        <f t="shared" si="15"/>
        <v>0</v>
      </c>
      <c r="Z90" s="117">
        <f t="shared" si="24"/>
        <v>0</v>
      </c>
      <c r="AA90" s="113">
        <f t="shared" si="20"/>
        <v>0</v>
      </c>
      <c r="AB90" s="113">
        <f t="shared" si="18"/>
        <v>0</v>
      </c>
      <c r="AC90" s="106">
        <v>0.1038</v>
      </c>
      <c r="AD90" s="135"/>
      <c r="AE90" s="135"/>
      <c r="AF90" s="135"/>
      <c r="AG90" s="108">
        <v>0.42</v>
      </c>
    </row>
    <row r="91" spans="1:33" x14ac:dyDescent="0.15">
      <c r="A91" s="102" t="s">
        <v>212</v>
      </c>
      <c r="B91" s="103" t="s">
        <v>47</v>
      </c>
      <c r="C91" s="103" t="s">
        <v>103</v>
      </c>
      <c r="D91" s="103" t="s">
        <v>104</v>
      </c>
      <c r="E91" s="103" t="s">
        <v>111</v>
      </c>
      <c r="F91" s="103" t="s">
        <v>112</v>
      </c>
      <c r="G91" s="103" t="s">
        <v>52</v>
      </c>
      <c r="H91" s="103" t="s">
        <v>53</v>
      </c>
      <c r="I91" s="103" t="s">
        <v>54</v>
      </c>
      <c r="J91" s="135" t="s">
        <v>55</v>
      </c>
      <c r="K91" s="102" t="s">
        <v>0</v>
      </c>
      <c r="L91" s="103" t="s">
        <v>101</v>
      </c>
      <c r="M91" s="135"/>
      <c r="N91" s="102" t="s">
        <v>102</v>
      </c>
      <c r="O91" s="103" t="s">
        <v>70</v>
      </c>
      <c r="P91" s="108">
        <v>0.08</v>
      </c>
      <c r="Q91" s="149"/>
      <c r="R91" s="135"/>
      <c r="S91" s="113">
        <v>0</v>
      </c>
      <c r="T91" s="113"/>
      <c r="U91" s="113">
        <v>0</v>
      </c>
      <c r="V91" s="115">
        <f t="shared" si="17"/>
        <v>0</v>
      </c>
      <c r="W91" s="116">
        <f t="shared" si="19"/>
        <v>0</v>
      </c>
      <c r="X91" s="113"/>
      <c r="Y91" s="117">
        <f t="shared" si="15"/>
        <v>0</v>
      </c>
      <c r="Z91" s="117">
        <f t="shared" si="24"/>
        <v>0</v>
      </c>
      <c r="AA91" s="113">
        <f t="shared" si="20"/>
        <v>0</v>
      </c>
      <c r="AB91" s="113">
        <f t="shared" si="18"/>
        <v>0</v>
      </c>
      <c r="AC91" s="106">
        <v>0.1038</v>
      </c>
      <c r="AD91" s="135"/>
      <c r="AE91" s="135"/>
      <c r="AF91" s="135"/>
      <c r="AG91" s="108" t="s">
        <v>113</v>
      </c>
    </row>
    <row r="92" spans="1:33" x14ac:dyDescent="0.15">
      <c r="A92" s="102" t="s">
        <v>212</v>
      </c>
      <c r="B92" s="103" t="s">
        <v>47</v>
      </c>
      <c r="C92" s="103" t="s">
        <v>103</v>
      </c>
      <c r="D92" s="103" t="s">
        <v>104</v>
      </c>
      <c r="E92" s="103" t="s">
        <v>114</v>
      </c>
      <c r="F92" s="103" t="s">
        <v>115</v>
      </c>
      <c r="G92" s="103" t="s">
        <v>52</v>
      </c>
      <c r="H92" s="103" t="s">
        <v>53</v>
      </c>
      <c r="I92" s="103" t="s">
        <v>54</v>
      </c>
      <c r="J92" s="135" t="s">
        <v>55</v>
      </c>
      <c r="K92" s="102" t="s">
        <v>0</v>
      </c>
      <c r="L92" s="103" t="s">
        <v>101</v>
      </c>
      <c r="M92" s="135"/>
      <c r="N92" s="102" t="s">
        <v>102</v>
      </c>
      <c r="O92" s="103" t="s">
        <v>70</v>
      </c>
      <c r="P92" s="108">
        <v>0.04</v>
      </c>
      <c r="Q92" s="149"/>
      <c r="R92" s="135"/>
      <c r="S92" s="113">
        <v>227.30774647876399</v>
      </c>
      <c r="T92" s="113"/>
      <c r="U92" s="113">
        <v>0</v>
      </c>
      <c r="V92" s="115">
        <f t="shared" si="17"/>
        <v>227.30774647876399</v>
      </c>
      <c r="W92" s="116">
        <f t="shared" si="19"/>
        <v>0</v>
      </c>
      <c r="X92" s="113"/>
      <c r="Y92" s="117">
        <f t="shared" si="15"/>
        <v>0</v>
      </c>
      <c r="Z92" s="117">
        <f t="shared" si="24"/>
        <v>0</v>
      </c>
      <c r="AA92" s="113">
        <f t="shared" si="20"/>
        <v>0</v>
      </c>
      <c r="AB92" s="113">
        <f t="shared" si="18"/>
        <v>0</v>
      </c>
      <c r="AC92" s="106">
        <v>0.1038</v>
      </c>
      <c r="AD92" s="135"/>
      <c r="AE92" s="135"/>
      <c r="AF92" s="135"/>
      <c r="AG92" s="108">
        <v>0.42</v>
      </c>
    </row>
    <row r="93" spans="1:33" x14ac:dyDescent="0.15">
      <c r="A93" s="102" t="s">
        <v>212</v>
      </c>
      <c r="B93" s="103" t="s">
        <v>47</v>
      </c>
      <c r="C93" s="103" t="s">
        <v>103</v>
      </c>
      <c r="D93" s="103" t="s">
        <v>104</v>
      </c>
      <c r="E93" s="103" t="s">
        <v>99</v>
      </c>
      <c r="F93" s="103" t="s">
        <v>116</v>
      </c>
      <c r="G93" s="103" t="s">
        <v>52</v>
      </c>
      <c r="H93" s="103" t="s">
        <v>53</v>
      </c>
      <c r="I93" s="103" t="s">
        <v>54</v>
      </c>
      <c r="J93" s="135" t="s">
        <v>55</v>
      </c>
      <c r="K93" s="102" t="s">
        <v>0</v>
      </c>
      <c r="L93" s="103" t="s">
        <v>101</v>
      </c>
      <c r="M93" s="135"/>
      <c r="N93" s="102" t="s">
        <v>102</v>
      </c>
      <c r="O93" s="103" t="s">
        <v>70</v>
      </c>
      <c r="P93" s="108">
        <v>0.23</v>
      </c>
      <c r="Q93" s="149"/>
      <c r="R93" s="135"/>
      <c r="S93" s="113">
        <v>152.264929577999</v>
      </c>
      <c r="T93" s="113"/>
      <c r="U93" s="113">
        <v>0</v>
      </c>
      <c r="V93" s="115">
        <f t="shared" si="17"/>
        <v>152.264929577999</v>
      </c>
      <c r="W93" s="116">
        <f t="shared" si="19"/>
        <v>0</v>
      </c>
      <c r="X93" s="113"/>
      <c r="Y93" s="117">
        <f t="shared" si="15"/>
        <v>0</v>
      </c>
      <c r="Z93" s="117">
        <f t="shared" si="24"/>
        <v>0</v>
      </c>
      <c r="AA93" s="113">
        <f t="shared" si="20"/>
        <v>0</v>
      </c>
      <c r="AB93" s="113">
        <f t="shared" si="18"/>
        <v>0</v>
      </c>
      <c r="AC93" s="106">
        <v>0.1038</v>
      </c>
      <c r="AD93" s="135"/>
      <c r="AE93" s="135"/>
      <c r="AF93" s="135"/>
      <c r="AG93" s="108" t="s">
        <v>113</v>
      </c>
    </row>
    <row r="94" spans="1:33" x14ac:dyDescent="0.15">
      <c r="A94" s="102" t="s">
        <v>212</v>
      </c>
      <c r="B94" s="103" t="s">
        <v>47</v>
      </c>
      <c r="C94" s="103" t="s">
        <v>103</v>
      </c>
      <c r="D94" s="103" t="s">
        <v>104</v>
      </c>
      <c r="E94" s="103" t="s">
        <v>117</v>
      </c>
      <c r="F94" s="103" t="s">
        <v>118</v>
      </c>
      <c r="G94" s="103" t="s">
        <v>52</v>
      </c>
      <c r="H94" s="103" t="s">
        <v>53</v>
      </c>
      <c r="I94" s="103" t="s">
        <v>54</v>
      </c>
      <c r="J94" s="135" t="s">
        <v>55</v>
      </c>
      <c r="K94" s="102" t="s">
        <v>0</v>
      </c>
      <c r="L94" s="103" t="s">
        <v>101</v>
      </c>
      <c r="M94" s="135"/>
      <c r="N94" s="102" t="s">
        <v>102</v>
      </c>
      <c r="O94" s="103" t="s">
        <v>70</v>
      </c>
      <c r="P94" s="108">
        <v>0.13</v>
      </c>
      <c r="Q94" s="149"/>
      <c r="R94" s="135"/>
      <c r="S94" s="113">
        <v>-30329.470000000099</v>
      </c>
      <c r="T94" s="113"/>
      <c r="U94" s="113">
        <v>0</v>
      </c>
      <c r="V94" s="115">
        <f t="shared" si="17"/>
        <v>-30329.470000000099</v>
      </c>
      <c r="W94" s="116">
        <f t="shared" si="19"/>
        <v>0</v>
      </c>
      <c r="X94" s="113"/>
      <c r="Y94" s="117">
        <f t="shared" si="15"/>
        <v>0</v>
      </c>
      <c r="Z94" s="117">
        <f t="shared" si="24"/>
        <v>0</v>
      </c>
      <c r="AA94" s="113">
        <f t="shared" si="20"/>
        <v>0</v>
      </c>
      <c r="AB94" s="113">
        <f t="shared" si="18"/>
        <v>0</v>
      </c>
      <c r="AC94" s="106">
        <v>0.1038</v>
      </c>
      <c r="AD94" s="135"/>
      <c r="AE94" s="135"/>
      <c r="AF94" s="135"/>
      <c r="AG94" s="108" t="s">
        <v>113</v>
      </c>
    </row>
    <row r="95" spans="1:33" x14ac:dyDescent="0.15">
      <c r="A95" s="102" t="s">
        <v>212</v>
      </c>
      <c r="B95" s="103" t="s">
        <v>47</v>
      </c>
      <c r="C95" s="103" t="s">
        <v>103</v>
      </c>
      <c r="D95" s="103" t="s">
        <v>104</v>
      </c>
      <c r="E95" s="103" t="s">
        <v>119</v>
      </c>
      <c r="F95" s="103" t="s">
        <v>120</v>
      </c>
      <c r="G95" s="103" t="s">
        <v>52</v>
      </c>
      <c r="H95" s="103" t="s">
        <v>53</v>
      </c>
      <c r="I95" s="103" t="s">
        <v>54</v>
      </c>
      <c r="J95" s="135" t="s">
        <v>55</v>
      </c>
      <c r="K95" s="102" t="s">
        <v>0</v>
      </c>
      <c r="L95" s="103" t="s">
        <v>101</v>
      </c>
      <c r="M95" s="135"/>
      <c r="N95" s="102" t="s">
        <v>102</v>
      </c>
      <c r="O95" s="103" t="s">
        <v>70</v>
      </c>
      <c r="P95" s="108">
        <v>0.03</v>
      </c>
      <c r="Q95" s="149"/>
      <c r="R95" s="135"/>
      <c r="S95" s="113">
        <v>425.555211267598</v>
      </c>
      <c r="T95" s="113"/>
      <c r="U95" s="113">
        <v>0</v>
      </c>
      <c r="V95" s="115">
        <f t="shared" si="17"/>
        <v>425.555211267598</v>
      </c>
      <c r="W95" s="116">
        <f t="shared" si="19"/>
        <v>0</v>
      </c>
      <c r="X95" s="113"/>
      <c r="Y95" s="117">
        <f t="shared" si="15"/>
        <v>0</v>
      </c>
      <c r="Z95" s="117">
        <f t="shared" si="24"/>
        <v>0</v>
      </c>
      <c r="AA95" s="113">
        <f t="shared" si="20"/>
        <v>0</v>
      </c>
      <c r="AB95" s="113">
        <f t="shared" si="18"/>
        <v>0</v>
      </c>
      <c r="AC95" s="106">
        <v>0.1038</v>
      </c>
      <c r="AD95" s="135"/>
      <c r="AE95" s="135"/>
      <c r="AF95" s="135"/>
      <c r="AG95" s="108">
        <v>0.42</v>
      </c>
    </row>
    <row r="96" spans="1:33" x14ac:dyDescent="0.15">
      <c r="A96" s="102" t="s">
        <v>212</v>
      </c>
      <c r="B96" s="103" t="s">
        <v>47</v>
      </c>
      <c r="C96" s="103" t="s">
        <v>103</v>
      </c>
      <c r="D96" s="103" t="s">
        <v>104</v>
      </c>
      <c r="E96" s="103" t="s">
        <v>121</v>
      </c>
      <c r="F96" s="103" t="s">
        <v>122</v>
      </c>
      <c r="G96" s="103" t="s">
        <v>52</v>
      </c>
      <c r="H96" s="103" t="s">
        <v>53</v>
      </c>
      <c r="I96" s="103" t="s">
        <v>54</v>
      </c>
      <c r="J96" s="135" t="s">
        <v>55</v>
      </c>
      <c r="K96" s="102" t="s">
        <v>0</v>
      </c>
      <c r="L96" s="103" t="s">
        <v>101</v>
      </c>
      <c r="M96" s="135"/>
      <c r="N96" s="102" t="s">
        <v>102</v>
      </c>
      <c r="O96" s="103" t="s">
        <v>70</v>
      </c>
      <c r="P96" s="108">
        <v>0.22</v>
      </c>
      <c r="Q96" s="149"/>
      <c r="R96" s="135"/>
      <c r="S96" s="113">
        <v>1402.38690140774</v>
      </c>
      <c r="T96" s="113"/>
      <c r="U96" s="113">
        <v>0</v>
      </c>
      <c r="V96" s="115">
        <f t="shared" si="17"/>
        <v>1402.38690140774</v>
      </c>
      <c r="W96" s="116">
        <f t="shared" si="19"/>
        <v>0</v>
      </c>
      <c r="X96" s="113"/>
      <c r="Y96" s="117">
        <f t="shared" si="15"/>
        <v>0</v>
      </c>
      <c r="Z96" s="117">
        <f t="shared" si="24"/>
        <v>0</v>
      </c>
      <c r="AA96" s="113">
        <f t="shared" si="20"/>
        <v>0</v>
      </c>
      <c r="AB96" s="113">
        <f t="shared" si="18"/>
        <v>0</v>
      </c>
      <c r="AC96" s="106">
        <v>0.1038</v>
      </c>
      <c r="AD96" s="135"/>
      <c r="AE96" s="135"/>
      <c r="AF96" s="135"/>
      <c r="AG96" s="108">
        <v>0.42</v>
      </c>
    </row>
    <row r="97" spans="1:33" x14ac:dyDescent="0.15">
      <c r="A97" s="102" t="s">
        <v>212</v>
      </c>
      <c r="B97" s="103" t="s">
        <v>47</v>
      </c>
      <c r="C97" s="103" t="s">
        <v>103</v>
      </c>
      <c r="D97" s="103" t="s">
        <v>104</v>
      </c>
      <c r="E97" s="103" t="s">
        <v>123</v>
      </c>
      <c r="F97" s="103" t="s">
        <v>124</v>
      </c>
      <c r="G97" s="103" t="s">
        <v>52</v>
      </c>
      <c r="H97" s="103" t="s">
        <v>53</v>
      </c>
      <c r="I97" s="103" t="s">
        <v>54</v>
      </c>
      <c r="J97" s="135" t="s">
        <v>55</v>
      </c>
      <c r="K97" s="102" t="s">
        <v>0</v>
      </c>
      <c r="L97" s="103" t="s">
        <v>101</v>
      </c>
      <c r="M97" s="135"/>
      <c r="N97" s="102" t="s">
        <v>102</v>
      </c>
      <c r="O97" s="103" t="s">
        <v>70</v>
      </c>
      <c r="P97" s="108">
        <v>0.23</v>
      </c>
      <c r="Q97" s="149"/>
      <c r="R97" s="135"/>
      <c r="S97" s="113">
        <v>12961.68</v>
      </c>
      <c r="T97" s="113"/>
      <c r="U97" s="113">
        <v>0</v>
      </c>
      <c r="V97" s="115">
        <f t="shared" si="17"/>
        <v>12961.68</v>
      </c>
      <c r="W97" s="116">
        <f t="shared" si="19"/>
        <v>0</v>
      </c>
      <c r="X97" s="113"/>
      <c r="Y97" s="117">
        <f t="shared" si="15"/>
        <v>0</v>
      </c>
      <c r="Z97" s="117">
        <f t="shared" si="24"/>
        <v>0</v>
      </c>
      <c r="AA97" s="113">
        <f t="shared" si="20"/>
        <v>0</v>
      </c>
      <c r="AB97" s="113">
        <f t="shared" si="18"/>
        <v>0</v>
      </c>
      <c r="AC97" s="106">
        <v>0.1038</v>
      </c>
      <c r="AD97" s="135"/>
      <c r="AE97" s="135"/>
      <c r="AF97" s="135"/>
      <c r="AG97" s="108">
        <v>0.42</v>
      </c>
    </row>
    <row r="98" spans="1:33" x14ac:dyDescent="0.15">
      <c r="A98" s="102" t="s">
        <v>212</v>
      </c>
      <c r="B98" s="103" t="s">
        <v>47</v>
      </c>
      <c r="C98" s="103" t="s">
        <v>103</v>
      </c>
      <c r="D98" s="103" t="s">
        <v>104</v>
      </c>
      <c r="E98" s="103" t="s">
        <v>125</v>
      </c>
      <c r="F98" s="103" t="s">
        <v>126</v>
      </c>
      <c r="G98" s="103" t="s">
        <v>52</v>
      </c>
      <c r="H98" s="103" t="s">
        <v>53</v>
      </c>
      <c r="I98" s="103" t="s">
        <v>54</v>
      </c>
      <c r="J98" s="135" t="s">
        <v>55</v>
      </c>
      <c r="K98" s="102" t="s">
        <v>0</v>
      </c>
      <c r="L98" s="103" t="s">
        <v>101</v>
      </c>
      <c r="M98" s="135"/>
      <c r="N98" s="102" t="s">
        <v>102</v>
      </c>
      <c r="O98" s="103" t="s">
        <v>70</v>
      </c>
      <c r="P98" s="108">
        <v>0.13</v>
      </c>
      <c r="Q98" s="149"/>
      <c r="R98" s="135"/>
      <c r="S98" s="113">
        <v>143.460985915328</v>
      </c>
      <c r="T98" s="113"/>
      <c r="U98" s="113">
        <v>0</v>
      </c>
      <c r="V98" s="115">
        <f t="shared" si="17"/>
        <v>143.460985915328</v>
      </c>
      <c r="W98" s="116">
        <f t="shared" si="19"/>
        <v>0</v>
      </c>
      <c r="X98" s="113"/>
      <c r="Y98" s="117">
        <f t="shared" si="15"/>
        <v>0</v>
      </c>
      <c r="Z98" s="117">
        <f t="shared" si="24"/>
        <v>0</v>
      </c>
      <c r="AA98" s="113">
        <f t="shared" si="20"/>
        <v>0</v>
      </c>
      <c r="AB98" s="113">
        <f t="shared" si="18"/>
        <v>0</v>
      </c>
      <c r="AC98" s="106">
        <v>0.1038</v>
      </c>
      <c r="AD98" s="135"/>
      <c r="AE98" s="135"/>
      <c r="AF98" s="135"/>
      <c r="AG98" s="108">
        <v>0.42</v>
      </c>
    </row>
    <row r="99" spans="1:33" x14ac:dyDescent="0.15">
      <c r="A99" s="102" t="s">
        <v>212</v>
      </c>
      <c r="B99" s="103" t="s">
        <v>47</v>
      </c>
      <c r="C99" s="103" t="s">
        <v>103</v>
      </c>
      <c r="D99" s="103" t="s">
        <v>104</v>
      </c>
      <c r="E99" s="103" t="s">
        <v>127</v>
      </c>
      <c r="F99" s="103" t="s">
        <v>128</v>
      </c>
      <c r="G99" s="103" t="s">
        <v>52</v>
      </c>
      <c r="H99" s="103" t="s">
        <v>53</v>
      </c>
      <c r="I99" s="103" t="s">
        <v>54</v>
      </c>
      <c r="J99" s="135" t="s">
        <v>55</v>
      </c>
      <c r="K99" s="102" t="s">
        <v>0</v>
      </c>
      <c r="L99" s="103" t="s">
        <v>101</v>
      </c>
      <c r="M99" s="135"/>
      <c r="N99" s="102" t="s">
        <v>102</v>
      </c>
      <c r="O99" s="103" t="s">
        <v>70</v>
      </c>
      <c r="P99" s="106">
        <v>0.23</v>
      </c>
      <c r="Q99" s="149"/>
      <c r="R99" s="135"/>
      <c r="S99" s="113">
        <v>2063.5353521120301</v>
      </c>
      <c r="T99" s="113"/>
      <c r="U99" s="113">
        <v>0</v>
      </c>
      <c r="V99" s="115">
        <f t="shared" si="17"/>
        <v>2063.5353521120301</v>
      </c>
      <c r="W99" s="116">
        <f t="shared" si="19"/>
        <v>0</v>
      </c>
      <c r="X99" s="113"/>
      <c r="Y99" s="117">
        <f t="shared" si="15"/>
        <v>0</v>
      </c>
      <c r="Z99" s="117">
        <f t="shared" si="24"/>
        <v>0</v>
      </c>
      <c r="AA99" s="113">
        <f t="shared" si="20"/>
        <v>0</v>
      </c>
      <c r="AB99" s="113">
        <f t="shared" si="18"/>
        <v>0</v>
      </c>
      <c r="AC99" s="106">
        <v>0.1038</v>
      </c>
      <c r="AD99" s="135"/>
      <c r="AE99" s="135"/>
      <c r="AF99" s="135"/>
      <c r="AG99" s="108">
        <v>0.42</v>
      </c>
    </row>
    <row r="100" spans="1:33" x14ac:dyDescent="0.15">
      <c r="A100" s="102" t="s">
        <v>212</v>
      </c>
      <c r="B100" s="103" t="s">
        <v>47</v>
      </c>
      <c r="C100" s="103" t="s">
        <v>103</v>
      </c>
      <c r="D100" s="103" t="s">
        <v>129</v>
      </c>
      <c r="E100" s="103" t="s">
        <v>130</v>
      </c>
      <c r="F100" s="103" t="s">
        <v>131</v>
      </c>
      <c r="G100" s="103" t="s">
        <v>52</v>
      </c>
      <c r="H100" s="103" t="s">
        <v>53</v>
      </c>
      <c r="I100" s="103" t="s">
        <v>54</v>
      </c>
      <c r="J100" s="135" t="s">
        <v>55</v>
      </c>
      <c r="K100" s="102" t="s">
        <v>0</v>
      </c>
      <c r="L100" s="103" t="s">
        <v>101</v>
      </c>
      <c r="M100" s="135"/>
      <c r="N100" s="102" t="s">
        <v>102</v>
      </c>
      <c r="O100" s="103" t="s">
        <v>70</v>
      </c>
      <c r="P100" s="108">
        <v>0.18</v>
      </c>
      <c r="Q100" s="149"/>
      <c r="R100" s="135"/>
      <c r="S100" s="113">
        <v>114142.344929578</v>
      </c>
      <c r="T100" s="113"/>
      <c r="U100" s="113">
        <v>0</v>
      </c>
      <c r="V100" s="115">
        <f t="shared" si="17"/>
        <v>114142.344929578</v>
      </c>
      <c r="W100" s="116">
        <f t="shared" si="19"/>
        <v>0</v>
      </c>
      <c r="X100" s="113"/>
      <c r="Y100" s="117">
        <f t="shared" si="15"/>
        <v>0</v>
      </c>
      <c r="Z100" s="117">
        <f t="shared" si="24"/>
        <v>0</v>
      </c>
      <c r="AA100" s="113">
        <f t="shared" si="20"/>
        <v>0</v>
      </c>
      <c r="AB100" s="113">
        <f t="shared" si="18"/>
        <v>0</v>
      </c>
      <c r="AC100" s="106">
        <v>0.1038</v>
      </c>
      <c r="AD100" s="135"/>
      <c r="AE100" s="135"/>
      <c r="AF100" s="135"/>
      <c r="AG100" s="108">
        <v>0.42</v>
      </c>
    </row>
    <row r="101" spans="1:33" x14ac:dyDescent="0.15">
      <c r="A101" s="102" t="s">
        <v>212</v>
      </c>
      <c r="B101" s="103" t="s">
        <v>47</v>
      </c>
      <c r="C101" s="103" t="s">
        <v>103</v>
      </c>
      <c r="D101" s="103" t="s">
        <v>129</v>
      </c>
      <c r="E101" s="103" t="s">
        <v>101</v>
      </c>
      <c r="F101" s="103" t="s">
        <v>132</v>
      </c>
      <c r="G101" s="103" t="s">
        <v>52</v>
      </c>
      <c r="H101" s="103" t="s">
        <v>53</v>
      </c>
      <c r="I101" s="103" t="s">
        <v>54</v>
      </c>
      <c r="J101" s="135" t="s">
        <v>55</v>
      </c>
      <c r="K101" s="102" t="s">
        <v>0</v>
      </c>
      <c r="L101" s="103" t="s">
        <v>101</v>
      </c>
      <c r="M101" s="135"/>
      <c r="N101" s="102" t="s">
        <v>102</v>
      </c>
      <c r="O101" s="103" t="s">
        <v>70</v>
      </c>
      <c r="P101" s="108">
        <v>0.08</v>
      </c>
      <c r="Q101" s="149"/>
      <c r="R101" s="135"/>
      <c r="S101" s="113">
        <v>29897.39</v>
      </c>
      <c r="T101" s="113"/>
      <c r="U101" s="113">
        <v>0</v>
      </c>
      <c r="V101" s="115">
        <f t="shared" si="17"/>
        <v>29897.39</v>
      </c>
      <c r="W101" s="116">
        <f t="shared" si="19"/>
        <v>0</v>
      </c>
      <c r="X101" s="113"/>
      <c r="Y101" s="117">
        <f t="shared" si="15"/>
        <v>0</v>
      </c>
      <c r="Z101" s="117">
        <f t="shared" si="24"/>
        <v>0</v>
      </c>
      <c r="AA101" s="113">
        <f t="shared" si="20"/>
        <v>0</v>
      </c>
      <c r="AB101" s="113">
        <f t="shared" si="18"/>
        <v>0</v>
      </c>
      <c r="AC101" s="106">
        <v>0.1038</v>
      </c>
      <c r="AD101" s="135"/>
      <c r="AE101" s="135"/>
      <c r="AF101" s="135"/>
      <c r="AG101" s="108">
        <v>0.42</v>
      </c>
    </row>
    <row r="102" spans="1:33" x14ac:dyDescent="0.15">
      <c r="A102" s="102" t="s">
        <v>212</v>
      </c>
      <c r="B102" s="103" t="s">
        <v>47</v>
      </c>
      <c r="C102" s="103" t="s">
        <v>103</v>
      </c>
      <c r="D102" s="103" t="s">
        <v>129</v>
      </c>
      <c r="E102" s="103" t="s">
        <v>133</v>
      </c>
      <c r="F102" s="103" t="s">
        <v>134</v>
      </c>
      <c r="G102" s="103" t="s">
        <v>52</v>
      </c>
      <c r="H102" s="103" t="s">
        <v>53</v>
      </c>
      <c r="I102" s="103" t="s">
        <v>54</v>
      </c>
      <c r="J102" s="135" t="s">
        <v>55</v>
      </c>
      <c r="K102" s="102" t="s">
        <v>0</v>
      </c>
      <c r="L102" s="103" t="s">
        <v>101</v>
      </c>
      <c r="M102" s="135"/>
      <c r="N102" s="102" t="s">
        <v>102</v>
      </c>
      <c r="O102" s="103" t="s">
        <v>70</v>
      </c>
      <c r="P102" s="108">
        <v>0.08</v>
      </c>
      <c r="Q102" s="149"/>
      <c r="R102" s="135"/>
      <c r="S102" s="113">
        <v>20014.111126760599</v>
      </c>
      <c r="T102" s="113"/>
      <c r="U102" s="113">
        <v>0</v>
      </c>
      <c r="V102" s="115">
        <f t="shared" si="17"/>
        <v>20014.111126760599</v>
      </c>
      <c r="W102" s="116">
        <f t="shared" si="19"/>
        <v>0</v>
      </c>
      <c r="X102" s="113"/>
      <c r="Y102" s="117">
        <f t="shared" si="15"/>
        <v>0</v>
      </c>
      <c r="Z102" s="117">
        <f t="shared" si="24"/>
        <v>0</v>
      </c>
      <c r="AA102" s="113">
        <f t="shared" si="20"/>
        <v>0</v>
      </c>
      <c r="AB102" s="113">
        <f t="shared" si="18"/>
        <v>0</v>
      </c>
      <c r="AC102" s="106">
        <v>0.1038</v>
      </c>
      <c r="AD102" s="135"/>
      <c r="AE102" s="135"/>
      <c r="AF102" s="135"/>
      <c r="AG102" s="108">
        <v>0.42</v>
      </c>
    </row>
    <row r="103" spans="1:33" x14ac:dyDescent="0.15">
      <c r="A103" s="102" t="s">
        <v>212</v>
      </c>
      <c r="B103" s="103" t="s">
        <v>47</v>
      </c>
      <c r="C103" s="103" t="s">
        <v>103</v>
      </c>
      <c r="D103" s="103" t="s">
        <v>129</v>
      </c>
      <c r="E103" s="103" t="s">
        <v>135</v>
      </c>
      <c r="F103" s="103" t="s">
        <v>136</v>
      </c>
      <c r="G103" s="103" t="s">
        <v>52</v>
      </c>
      <c r="H103" s="103" t="s">
        <v>53</v>
      </c>
      <c r="I103" s="103" t="s">
        <v>54</v>
      </c>
      <c r="J103" s="135" t="s">
        <v>55</v>
      </c>
      <c r="K103" s="102" t="s">
        <v>0</v>
      </c>
      <c r="L103" s="103" t="s">
        <v>101</v>
      </c>
      <c r="M103" s="135"/>
      <c r="N103" s="102" t="s">
        <v>102</v>
      </c>
      <c r="O103" s="103" t="s">
        <v>70</v>
      </c>
      <c r="P103" s="108">
        <v>0.04</v>
      </c>
      <c r="Q103" s="149"/>
      <c r="R103" s="135"/>
      <c r="S103" s="113">
        <v>322.47394365991897</v>
      </c>
      <c r="T103" s="113"/>
      <c r="U103" s="113">
        <v>0</v>
      </c>
      <c r="V103" s="115">
        <f t="shared" si="17"/>
        <v>322.47394365991897</v>
      </c>
      <c r="W103" s="116">
        <f t="shared" si="19"/>
        <v>0</v>
      </c>
      <c r="X103" s="113"/>
      <c r="Y103" s="117">
        <f t="shared" si="15"/>
        <v>0</v>
      </c>
      <c r="Z103" s="117">
        <f t="shared" si="24"/>
        <v>0</v>
      </c>
      <c r="AA103" s="113">
        <f t="shared" si="20"/>
        <v>0</v>
      </c>
      <c r="AB103" s="113">
        <f t="shared" si="18"/>
        <v>0</v>
      </c>
      <c r="AC103" s="106">
        <v>0.1038</v>
      </c>
      <c r="AD103" s="135"/>
      <c r="AE103" s="135"/>
      <c r="AF103" s="135"/>
      <c r="AG103" s="108">
        <v>0.42</v>
      </c>
    </row>
    <row r="104" spans="1:33" x14ac:dyDescent="0.15">
      <c r="A104" s="102" t="s">
        <v>212</v>
      </c>
      <c r="B104" s="103" t="s">
        <v>47</v>
      </c>
      <c r="C104" s="103" t="s">
        <v>103</v>
      </c>
      <c r="D104" s="103" t="s">
        <v>129</v>
      </c>
      <c r="E104" s="103" t="s">
        <v>137</v>
      </c>
      <c r="F104" s="103" t="s">
        <v>138</v>
      </c>
      <c r="G104" s="103" t="s">
        <v>52</v>
      </c>
      <c r="H104" s="103" t="s">
        <v>53</v>
      </c>
      <c r="I104" s="103" t="s">
        <v>54</v>
      </c>
      <c r="J104" s="135" t="s">
        <v>55</v>
      </c>
      <c r="K104" s="102" t="s">
        <v>0</v>
      </c>
      <c r="L104" s="103" t="s">
        <v>101</v>
      </c>
      <c r="M104" s="135"/>
      <c r="N104" s="102" t="s">
        <v>102</v>
      </c>
      <c r="O104" s="103" t="s">
        <v>70</v>
      </c>
      <c r="P104" s="108">
        <v>0.23</v>
      </c>
      <c r="Q104" s="149"/>
      <c r="R104" s="135"/>
      <c r="S104" s="113">
        <v>196.54507042269699</v>
      </c>
      <c r="T104" s="113"/>
      <c r="U104" s="113">
        <v>0</v>
      </c>
      <c r="V104" s="115">
        <f t="shared" si="17"/>
        <v>196.54507042269699</v>
      </c>
      <c r="W104" s="116">
        <f t="shared" si="19"/>
        <v>0</v>
      </c>
      <c r="X104" s="113"/>
      <c r="Y104" s="117">
        <f t="shared" si="15"/>
        <v>0</v>
      </c>
      <c r="Z104" s="117">
        <f t="shared" si="24"/>
        <v>0</v>
      </c>
      <c r="AA104" s="113">
        <f t="shared" si="20"/>
        <v>0</v>
      </c>
      <c r="AB104" s="113">
        <f t="shared" si="18"/>
        <v>0</v>
      </c>
      <c r="AC104" s="106">
        <v>0.1038</v>
      </c>
      <c r="AD104" s="135"/>
      <c r="AE104" s="135"/>
      <c r="AF104" s="135"/>
      <c r="AG104" s="108">
        <v>0.42</v>
      </c>
    </row>
    <row r="105" spans="1:33" x14ac:dyDescent="0.15">
      <c r="A105" s="102" t="s">
        <v>212</v>
      </c>
      <c r="B105" s="103" t="s">
        <v>47</v>
      </c>
      <c r="C105" s="103" t="s">
        <v>103</v>
      </c>
      <c r="D105" s="103" t="s">
        <v>129</v>
      </c>
      <c r="E105" s="103" t="s">
        <v>139</v>
      </c>
      <c r="F105" s="103" t="s">
        <v>140</v>
      </c>
      <c r="G105" s="103" t="s">
        <v>52</v>
      </c>
      <c r="H105" s="103" t="s">
        <v>53</v>
      </c>
      <c r="I105" s="103" t="s">
        <v>54</v>
      </c>
      <c r="J105" s="135" t="s">
        <v>55</v>
      </c>
      <c r="K105" s="102" t="s">
        <v>0</v>
      </c>
      <c r="L105" s="103" t="s">
        <v>101</v>
      </c>
      <c r="M105" s="135"/>
      <c r="N105" s="102" t="s">
        <v>102</v>
      </c>
      <c r="O105" s="103" t="s">
        <v>70</v>
      </c>
      <c r="P105" s="108">
        <v>0.03</v>
      </c>
      <c r="Q105" s="149"/>
      <c r="R105" s="135"/>
      <c r="S105" s="113">
        <v>1513.0032394366101</v>
      </c>
      <c r="T105" s="113"/>
      <c r="U105" s="113">
        <v>0</v>
      </c>
      <c r="V105" s="115">
        <f t="shared" si="17"/>
        <v>1513.0032394366101</v>
      </c>
      <c r="W105" s="116">
        <f t="shared" ref="W105:W121" si="25">U105*(1+AG105)/(1+AG105+P105)</f>
        <v>0</v>
      </c>
      <c r="X105" s="113"/>
      <c r="Y105" s="117">
        <f t="shared" si="15"/>
        <v>0</v>
      </c>
      <c r="Z105" s="117">
        <f t="shared" si="24"/>
        <v>0</v>
      </c>
      <c r="AA105" s="113">
        <f t="shared" si="20"/>
        <v>0</v>
      </c>
      <c r="AB105" s="113">
        <f t="shared" si="18"/>
        <v>0</v>
      </c>
      <c r="AC105" s="106">
        <v>0.1038</v>
      </c>
      <c r="AD105" s="135"/>
      <c r="AE105" s="135"/>
      <c r="AF105" s="135"/>
      <c r="AG105" s="108">
        <v>0.42</v>
      </c>
    </row>
    <row r="106" spans="1:33" x14ac:dyDescent="0.15">
      <c r="A106" s="102" t="s">
        <v>212</v>
      </c>
      <c r="B106" s="103" t="s">
        <v>47</v>
      </c>
      <c r="C106" s="103" t="s">
        <v>103</v>
      </c>
      <c r="D106" s="103" t="s">
        <v>129</v>
      </c>
      <c r="E106" s="103" t="s">
        <v>141</v>
      </c>
      <c r="F106" s="103" t="s">
        <v>142</v>
      </c>
      <c r="G106" s="103" t="s">
        <v>52</v>
      </c>
      <c r="H106" s="103" t="s">
        <v>53</v>
      </c>
      <c r="I106" s="103" t="s">
        <v>54</v>
      </c>
      <c r="J106" s="135" t="s">
        <v>55</v>
      </c>
      <c r="K106" s="102" t="s">
        <v>0</v>
      </c>
      <c r="L106" s="103" t="s">
        <v>101</v>
      </c>
      <c r="M106" s="135"/>
      <c r="N106" s="102" t="s">
        <v>102</v>
      </c>
      <c r="O106" s="103" t="s">
        <v>70</v>
      </c>
      <c r="P106" s="108">
        <v>0.03</v>
      </c>
      <c r="Q106" s="149"/>
      <c r="R106" s="135"/>
      <c r="S106" s="113">
        <v>6504.6216901406997</v>
      </c>
      <c r="T106" s="113"/>
      <c r="U106" s="113">
        <v>0</v>
      </c>
      <c r="V106" s="115">
        <f t="shared" si="17"/>
        <v>6504.6216901406997</v>
      </c>
      <c r="W106" s="116">
        <f t="shared" si="25"/>
        <v>0</v>
      </c>
      <c r="X106" s="113"/>
      <c r="Y106" s="117">
        <f t="shared" si="15"/>
        <v>0</v>
      </c>
      <c r="Z106" s="117">
        <f t="shared" si="24"/>
        <v>0</v>
      </c>
      <c r="AA106" s="113">
        <f t="shared" si="20"/>
        <v>0</v>
      </c>
      <c r="AB106" s="113">
        <f t="shared" si="18"/>
        <v>0</v>
      </c>
      <c r="AC106" s="106">
        <v>0.1038</v>
      </c>
      <c r="AD106" s="135"/>
      <c r="AE106" s="135"/>
      <c r="AF106" s="135"/>
      <c r="AG106" s="108">
        <v>0</v>
      </c>
    </row>
    <row r="107" spans="1:33" x14ac:dyDescent="0.15">
      <c r="A107" s="102" t="s">
        <v>212</v>
      </c>
      <c r="B107" s="103" t="s">
        <v>47</v>
      </c>
      <c r="C107" s="103" t="s">
        <v>103</v>
      </c>
      <c r="D107" s="103" t="s">
        <v>129</v>
      </c>
      <c r="E107" s="103" t="s">
        <v>143</v>
      </c>
      <c r="F107" s="103" t="s">
        <v>144</v>
      </c>
      <c r="G107" s="103" t="s">
        <v>52</v>
      </c>
      <c r="H107" s="103" t="s">
        <v>53</v>
      </c>
      <c r="I107" s="103" t="s">
        <v>54</v>
      </c>
      <c r="J107" s="135" t="s">
        <v>55</v>
      </c>
      <c r="K107" s="102" t="s">
        <v>0</v>
      </c>
      <c r="L107" s="103" t="s">
        <v>101</v>
      </c>
      <c r="M107" s="135"/>
      <c r="N107" s="102" t="s">
        <v>102</v>
      </c>
      <c r="O107" s="103" t="s">
        <v>70</v>
      </c>
      <c r="P107" s="108">
        <v>0.18</v>
      </c>
      <c r="Q107" s="149"/>
      <c r="R107" s="135"/>
      <c r="S107" s="113">
        <v>44820.261970721403</v>
      </c>
      <c r="T107" s="113"/>
      <c r="U107" s="113">
        <v>0</v>
      </c>
      <c r="V107" s="115">
        <f t="shared" si="17"/>
        <v>44820.261970721403</v>
      </c>
      <c r="W107" s="116">
        <f t="shared" si="25"/>
        <v>0</v>
      </c>
      <c r="X107" s="113"/>
      <c r="Y107" s="117">
        <f t="shared" si="15"/>
        <v>0</v>
      </c>
      <c r="Z107" s="117">
        <f t="shared" si="24"/>
        <v>0</v>
      </c>
      <c r="AA107" s="113">
        <f t="shared" si="20"/>
        <v>0</v>
      </c>
      <c r="AB107" s="113">
        <f t="shared" si="18"/>
        <v>0</v>
      </c>
      <c r="AC107" s="106">
        <v>0.1038</v>
      </c>
      <c r="AD107" s="135"/>
      <c r="AE107" s="135"/>
      <c r="AF107" s="135"/>
      <c r="AG107" s="108">
        <v>0.42</v>
      </c>
    </row>
    <row r="108" spans="1:33" x14ac:dyDescent="0.15">
      <c r="A108" s="102" t="s">
        <v>212</v>
      </c>
      <c r="B108" s="103" t="s">
        <v>47</v>
      </c>
      <c r="C108" s="103" t="s">
        <v>103</v>
      </c>
      <c r="D108" s="103" t="s">
        <v>129</v>
      </c>
      <c r="E108" s="103" t="s">
        <v>145</v>
      </c>
      <c r="F108" s="103" t="s">
        <v>146</v>
      </c>
      <c r="G108" s="103" t="s">
        <v>52</v>
      </c>
      <c r="H108" s="103" t="s">
        <v>53</v>
      </c>
      <c r="I108" s="103" t="s">
        <v>54</v>
      </c>
      <c r="J108" s="135" t="s">
        <v>55</v>
      </c>
      <c r="K108" s="102" t="s">
        <v>0</v>
      </c>
      <c r="L108" s="103" t="s">
        <v>101</v>
      </c>
      <c r="M108" s="135"/>
      <c r="N108" s="102" t="s">
        <v>102</v>
      </c>
      <c r="O108" s="103" t="s">
        <v>70</v>
      </c>
      <c r="P108" s="108">
        <v>0.23</v>
      </c>
      <c r="Q108" s="149"/>
      <c r="R108" s="135"/>
      <c r="S108" s="113">
        <v>132154.611549297</v>
      </c>
      <c r="T108" s="113"/>
      <c r="U108" s="113">
        <v>0</v>
      </c>
      <c r="V108" s="115">
        <f t="shared" si="17"/>
        <v>132154.611549297</v>
      </c>
      <c r="W108" s="116">
        <f t="shared" si="25"/>
        <v>0</v>
      </c>
      <c r="X108" s="113"/>
      <c r="Y108" s="117">
        <f t="shared" si="15"/>
        <v>0</v>
      </c>
      <c r="Z108" s="117">
        <f t="shared" si="24"/>
        <v>0</v>
      </c>
      <c r="AA108" s="113">
        <f t="shared" si="20"/>
        <v>0</v>
      </c>
      <c r="AB108" s="113">
        <f t="shared" si="18"/>
        <v>0</v>
      </c>
      <c r="AC108" s="106">
        <v>0.1038</v>
      </c>
      <c r="AD108" s="135"/>
      <c r="AE108" s="135"/>
      <c r="AF108" s="135"/>
      <c r="AG108" s="108">
        <v>0.42</v>
      </c>
    </row>
    <row r="109" spans="1:33" x14ac:dyDescent="0.15">
      <c r="A109" s="102" t="s">
        <v>212</v>
      </c>
      <c r="B109" s="103" t="s">
        <v>47</v>
      </c>
      <c r="C109" s="103" t="s">
        <v>103</v>
      </c>
      <c r="D109" s="103" t="s">
        <v>129</v>
      </c>
      <c r="E109" s="103" t="s">
        <v>147</v>
      </c>
      <c r="F109" s="103" t="s">
        <v>148</v>
      </c>
      <c r="G109" s="103" t="s">
        <v>52</v>
      </c>
      <c r="H109" s="103" t="s">
        <v>53</v>
      </c>
      <c r="I109" s="103" t="s">
        <v>54</v>
      </c>
      <c r="J109" s="135" t="s">
        <v>55</v>
      </c>
      <c r="K109" s="102" t="s">
        <v>0</v>
      </c>
      <c r="L109" s="103" t="s">
        <v>101</v>
      </c>
      <c r="M109" s="135"/>
      <c r="N109" s="102" t="s">
        <v>102</v>
      </c>
      <c r="O109" s="103" t="s">
        <v>70</v>
      </c>
      <c r="P109" s="108">
        <v>0.03</v>
      </c>
      <c r="Q109" s="149"/>
      <c r="R109" s="135"/>
      <c r="S109" s="113">
        <v>14157.309295774699</v>
      </c>
      <c r="T109" s="113"/>
      <c r="U109" s="113">
        <v>0</v>
      </c>
      <c r="V109" s="115">
        <f t="shared" si="17"/>
        <v>14157.309295774699</v>
      </c>
      <c r="W109" s="116">
        <f t="shared" si="25"/>
        <v>0</v>
      </c>
      <c r="X109" s="113"/>
      <c r="Y109" s="117">
        <f t="shared" si="15"/>
        <v>0</v>
      </c>
      <c r="Z109" s="117">
        <f t="shared" si="24"/>
        <v>0</v>
      </c>
      <c r="AA109" s="113">
        <f t="shared" si="20"/>
        <v>0</v>
      </c>
      <c r="AB109" s="113">
        <f t="shared" si="18"/>
        <v>0</v>
      </c>
      <c r="AC109" s="106">
        <v>0.1038</v>
      </c>
      <c r="AD109" s="135"/>
      <c r="AE109" s="135"/>
      <c r="AF109" s="135"/>
      <c r="AG109" s="108">
        <v>0.42</v>
      </c>
    </row>
    <row r="110" spans="1:33" x14ac:dyDescent="0.15">
      <c r="A110" s="102" t="s">
        <v>212</v>
      </c>
      <c r="B110" s="103" t="s">
        <v>47</v>
      </c>
      <c r="C110" s="103" t="s">
        <v>103</v>
      </c>
      <c r="D110" s="103" t="s">
        <v>129</v>
      </c>
      <c r="E110" s="103" t="s">
        <v>149</v>
      </c>
      <c r="F110" s="103" t="s">
        <v>150</v>
      </c>
      <c r="G110" s="103" t="s">
        <v>52</v>
      </c>
      <c r="H110" s="103" t="s">
        <v>53</v>
      </c>
      <c r="I110" s="103" t="s">
        <v>54</v>
      </c>
      <c r="J110" s="135" t="s">
        <v>55</v>
      </c>
      <c r="K110" s="102" t="s">
        <v>0</v>
      </c>
      <c r="L110" s="103" t="s">
        <v>101</v>
      </c>
      <c r="M110" s="135"/>
      <c r="N110" s="102" t="s">
        <v>102</v>
      </c>
      <c r="O110" s="103" t="s">
        <v>70</v>
      </c>
      <c r="P110" s="108">
        <v>0.03</v>
      </c>
      <c r="Q110" s="149"/>
      <c r="R110" s="135"/>
      <c r="S110" s="113">
        <v>480.55873239384499</v>
      </c>
      <c r="T110" s="113"/>
      <c r="U110" s="113">
        <v>0</v>
      </c>
      <c r="V110" s="115">
        <f t="shared" si="17"/>
        <v>480.55873239384499</v>
      </c>
      <c r="W110" s="116">
        <f t="shared" si="25"/>
        <v>0</v>
      </c>
      <c r="X110" s="113"/>
      <c r="Y110" s="117">
        <f t="shared" si="15"/>
        <v>0</v>
      </c>
      <c r="Z110" s="117">
        <f t="shared" si="24"/>
        <v>0</v>
      </c>
      <c r="AA110" s="113">
        <f t="shared" si="20"/>
        <v>0</v>
      </c>
      <c r="AB110" s="113">
        <f t="shared" si="18"/>
        <v>0</v>
      </c>
      <c r="AC110" s="106">
        <v>0.1038</v>
      </c>
      <c r="AD110" s="135"/>
      <c r="AE110" s="135"/>
      <c r="AF110" s="135"/>
      <c r="AG110" s="108" t="s">
        <v>113</v>
      </c>
    </row>
    <row r="111" spans="1:33" x14ac:dyDescent="0.15">
      <c r="A111" s="102" t="s">
        <v>212</v>
      </c>
      <c r="B111" s="103" t="s">
        <v>47</v>
      </c>
      <c r="C111" s="103" t="s">
        <v>103</v>
      </c>
      <c r="D111" s="103" t="s">
        <v>129</v>
      </c>
      <c r="E111" s="103" t="s">
        <v>151</v>
      </c>
      <c r="F111" s="103" t="s">
        <v>152</v>
      </c>
      <c r="G111" s="103" t="s">
        <v>52</v>
      </c>
      <c r="H111" s="103" t="s">
        <v>53</v>
      </c>
      <c r="I111" s="103" t="s">
        <v>54</v>
      </c>
      <c r="J111" s="135" t="s">
        <v>55</v>
      </c>
      <c r="K111" s="102" t="s">
        <v>0</v>
      </c>
      <c r="L111" s="103" t="s">
        <v>101</v>
      </c>
      <c r="M111" s="135"/>
      <c r="N111" s="102" t="s">
        <v>102</v>
      </c>
      <c r="O111" s="103" t="s">
        <v>70</v>
      </c>
      <c r="P111" s="108">
        <v>0.23</v>
      </c>
      <c r="Q111" s="149"/>
      <c r="R111" s="135"/>
      <c r="S111" s="113">
        <v>88.72</v>
      </c>
      <c r="T111" s="113"/>
      <c r="U111" s="113">
        <v>0</v>
      </c>
      <c r="V111" s="115">
        <f t="shared" si="17"/>
        <v>88.72</v>
      </c>
      <c r="W111" s="116">
        <f t="shared" si="25"/>
        <v>0</v>
      </c>
      <c r="X111" s="113"/>
      <c r="Y111" s="117">
        <f t="shared" si="15"/>
        <v>0</v>
      </c>
      <c r="Z111" s="117">
        <f t="shared" si="24"/>
        <v>0</v>
      </c>
      <c r="AA111" s="113">
        <f t="shared" si="20"/>
        <v>0</v>
      </c>
      <c r="AB111" s="113">
        <f t="shared" si="18"/>
        <v>0</v>
      </c>
      <c r="AC111" s="106">
        <v>0.1038</v>
      </c>
      <c r="AD111" s="135"/>
      <c r="AE111" s="135"/>
      <c r="AF111" s="135"/>
      <c r="AG111" s="108">
        <v>0.42</v>
      </c>
    </row>
    <row r="112" spans="1:33" x14ac:dyDescent="0.15">
      <c r="A112" s="102" t="s">
        <v>212</v>
      </c>
      <c r="B112" s="103" t="s">
        <v>47</v>
      </c>
      <c r="C112" s="103" t="s">
        <v>103</v>
      </c>
      <c r="D112" s="103" t="s">
        <v>129</v>
      </c>
      <c r="E112" s="103" t="s">
        <v>153</v>
      </c>
      <c r="F112" s="103" t="s">
        <v>154</v>
      </c>
      <c r="G112" s="103" t="s">
        <v>52</v>
      </c>
      <c r="H112" s="103" t="s">
        <v>53</v>
      </c>
      <c r="I112" s="103" t="s">
        <v>54</v>
      </c>
      <c r="J112" s="135" t="s">
        <v>55</v>
      </c>
      <c r="K112" s="102" t="s">
        <v>0</v>
      </c>
      <c r="L112" s="103" t="s">
        <v>101</v>
      </c>
      <c r="M112" s="135"/>
      <c r="N112" s="102" t="s">
        <v>102</v>
      </c>
      <c r="O112" s="103" t="s">
        <v>70</v>
      </c>
      <c r="P112" s="108">
        <v>0.18</v>
      </c>
      <c r="Q112" s="149"/>
      <c r="R112" s="135"/>
      <c r="S112" s="113">
        <v>147.29985915508601</v>
      </c>
      <c r="T112" s="113"/>
      <c r="U112" s="113">
        <v>0</v>
      </c>
      <c r="V112" s="115">
        <f t="shared" si="17"/>
        <v>147.29985915508601</v>
      </c>
      <c r="W112" s="116">
        <f t="shared" si="25"/>
        <v>0</v>
      </c>
      <c r="X112" s="113"/>
      <c r="Y112" s="117">
        <f t="shared" si="15"/>
        <v>0</v>
      </c>
      <c r="Z112" s="117">
        <f t="shared" si="24"/>
        <v>0</v>
      </c>
      <c r="AA112" s="113">
        <f t="shared" si="20"/>
        <v>0</v>
      </c>
      <c r="AB112" s="113">
        <f t="shared" si="18"/>
        <v>0</v>
      </c>
      <c r="AC112" s="106">
        <v>0.1038</v>
      </c>
      <c r="AD112" s="135"/>
      <c r="AE112" s="135"/>
      <c r="AF112" s="135"/>
      <c r="AG112" s="108">
        <v>0.42</v>
      </c>
    </row>
    <row r="113" spans="1:33" x14ac:dyDescent="0.15">
      <c r="A113" s="102" t="s">
        <v>212</v>
      </c>
      <c r="B113" s="103" t="s">
        <v>47</v>
      </c>
      <c r="C113" s="103" t="s">
        <v>103</v>
      </c>
      <c r="D113" s="103" t="s">
        <v>129</v>
      </c>
      <c r="E113" s="103" t="s">
        <v>155</v>
      </c>
      <c r="F113" s="103" t="s">
        <v>156</v>
      </c>
      <c r="G113" s="103" t="s">
        <v>52</v>
      </c>
      <c r="H113" s="103" t="s">
        <v>53</v>
      </c>
      <c r="I113" s="103" t="s">
        <v>54</v>
      </c>
      <c r="J113" s="135" t="s">
        <v>55</v>
      </c>
      <c r="K113" s="102" t="s">
        <v>0</v>
      </c>
      <c r="L113" s="103" t="s">
        <v>101</v>
      </c>
      <c r="M113" s="135"/>
      <c r="N113" s="102" t="s">
        <v>102</v>
      </c>
      <c r="O113" s="103" t="s">
        <v>70</v>
      </c>
      <c r="P113" s="108">
        <v>0.18</v>
      </c>
      <c r="Q113" s="149"/>
      <c r="R113" s="135"/>
      <c r="S113" s="113">
        <v>4215.2245070423196</v>
      </c>
      <c r="T113" s="113"/>
      <c r="U113" s="113">
        <v>0</v>
      </c>
      <c r="V113" s="115">
        <f t="shared" si="17"/>
        <v>4215.2245070423196</v>
      </c>
      <c r="W113" s="116">
        <f t="shared" si="25"/>
        <v>0</v>
      </c>
      <c r="X113" s="113"/>
      <c r="Y113" s="117">
        <f t="shared" si="15"/>
        <v>0</v>
      </c>
      <c r="Z113" s="117">
        <f t="shared" si="24"/>
        <v>0</v>
      </c>
      <c r="AA113" s="113">
        <f t="shared" si="20"/>
        <v>0</v>
      </c>
      <c r="AB113" s="113">
        <f t="shared" si="18"/>
        <v>0</v>
      </c>
      <c r="AC113" s="106">
        <v>0.1038</v>
      </c>
      <c r="AD113" s="135"/>
      <c r="AE113" s="135"/>
      <c r="AF113" s="135"/>
      <c r="AG113" s="108">
        <v>0.42</v>
      </c>
    </row>
    <row r="114" spans="1:33" x14ac:dyDescent="0.15">
      <c r="A114" s="102" t="s">
        <v>212</v>
      </c>
      <c r="B114" s="103" t="s">
        <v>47</v>
      </c>
      <c r="C114" s="103" t="s">
        <v>103</v>
      </c>
      <c r="D114" s="103" t="s">
        <v>129</v>
      </c>
      <c r="E114" s="103" t="s">
        <v>157</v>
      </c>
      <c r="F114" s="103" t="s">
        <v>158</v>
      </c>
      <c r="G114" s="103" t="s">
        <v>52</v>
      </c>
      <c r="H114" s="103" t="s">
        <v>53</v>
      </c>
      <c r="I114" s="103" t="s">
        <v>54</v>
      </c>
      <c r="J114" s="135" t="s">
        <v>55</v>
      </c>
      <c r="K114" s="102" t="s">
        <v>0</v>
      </c>
      <c r="L114" s="103" t="s">
        <v>101</v>
      </c>
      <c r="M114" s="135"/>
      <c r="N114" s="102" t="s">
        <v>102</v>
      </c>
      <c r="O114" s="103" t="s">
        <v>70</v>
      </c>
      <c r="P114" s="108">
        <v>0.23</v>
      </c>
      <c r="Q114" s="149"/>
      <c r="R114" s="135"/>
      <c r="S114" s="113">
        <v>127.3395774647</v>
      </c>
      <c r="T114" s="113"/>
      <c r="U114" s="113">
        <v>0</v>
      </c>
      <c r="V114" s="115">
        <f t="shared" si="17"/>
        <v>127.3395774647</v>
      </c>
      <c r="W114" s="116">
        <f t="shared" si="25"/>
        <v>0</v>
      </c>
      <c r="X114" s="113"/>
      <c r="Y114" s="117">
        <f t="shared" si="15"/>
        <v>0</v>
      </c>
      <c r="Z114" s="117">
        <f t="shared" si="24"/>
        <v>0</v>
      </c>
      <c r="AA114" s="113">
        <f t="shared" si="20"/>
        <v>0</v>
      </c>
      <c r="AB114" s="113">
        <f t="shared" si="18"/>
        <v>0</v>
      </c>
      <c r="AC114" s="106">
        <v>0.1038</v>
      </c>
      <c r="AD114" s="135"/>
      <c r="AE114" s="135"/>
      <c r="AF114" s="135"/>
      <c r="AG114" s="108">
        <v>0.42</v>
      </c>
    </row>
    <row r="115" spans="1:33" x14ac:dyDescent="0.15">
      <c r="A115" s="102" t="s">
        <v>212</v>
      </c>
      <c r="B115" s="103" t="s">
        <v>47</v>
      </c>
      <c r="C115" s="103" t="s">
        <v>103</v>
      </c>
      <c r="D115" s="103" t="s">
        <v>129</v>
      </c>
      <c r="E115" s="103" t="s">
        <v>159</v>
      </c>
      <c r="F115" s="103" t="s">
        <v>160</v>
      </c>
      <c r="G115" s="103" t="s">
        <v>52</v>
      </c>
      <c r="H115" s="103" t="s">
        <v>53</v>
      </c>
      <c r="I115" s="103" t="s">
        <v>54</v>
      </c>
      <c r="J115" s="135" t="s">
        <v>55</v>
      </c>
      <c r="K115" s="102" t="s">
        <v>0</v>
      </c>
      <c r="L115" s="103" t="s">
        <v>101</v>
      </c>
      <c r="M115" s="135"/>
      <c r="N115" s="102" t="s">
        <v>102</v>
      </c>
      <c r="O115" s="103" t="s">
        <v>70</v>
      </c>
      <c r="P115" s="108">
        <v>0.23</v>
      </c>
      <c r="Q115" s="149"/>
      <c r="R115" s="135"/>
      <c r="S115" s="113">
        <v>172.66352112698999</v>
      </c>
      <c r="T115" s="113"/>
      <c r="U115" s="113">
        <v>0</v>
      </c>
      <c r="V115" s="115">
        <f t="shared" si="17"/>
        <v>172.66352112698999</v>
      </c>
      <c r="W115" s="116">
        <f t="shared" si="25"/>
        <v>0</v>
      </c>
      <c r="X115" s="113"/>
      <c r="Y115" s="117">
        <f t="shared" si="15"/>
        <v>0</v>
      </c>
      <c r="Z115" s="117">
        <f t="shared" si="24"/>
        <v>0</v>
      </c>
      <c r="AA115" s="113">
        <f t="shared" si="20"/>
        <v>0</v>
      </c>
      <c r="AB115" s="113">
        <f t="shared" si="18"/>
        <v>0</v>
      </c>
      <c r="AC115" s="106">
        <v>0.1038</v>
      </c>
      <c r="AD115" s="135"/>
      <c r="AE115" s="135"/>
      <c r="AF115" s="135"/>
      <c r="AG115" s="108">
        <v>0.42</v>
      </c>
    </row>
    <row r="116" spans="1:33" x14ac:dyDescent="0.15">
      <c r="A116" s="102" t="s">
        <v>212</v>
      </c>
      <c r="B116" s="103" t="s">
        <v>47</v>
      </c>
      <c r="C116" s="103" t="s">
        <v>103</v>
      </c>
      <c r="D116" s="103" t="s">
        <v>129</v>
      </c>
      <c r="E116" s="103" t="s">
        <v>161</v>
      </c>
      <c r="F116" s="103" t="s">
        <v>162</v>
      </c>
      <c r="G116" s="103" t="s">
        <v>52</v>
      </c>
      <c r="H116" s="103" t="s">
        <v>53</v>
      </c>
      <c r="I116" s="103" t="s">
        <v>54</v>
      </c>
      <c r="J116" s="135" t="s">
        <v>55</v>
      </c>
      <c r="K116" s="102" t="s">
        <v>0</v>
      </c>
      <c r="L116" s="103" t="s">
        <v>101</v>
      </c>
      <c r="M116" s="135"/>
      <c r="N116" s="102" t="s">
        <v>102</v>
      </c>
      <c r="O116" s="103" t="s">
        <v>70</v>
      </c>
      <c r="P116" s="108">
        <v>0.08</v>
      </c>
      <c r="Q116" s="149"/>
      <c r="R116" s="135"/>
      <c r="S116" s="113">
        <v>11055.15</v>
      </c>
      <c r="T116" s="113"/>
      <c r="U116" s="113">
        <v>0</v>
      </c>
      <c r="V116" s="115">
        <f t="shared" si="17"/>
        <v>11055.15</v>
      </c>
      <c r="W116" s="116">
        <f t="shared" si="25"/>
        <v>0</v>
      </c>
      <c r="X116" s="113"/>
      <c r="Y116" s="117">
        <f t="shared" si="15"/>
        <v>0</v>
      </c>
      <c r="Z116" s="117">
        <f t="shared" si="24"/>
        <v>0</v>
      </c>
      <c r="AA116" s="113">
        <f t="shared" si="20"/>
        <v>0</v>
      </c>
      <c r="AB116" s="113">
        <f t="shared" si="18"/>
        <v>0</v>
      </c>
      <c r="AC116" s="106">
        <v>0.1038</v>
      </c>
      <c r="AD116" s="135"/>
      <c r="AE116" s="135"/>
      <c r="AF116" s="135"/>
      <c r="AG116" s="108">
        <v>0.42</v>
      </c>
    </row>
    <row r="117" spans="1:33" x14ac:dyDescent="0.15">
      <c r="A117" s="102" t="s">
        <v>212</v>
      </c>
      <c r="B117" s="103" t="s">
        <v>0</v>
      </c>
      <c r="C117" s="103" t="s">
        <v>48</v>
      </c>
      <c r="D117" s="103" t="s">
        <v>163</v>
      </c>
      <c r="E117" s="103" t="s">
        <v>164</v>
      </c>
      <c r="F117" s="103" t="s">
        <v>164</v>
      </c>
      <c r="G117" s="103" t="s">
        <v>164</v>
      </c>
      <c r="H117" s="103" t="s">
        <v>53</v>
      </c>
      <c r="I117" s="103" t="s">
        <v>54</v>
      </c>
      <c r="J117" s="135" t="s">
        <v>55</v>
      </c>
      <c r="K117" s="102" t="s">
        <v>0</v>
      </c>
      <c r="L117" s="103" t="s">
        <v>164</v>
      </c>
      <c r="M117" s="135"/>
      <c r="N117" s="102" t="s">
        <v>102</v>
      </c>
      <c r="O117" s="103" t="s">
        <v>70</v>
      </c>
      <c r="P117" s="108">
        <v>0.05</v>
      </c>
      <c r="Q117" s="149"/>
      <c r="R117" s="135"/>
      <c r="S117" s="113">
        <v>15503.97</v>
      </c>
      <c r="T117" s="113"/>
      <c r="U117" s="113">
        <v>0</v>
      </c>
      <c r="V117" s="115">
        <f t="shared" si="17"/>
        <v>15503.97</v>
      </c>
      <c r="W117" s="116">
        <f t="shared" si="25"/>
        <v>0</v>
      </c>
      <c r="X117" s="113"/>
      <c r="Y117" s="117">
        <f t="shared" si="15"/>
        <v>0</v>
      </c>
      <c r="Z117" s="117">
        <f t="shared" si="16"/>
        <v>0</v>
      </c>
      <c r="AA117" s="113">
        <f t="shared" si="20"/>
        <v>0</v>
      </c>
      <c r="AB117" s="113">
        <f t="shared" si="18"/>
        <v>0</v>
      </c>
      <c r="AC117" s="106">
        <v>0.1038</v>
      </c>
      <c r="AD117" s="135"/>
      <c r="AE117" s="135"/>
      <c r="AF117" s="135"/>
      <c r="AG117" s="108">
        <v>0.36</v>
      </c>
    </row>
    <row r="118" spans="1:33" x14ac:dyDescent="0.15">
      <c r="A118" s="102" t="s">
        <v>212</v>
      </c>
      <c r="B118" s="103" t="s">
        <v>47</v>
      </c>
      <c r="C118" s="103" t="s">
        <v>66</v>
      </c>
      <c r="D118" s="103" t="s">
        <v>90</v>
      </c>
      <c r="E118" s="103" t="s">
        <v>165</v>
      </c>
      <c r="F118" s="103" t="s">
        <v>166</v>
      </c>
      <c r="G118" s="103" t="s">
        <v>52</v>
      </c>
      <c r="H118" s="103" t="s">
        <v>53</v>
      </c>
      <c r="I118" s="103" t="s">
        <v>54</v>
      </c>
      <c r="J118" s="135" t="s">
        <v>55</v>
      </c>
      <c r="K118" s="102" t="s">
        <v>0</v>
      </c>
      <c r="L118" s="103" t="s">
        <v>165</v>
      </c>
      <c r="M118" s="135"/>
      <c r="N118" s="102" t="s">
        <v>56</v>
      </c>
      <c r="O118" s="103" t="s">
        <v>57</v>
      </c>
      <c r="P118" s="108">
        <v>0</v>
      </c>
      <c r="Q118" s="149"/>
      <c r="R118" s="135"/>
      <c r="S118" s="113">
        <v>7458.79</v>
      </c>
      <c r="T118" s="113"/>
      <c r="U118" s="113">
        <v>7458.79</v>
      </c>
      <c r="V118" s="115">
        <f t="shared" si="17"/>
        <v>0</v>
      </c>
      <c r="W118" s="116">
        <f t="shared" si="25"/>
        <v>7458.79</v>
      </c>
      <c r="X118" s="113"/>
      <c r="Y118" s="117">
        <f t="shared" si="15"/>
        <v>0</v>
      </c>
      <c r="Z118" s="117">
        <f>W118+X118</f>
        <v>7458.79</v>
      </c>
      <c r="AA118" s="113">
        <f t="shared" si="20"/>
        <v>0</v>
      </c>
      <c r="AB118" s="113">
        <f t="shared" si="18"/>
        <v>7458.79</v>
      </c>
      <c r="AC118" s="106">
        <v>8.3699999999999997E-2</v>
      </c>
      <c r="AD118" s="135"/>
      <c r="AE118" s="135"/>
      <c r="AF118" s="135"/>
      <c r="AG118" s="108">
        <v>0</v>
      </c>
    </row>
    <row r="119" spans="1:33" x14ac:dyDescent="0.15">
      <c r="A119" s="102" t="s">
        <v>212</v>
      </c>
      <c r="B119" s="103" t="s">
        <v>0</v>
      </c>
      <c r="C119" s="103" t="s">
        <v>71</v>
      </c>
      <c r="D119" s="103" t="s">
        <v>72</v>
      </c>
      <c r="E119" s="103" t="s">
        <v>167</v>
      </c>
      <c r="F119" s="103" t="s">
        <v>167</v>
      </c>
      <c r="G119" s="103" t="s">
        <v>167</v>
      </c>
      <c r="H119" s="103" t="s">
        <v>53</v>
      </c>
      <c r="I119" s="103" t="s">
        <v>54</v>
      </c>
      <c r="J119" s="135" t="s">
        <v>55</v>
      </c>
      <c r="K119" s="102" t="s">
        <v>0</v>
      </c>
      <c r="L119" s="103" t="s">
        <v>168</v>
      </c>
      <c r="M119" s="135"/>
      <c r="N119" s="102" t="s">
        <v>62</v>
      </c>
      <c r="O119" s="103" t="s">
        <v>57</v>
      </c>
      <c r="P119" s="108">
        <v>0</v>
      </c>
      <c r="Q119" s="149"/>
      <c r="R119" s="135"/>
      <c r="S119" s="113">
        <v>6379.42</v>
      </c>
      <c r="T119" s="113"/>
      <c r="U119" s="113">
        <v>0</v>
      </c>
      <c r="V119" s="115">
        <f t="shared" si="17"/>
        <v>6379.42</v>
      </c>
      <c r="W119" s="116">
        <f t="shared" si="25"/>
        <v>0</v>
      </c>
      <c r="X119" s="113"/>
      <c r="Y119" s="117">
        <f t="shared" si="15"/>
        <v>0</v>
      </c>
      <c r="Z119" s="117">
        <f t="shared" si="16"/>
        <v>0</v>
      </c>
      <c r="AA119" s="113">
        <f t="shared" si="20"/>
        <v>0</v>
      </c>
      <c r="AB119" s="113">
        <f t="shared" si="18"/>
        <v>0</v>
      </c>
      <c r="AC119" s="106">
        <v>8.3699999999999997E-2</v>
      </c>
      <c r="AD119" s="135"/>
      <c r="AE119" s="135"/>
      <c r="AF119" s="135"/>
      <c r="AG119" s="108">
        <v>0.11</v>
      </c>
    </row>
    <row r="120" spans="1:33" x14ac:dyDescent="0.15">
      <c r="A120" s="102" t="s">
        <v>212</v>
      </c>
      <c r="B120" s="103" t="s">
        <v>47</v>
      </c>
      <c r="C120" s="103" t="s">
        <v>169</v>
      </c>
      <c r="D120" s="103" t="s">
        <v>170</v>
      </c>
      <c r="E120" s="103" t="s">
        <v>171</v>
      </c>
      <c r="F120" s="103" t="s">
        <v>172</v>
      </c>
      <c r="G120" s="103" t="s">
        <v>52</v>
      </c>
      <c r="H120" s="103" t="s">
        <v>53</v>
      </c>
      <c r="I120" s="103" t="s">
        <v>54</v>
      </c>
      <c r="J120" s="135" t="s">
        <v>55</v>
      </c>
      <c r="K120" s="102" t="s">
        <v>0</v>
      </c>
      <c r="L120" s="103" t="s">
        <v>173</v>
      </c>
      <c r="M120" s="135"/>
      <c r="N120" s="102" t="s">
        <v>56</v>
      </c>
      <c r="O120" s="103" t="s">
        <v>57</v>
      </c>
      <c r="P120" s="108">
        <v>0</v>
      </c>
      <c r="Q120" s="149"/>
      <c r="R120" s="135"/>
      <c r="S120" s="113">
        <v>2956.69</v>
      </c>
      <c r="T120" s="113"/>
      <c r="U120" s="113">
        <v>0</v>
      </c>
      <c r="V120" s="115">
        <f t="shared" si="17"/>
        <v>2956.69</v>
      </c>
      <c r="W120" s="116">
        <f t="shared" si="25"/>
        <v>0</v>
      </c>
      <c r="X120" s="113"/>
      <c r="Y120" s="117">
        <f t="shared" si="15"/>
        <v>0</v>
      </c>
      <c r="Z120" s="117">
        <f>W120+X120</f>
        <v>0</v>
      </c>
      <c r="AA120" s="113">
        <f t="shared" si="20"/>
        <v>0</v>
      </c>
      <c r="AB120" s="113">
        <f t="shared" si="18"/>
        <v>0</v>
      </c>
      <c r="AC120" s="106">
        <v>8.3699999999999997E-2</v>
      </c>
      <c r="AD120" s="135"/>
      <c r="AE120" s="135"/>
      <c r="AF120" s="135"/>
      <c r="AG120" s="108">
        <v>0.42</v>
      </c>
    </row>
    <row r="121" spans="1:33" x14ac:dyDescent="0.15">
      <c r="A121" s="102" t="s">
        <v>212</v>
      </c>
      <c r="B121" s="103" t="s">
        <v>0</v>
      </c>
      <c r="C121" s="135" t="s">
        <v>71</v>
      </c>
      <c r="D121" s="135" t="s">
        <v>72</v>
      </c>
      <c r="E121" s="135" t="s">
        <v>174</v>
      </c>
      <c r="F121" s="135" t="s">
        <v>214</v>
      </c>
      <c r="G121" s="135" t="s">
        <v>174</v>
      </c>
      <c r="H121" s="135" t="s">
        <v>53</v>
      </c>
      <c r="I121" s="103" t="s">
        <v>54</v>
      </c>
      <c r="J121" s="135" t="s">
        <v>55</v>
      </c>
      <c r="K121" s="102" t="s">
        <v>0</v>
      </c>
      <c r="L121" s="135" t="s">
        <v>174</v>
      </c>
      <c r="M121" s="135"/>
      <c r="N121" s="135" t="s">
        <v>62</v>
      </c>
      <c r="O121" s="135" t="s">
        <v>70</v>
      </c>
      <c r="P121" s="108">
        <v>0</v>
      </c>
      <c r="Q121" s="149"/>
      <c r="R121" s="135"/>
      <c r="S121" s="113">
        <v>20.87</v>
      </c>
      <c r="T121" s="113"/>
      <c r="U121" s="113">
        <v>20.87</v>
      </c>
      <c r="V121" s="115">
        <f t="shared" si="17"/>
        <v>0</v>
      </c>
      <c r="W121" s="116">
        <f t="shared" si="25"/>
        <v>20.87</v>
      </c>
      <c r="X121" s="113"/>
      <c r="Y121" s="117">
        <f t="shared" si="15"/>
        <v>0</v>
      </c>
      <c r="Z121" s="117">
        <f t="shared" si="16"/>
        <v>20.87</v>
      </c>
      <c r="AA121" s="113">
        <f t="shared" si="20"/>
        <v>0</v>
      </c>
      <c r="AB121" s="113">
        <f t="shared" si="18"/>
        <v>20.87</v>
      </c>
      <c r="AC121" s="106">
        <v>8.3699999999999997E-2</v>
      </c>
      <c r="AD121" s="135"/>
      <c r="AE121" s="135"/>
      <c r="AF121" s="135"/>
      <c r="AG121" s="108">
        <v>0.09</v>
      </c>
    </row>
    <row r="122" spans="1:33" x14ac:dyDescent="0.15">
      <c r="A122" s="102" t="s">
        <v>212</v>
      </c>
      <c r="B122" s="136" t="s">
        <v>0</v>
      </c>
      <c r="C122" s="136" t="s">
        <v>58</v>
      </c>
      <c r="D122" s="136" t="s">
        <v>59</v>
      </c>
      <c r="E122" s="136" t="s">
        <v>64</v>
      </c>
      <c r="F122" s="136" t="s">
        <v>64</v>
      </c>
      <c r="G122" s="136" t="s">
        <v>64</v>
      </c>
      <c r="H122" s="136" t="s">
        <v>53</v>
      </c>
      <c r="I122" s="103" t="s">
        <v>54</v>
      </c>
      <c r="J122" s="135" t="s">
        <v>55</v>
      </c>
      <c r="K122" s="102" t="s">
        <v>0</v>
      </c>
      <c r="L122" s="136" t="s">
        <v>64</v>
      </c>
      <c r="M122" s="136"/>
      <c r="N122" s="136" t="s">
        <v>177</v>
      </c>
      <c r="O122" s="136" t="s">
        <v>57</v>
      </c>
      <c r="P122" s="108">
        <v>0</v>
      </c>
      <c r="Q122" s="102"/>
      <c r="R122" s="135" t="s">
        <v>65</v>
      </c>
      <c r="S122" s="113">
        <v>0</v>
      </c>
      <c r="T122" s="113">
        <v>4881660</v>
      </c>
      <c r="U122" s="113">
        <v>6671602</v>
      </c>
      <c r="V122" s="115">
        <v>0</v>
      </c>
      <c r="W122" s="116">
        <v>7839999.3600000003</v>
      </c>
      <c r="X122" s="113">
        <v>470399.96</v>
      </c>
      <c r="Y122" s="117">
        <f t="shared" si="15"/>
        <v>2958339.3600000003</v>
      </c>
      <c r="Z122" s="117">
        <f t="shared" si="16"/>
        <v>8310399.3200000003</v>
      </c>
      <c r="AA122" s="113">
        <f t="shared" si="20"/>
        <v>-1168397.3600000003</v>
      </c>
      <c r="AB122" s="113">
        <v>4881660</v>
      </c>
      <c r="AC122" s="106">
        <v>8.3699999999999997E-2</v>
      </c>
      <c r="AD122" s="136"/>
      <c r="AE122" s="157" t="s">
        <v>215</v>
      </c>
      <c r="AF122" s="157"/>
      <c r="AG122" s="136">
        <v>0</v>
      </c>
    </row>
    <row r="123" spans="1:33" x14ac:dyDescent="0.15">
      <c r="A123" s="102" t="s">
        <v>212</v>
      </c>
      <c r="B123" s="136" t="s">
        <v>0</v>
      </c>
      <c r="C123" s="136" t="s">
        <v>58</v>
      </c>
      <c r="D123" s="136" t="s">
        <v>59</v>
      </c>
      <c r="E123" s="136" t="s">
        <v>60</v>
      </c>
      <c r="F123" s="136" t="s">
        <v>60</v>
      </c>
      <c r="G123" s="136" t="s">
        <v>60</v>
      </c>
      <c r="H123" s="136" t="s">
        <v>178</v>
      </c>
      <c r="I123" s="103" t="s">
        <v>179</v>
      </c>
      <c r="J123" s="135" t="s">
        <v>180</v>
      </c>
      <c r="K123" s="102" t="s">
        <v>0</v>
      </c>
      <c r="L123" s="136" t="s">
        <v>60</v>
      </c>
      <c r="M123" s="136"/>
      <c r="N123" s="136" t="s">
        <v>62</v>
      </c>
      <c r="O123" s="136" t="s">
        <v>57</v>
      </c>
      <c r="P123" s="108">
        <v>0</v>
      </c>
      <c r="Q123" s="102"/>
      <c r="R123" s="136" t="s">
        <v>181</v>
      </c>
      <c r="S123" s="113">
        <v>281.11</v>
      </c>
      <c r="T123" s="113">
        <v>4076.12</v>
      </c>
      <c r="U123" s="113">
        <v>4076.12</v>
      </c>
      <c r="V123" s="115">
        <f>S123+T123-U123</f>
        <v>281.10999999999967</v>
      </c>
      <c r="W123" s="116">
        <v>0</v>
      </c>
      <c r="X123" s="113"/>
      <c r="Y123" s="117">
        <f t="shared" si="15"/>
        <v>0</v>
      </c>
      <c r="Z123" s="117">
        <f t="shared" si="16"/>
        <v>0</v>
      </c>
      <c r="AA123" s="113">
        <f t="shared" si="20"/>
        <v>4076.12</v>
      </c>
      <c r="AB123" s="113">
        <v>4076.12</v>
      </c>
      <c r="AC123" s="158">
        <v>0</v>
      </c>
      <c r="AD123" s="136"/>
      <c r="AE123" s="136"/>
      <c r="AF123" s="136"/>
      <c r="AG123" s="136">
        <v>0</v>
      </c>
    </row>
    <row r="124" spans="1:33" x14ac:dyDescent="0.15">
      <c r="A124" s="102" t="s">
        <v>212</v>
      </c>
      <c r="B124" s="136" t="s">
        <v>0</v>
      </c>
      <c r="C124" s="136" t="s">
        <v>58</v>
      </c>
      <c r="D124" s="136" t="s">
        <v>59</v>
      </c>
      <c r="E124" s="136" t="s">
        <v>64</v>
      </c>
      <c r="F124" s="136" t="s">
        <v>64</v>
      </c>
      <c r="G124" s="136" t="s">
        <v>64</v>
      </c>
      <c r="H124" s="136" t="s">
        <v>178</v>
      </c>
      <c r="I124" s="103" t="s">
        <v>179</v>
      </c>
      <c r="J124" s="135" t="s">
        <v>180</v>
      </c>
      <c r="K124" s="102" t="s">
        <v>0</v>
      </c>
      <c r="L124" s="136" t="s">
        <v>64</v>
      </c>
      <c r="M124" s="136"/>
      <c r="N124" s="136" t="s">
        <v>62</v>
      </c>
      <c r="O124" s="136" t="s">
        <v>57</v>
      </c>
      <c r="P124" s="108">
        <v>0</v>
      </c>
      <c r="Q124" s="102"/>
      <c r="R124" s="136" t="s">
        <v>181</v>
      </c>
      <c r="S124" s="113">
        <v>292371.32</v>
      </c>
      <c r="T124" s="113">
        <v>113492.08</v>
      </c>
      <c r="U124" s="113">
        <v>292371.32</v>
      </c>
      <c r="V124" s="115">
        <f>S124+T124-U124</f>
        <v>113492.08000000002</v>
      </c>
      <c r="W124" s="116">
        <v>0</v>
      </c>
      <c r="X124" s="113"/>
      <c r="Y124" s="117">
        <f t="shared" si="15"/>
        <v>0</v>
      </c>
      <c r="Z124" s="117">
        <f t="shared" si="16"/>
        <v>0</v>
      </c>
      <c r="AA124" s="113">
        <f t="shared" si="20"/>
        <v>292371.32</v>
      </c>
      <c r="AB124" s="113">
        <v>113492.08</v>
      </c>
      <c r="AC124" s="158">
        <v>0</v>
      </c>
      <c r="AD124" s="136"/>
      <c r="AE124" s="136"/>
      <c r="AF124" s="136"/>
      <c r="AG124" s="136">
        <v>0</v>
      </c>
    </row>
    <row r="125" spans="1:33" x14ac:dyDescent="0.15">
      <c r="A125" s="102" t="s">
        <v>212</v>
      </c>
      <c r="B125" s="107" t="s">
        <v>0</v>
      </c>
      <c r="C125" s="107" t="s">
        <v>58</v>
      </c>
      <c r="D125" s="107" t="s">
        <v>59</v>
      </c>
      <c r="E125" s="107" t="s">
        <v>64</v>
      </c>
      <c r="F125" s="107" t="s">
        <v>64</v>
      </c>
      <c r="G125" s="107" t="s">
        <v>64</v>
      </c>
      <c r="H125" s="107" t="s">
        <v>182</v>
      </c>
      <c r="I125" s="103" t="s">
        <v>179</v>
      </c>
      <c r="J125" s="135" t="s">
        <v>183</v>
      </c>
      <c r="K125" s="102" t="s">
        <v>0</v>
      </c>
      <c r="L125" s="107" t="s">
        <v>64</v>
      </c>
      <c r="M125" s="140" t="s">
        <v>0</v>
      </c>
      <c r="N125" s="107" t="s">
        <v>62</v>
      </c>
      <c r="O125" s="107" t="s">
        <v>57</v>
      </c>
      <c r="P125" s="141">
        <v>0</v>
      </c>
      <c r="Q125" s="150"/>
      <c r="R125" s="137"/>
      <c r="S125" s="113">
        <v>81000</v>
      </c>
      <c r="T125" s="119">
        <v>0</v>
      </c>
      <c r="U125" s="119">
        <v>0</v>
      </c>
      <c r="V125" s="123">
        <v>81000</v>
      </c>
      <c r="W125" s="116">
        <v>0</v>
      </c>
      <c r="X125" s="119"/>
      <c r="Y125" s="117">
        <f t="shared" si="15"/>
        <v>0</v>
      </c>
      <c r="Z125" s="117">
        <f t="shared" si="16"/>
        <v>0</v>
      </c>
      <c r="AA125" s="119">
        <v>0</v>
      </c>
      <c r="AB125" s="119">
        <v>0</v>
      </c>
      <c r="AC125" s="159">
        <v>0</v>
      </c>
      <c r="AD125" s="137"/>
      <c r="AE125" s="137"/>
      <c r="AF125" s="137"/>
      <c r="AG125" s="141">
        <v>0</v>
      </c>
    </row>
    <row r="126" spans="1:33" x14ac:dyDescent="0.15">
      <c r="A126" s="102" t="s">
        <v>212</v>
      </c>
      <c r="B126" s="137" t="s">
        <v>0</v>
      </c>
      <c r="C126" s="137" t="s">
        <v>58</v>
      </c>
      <c r="D126" s="137" t="s">
        <v>184</v>
      </c>
      <c r="E126" s="137" t="s">
        <v>185</v>
      </c>
      <c r="F126" s="137" t="s">
        <v>185</v>
      </c>
      <c r="G126" s="137" t="s">
        <v>185</v>
      </c>
      <c r="H126" s="137" t="s">
        <v>186</v>
      </c>
      <c r="I126" s="103" t="s">
        <v>179</v>
      </c>
      <c r="J126" s="135" t="s">
        <v>187</v>
      </c>
      <c r="K126" s="102" t="s">
        <v>0</v>
      </c>
      <c r="L126" s="137" t="s">
        <v>185</v>
      </c>
      <c r="M126" s="140" t="s">
        <v>0</v>
      </c>
      <c r="N126" s="137" t="s">
        <v>188</v>
      </c>
      <c r="O126" s="137" t="s">
        <v>57</v>
      </c>
      <c r="P126" s="141">
        <v>0</v>
      </c>
      <c r="Q126" s="150"/>
      <c r="R126" s="137" t="s">
        <v>189</v>
      </c>
      <c r="S126" s="113">
        <v>0</v>
      </c>
      <c r="T126" s="119">
        <v>3015000</v>
      </c>
      <c r="U126" s="119">
        <v>2940594.06</v>
      </c>
      <c r="V126" s="123">
        <v>0</v>
      </c>
      <c r="W126" s="116">
        <v>2940594.06</v>
      </c>
      <c r="X126" s="119"/>
      <c r="Y126" s="117">
        <f t="shared" si="15"/>
        <v>0</v>
      </c>
      <c r="Z126" s="117">
        <f t="shared" si="16"/>
        <v>2940594.06</v>
      </c>
      <c r="AA126" s="119">
        <v>0</v>
      </c>
      <c r="AB126" s="119">
        <v>3015000</v>
      </c>
      <c r="AC126" s="141">
        <v>0</v>
      </c>
      <c r="AD126" s="137"/>
      <c r="AE126" s="137"/>
      <c r="AF126" s="137"/>
      <c r="AG126" s="137">
        <v>0</v>
      </c>
    </row>
    <row r="127" spans="1:33" x14ac:dyDescent="0.15">
      <c r="A127" s="102" t="s">
        <v>212</v>
      </c>
      <c r="B127" s="137" t="s">
        <v>0</v>
      </c>
      <c r="C127" s="137" t="s">
        <v>58</v>
      </c>
      <c r="D127" s="137" t="s">
        <v>184</v>
      </c>
      <c r="E127" s="137" t="s">
        <v>191</v>
      </c>
      <c r="F127" s="137" t="s">
        <v>191</v>
      </c>
      <c r="G127" s="137" t="s">
        <v>191</v>
      </c>
      <c r="H127" s="137" t="s">
        <v>186</v>
      </c>
      <c r="I127" s="103" t="s">
        <v>179</v>
      </c>
      <c r="J127" s="135" t="s">
        <v>187</v>
      </c>
      <c r="K127" s="102" t="s">
        <v>0</v>
      </c>
      <c r="L127" s="137" t="s">
        <v>191</v>
      </c>
      <c r="M127" s="140" t="s">
        <v>0</v>
      </c>
      <c r="N127" s="137" t="s">
        <v>56</v>
      </c>
      <c r="O127" s="137" t="s">
        <v>57</v>
      </c>
      <c r="P127" s="141">
        <v>0</v>
      </c>
      <c r="Q127" s="150"/>
      <c r="R127" s="137" t="s">
        <v>189</v>
      </c>
      <c r="S127" s="113">
        <v>283500</v>
      </c>
      <c r="T127" s="119">
        <v>26230500</v>
      </c>
      <c r="U127" s="119">
        <v>25839000</v>
      </c>
      <c r="V127" s="123">
        <v>675000</v>
      </c>
      <c r="W127" s="116">
        <v>25839000</v>
      </c>
      <c r="X127" s="119"/>
      <c r="Y127" s="117">
        <f t="shared" si="15"/>
        <v>0</v>
      </c>
      <c r="Z127" s="117">
        <f t="shared" si="16"/>
        <v>25839000</v>
      </c>
      <c r="AA127" s="119">
        <v>0</v>
      </c>
      <c r="AB127" s="119">
        <v>26230500</v>
      </c>
      <c r="AC127" s="141">
        <v>0</v>
      </c>
      <c r="AD127" s="137"/>
      <c r="AE127" s="137"/>
      <c r="AF127" s="137"/>
      <c r="AG127" s="137">
        <v>0</v>
      </c>
    </row>
    <row r="128" spans="1:33" x14ac:dyDescent="0.15">
      <c r="A128" s="102" t="s">
        <v>212</v>
      </c>
      <c r="B128" s="138" t="s">
        <v>0</v>
      </c>
      <c r="C128" s="138" t="s">
        <v>58</v>
      </c>
      <c r="D128" s="138" t="s">
        <v>59</v>
      </c>
      <c r="E128" s="138" t="s">
        <v>64</v>
      </c>
      <c r="F128" s="138" t="s">
        <v>64</v>
      </c>
      <c r="G128" s="138" t="s">
        <v>64</v>
      </c>
      <c r="H128" s="138" t="s">
        <v>210</v>
      </c>
      <c r="I128" s="103" t="s">
        <v>179</v>
      </c>
      <c r="J128" s="135" t="s">
        <v>211</v>
      </c>
      <c r="K128" s="102" t="s">
        <v>0</v>
      </c>
      <c r="L128" s="138" t="s">
        <v>64</v>
      </c>
      <c r="M128" s="138" t="str">
        <f>VLOOKUP(H128,[1]媒体信息!$B:$AA,26,0)</f>
        <v>金源广告</v>
      </c>
      <c r="N128" s="138" t="s">
        <v>62</v>
      </c>
      <c r="O128" s="138" t="s">
        <v>57</v>
      </c>
      <c r="P128" s="142">
        <v>0</v>
      </c>
      <c r="Q128" s="151"/>
      <c r="R128" s="138" t="s">
        <v>65</v>
      </c>
      <c r="S128" s="113"/>
      <c r="T128" s="152"/>
      <c r="U128" s="153">
        <v>135035.88</v>
      </c>
      <c r="V128" s="154"/>
      <c r="W128" s="155">
        <v>135035.88</v>
      </c>
      <c r="X128" s="152">
        <v>9216</v>
      </c>
      <c r="Y128" s="117">
        <f t="shared" si="15"/>
        <v>0</v>
      </c>
      <c r="Z128" s="117">
        <f t="shared" si="16"/>
        <v>144251.88</v>
      </c>
      <c r="AA128" s="152">
        <f t="shared" ref="AA128" si="26">U128-W128</f>
        <v>0</v>
      </c>
      <c r="AB128" s="153">
        <v>135035.88</v>
      </c>
      <c r="AC128" s="160">
        <v>0</v>
      </c>
      <c r="AD128" s="138"/>
      <c r="AE128" s="138" t="s">
        <v>198</v>
      </c>
      <c r="AF128" s="138"/>
      <c r="AG128" s="138">
        <v>0.1</v>
      </c>
    </row>
    <row r="129" spans="1:33" x14ac:dyDescent="0.15">
      <c r="A129" s="150" t="s">
        <v>216</v>
      </c>
      <c r="B129" s="136" t="s">
        <v>0</v>
      </c>
      <c r="C129" s="136" t="s">
        <v>58</v>
      </c>
      <c r="D129" s="136" t="s">
        <v>59</v>
      </c>
      <c r="E129" s="136" t="s">
        <v>60</v>
      </c>
      <c r="F129" s="136" t="s">
        <v>60</v>
      </c>
      <c r="G129" s="136" t="s">
        <v>60</v>
      </c>
      <c r="H129" s="136" t="s">
        <v>53</v>
      </c>
      <c r="I129" s="103" t="s">
        <v>54</v>
      </c>
      <c r="J129" s="136" t="s">
        <v>54</v>
      </c>
      <c r="K129" s="136" t="s">
        <v>0</v>
      </c>
      <c r="L129" s="136" t="s">
        <v>61</v>
      </c>
      <c r="M129" s="136"/>
      <c r="N129" s="136" t="s">
        <v>62</v>
      </c>
      <c r="O129" s="136" t="s">
        <v>63</v>
      </c>
      <c r="P129" s="108">
        <v>0.05</v>
      </c>
      <c r="Q129" s="102"/>
      <c r="R129" s="136"/>
      <c r="S129" s="113">
        <v>10000</v>
      </c>
      <c r="T129" s="131">
        <v>-10000</v>
      </c>
      <c r="U129" s="131">
        <v>0</v>
      </c>
      <c r="V129" s="166">
        <f t="shared" ref="V129:V176" si="27">S129+T129-U129</f>
        <v>0</v>
      </c>
      <c r="W129" s="116">
        <f>U129*(1+AG129)/(1+AG129+P129)</f>
        <v>0</v>
      </c>
      <c r="X129" s="131"/>
      <c r="Y129" s="117">
        <f t="shared" si="15"/>
        <v>0</v>
      </c>
      <c r="Z129" s="117">
        <f t="shared" si="16"/>
        <v>0</v>
      </c>
      <c r="AA129" s="173">
        <f>W129*P129</f>
        <v>0</v>
      </c>
      <c r="AB129" s="131">
        <f t="shared" ref="AB129:AB176" si="28">U129</f>
        <v>0</v>
      </c>
      <c r="AC129" s="106">
        <v>8.3699999999999997E-2</v>
      </c>
      <c r="AD129" s="131"/>
      <c r="AE129" s="136"/>
      <c r="AF129" s="136"/>
      <c r="AG129" s="108" t="s">
        <v>217</v>
      </c>
    </row>
    <row r="130" spans="1:33" x14ac:dyDescent="0.15">
      <c r="A130" s="150" t="s">
        <v>216</v>
      </c>
      <c r="B130" s="136" t="s">
        <v>0</v>
      </c>
      <c r="C130" s="136" t="s">
        <v>58</v>
      </c>
      <c r="D130" s="136" t="s">
        <v>59</v>
      </c>
      <c r="E130" s="136" t="s">
        <v>64</v>
      </c>
      <c r="F130" s="136" t="s">
        <v>64</v>
      </c>
      <c r="G130" s="136" t="s">
        <v>64</v>
      </c>
      <c r="H130" s="136" t="s">
        <v>53</v>
      </c>
      <c r="I130" s="103" t="s">
        <v>54</v>
      </c>
      <c r="J130" s="136" t="s">
        <v>54</v>
      </c>
      <c r="K130" s="136" t="s">
        <v>0</v>
      </c>
      <c r="L130" s="136" t="s">
        <v>64</v>
      </c>
      <c r="M130" s="136"/>
      <c r="N130" s="136" t="s">
        <v>62</v>
      </c>
      <c r="O130" s="136" t="s">
        <v>70</v>
      </c>
      <c r="P130" s="108">
        <v>0.01</v>
      </c>
      <c r="Q130" s="102"/>
      <c r="R130" s="136" t="s">
        <v>65</v>
      </c>
      <c r="S130" s="113">
        <v>747605.95999999903</v>
      </c>
      <c r="T130" s="131">
        <v>541672.73</v>
      </c>
      <c r="U130" s="131">
        <v>841702.19</v>
      </c>
      <c r="V130" s="166">
        <f t="shared" si="27"/>
        <v>447576.49999999907</v>
      </c>
      <c r="W130" s="116">
        <f>U130*(1+AG130)/(1+AG130+P130)</f>
        <v>835373.60210526304</v>
      </c>
      <c r="X130" s="131">
        <v>48960</v>
      </c>
      <c r="Y130" s="117">
        <f t="shared" si="15"/>
        <v>0</v>
      </c>
      <c r="Z130" s="117">
        <f t="shared" si="16"/>
        <v>884333.60210526304</v>
      </c>
      <c r="AA130" s="131">
        <f>U130-W130</f>
        <v>6328.5878947369056</v>
      </c>
      <c r="AB130" s="131">
        <f t="shared" si="28"/>
        <v>841702.19</v>
      </c>
      <c r="AC130" s="106">
        <v>8.3699999999999997E-2</v>
      </c>
      <c r="AD130" s="131"/>
      <c r="AE130" s="136"/>
      <c r="AF130" s="136"/>
      <c r="AG130" s="108" t="s">
        <v>218</v>
      </c>
    </row>
    <row r="131" spans="1:33" x14ac:dyDescent="0.15">
      <c r="A131" s="150" t="s">
        <v>216</v>
      </c>
      <c r="B131" s="136" t="s">
        <v>0</v>
      </c>
      <c r="C131" s="136" t="s">
        <v>58</v>
      </c>
      <c r="D131" s="136" t="s">
        <v>59</v>
      </c>
      <c r="E131" s="136" t="s">
        <v>64</v>
      </c>
      <c r="F131" s="136" t="s">
        <v>64</v>
      </c>
      <c r="G131" s="136" t="s">
        <v>64</v>
      </c>
      <c r="H131" s="136" t="s">
        <v>53</v>
      </c>
      <c r="I131" s="103" t="s">
        <v>54</v>
      </c>
      <c r="J131" s="136" t="s">
        <v>54</v>
      </c>
      <c r="K131" s="136" t="s">
        <v>0</v>
      </c>
      <c r="L131" s="136" t="s">
        <v>64</v>
      </c>
      <c r="M131" s="136"/>
      <c r="N131" s="136" t="s">
        <v>102</v>
      </c>
      <c r="O131" s="136" t="s">
        <v>70</v>
      </c>
      <c r="P131" s="108">
        <v>0.05</v>
      </c>
      <c r="Q131" s="102"/>
      <c r="R131" s="136"/>
      <c r="S131" s="113">
        <v>0</v>
      </c>
      <c r="T131" s="131">
        <v>1037878.79</v>
      </c>
      <c r="U131" s="131">
        <v>0</v>
      </c>
      <c r="V131" s="166">
        <f t="shared" si="27"/>
        <v>1037878.79</v>
      </c>
      <c r="W131" s="116">
        <f>U131*(1+AG131)/(1+AG131+P131)</f>
        <v>0</v>
      </c>
      <c r="X131" s="131"/>
      <c r="Y131" s="117">
        <f t="shared" ref="Y131:Y194" si="29">IF(W131-AB131&lt;0,0,IF(O131="返现",MAX(W131-AA131-AB131,0),MAX(W131-AB131,0)))</f>
        <v>0</v>
      </c>
      <c r="Z131" s="117">
        <f t="shared" ref="Z131:Z180" si="30">W131+X131+AN131</f>
        <v>0</v>
      </c>
      <c r="AA131" s="131">
        <f>U131-W131</f>
        <v>0</v>
      </c>
      <c r="AB131" s="131">
        <f t="shared" si="28"/>
        <v>0</v>
      </c>
      <c r="AC131" s="106">
        <v>0.1038</v>
      </c>
      <c r="AD131" s="131"/>
      <c r="AE131" s="136"/>
      <c r="AF131" s="136"/>
      <c r="AG131" s="108" t="s">
        <v>218</v>
      </c>
    </row>
    <row r="132" spans="1:33" x14ac:dyDescent="0.15">
      <c r="A132" s="150" t="s">
        <v>216</v>
      </c>
      <c r="B132" s="136" t="s">
        <v>0</v>
      </c>
      <c r="C132" s="136" t="s">
        <v>58</v>
      </c>
      <c r="D132" s="136" t="s">
        <v>59</v>
      </c>
      <c r="E132" s="136" t="s">
        <v>60</v>
      </c>
      <c r="F132" s="136" t="s">
        <v>213</v>
      </c>
      <c r="G132" s="136" t="s">
        <v>60</v>
      </c>
      <c r="H132" s="136" t="s">
        <v>53</v>
      </c>
      <c r="I132" s="103" t="s">
        <v>54</v>
      </c>
      <c r="J132" s="136" t="s">
        <v>54</v>
      </c>
      <c r="K132" s="136" t="s">
        <v>0</v>
      </c>
      <c r="L132" s="136" t="s">
        <v>64</v>
      </c>
      <c r="M132" s="136"/>
      <c r="N132" s="102" t="s">
        <v>62</v>
      </c>
      <c r="O132" s="136" t="s">
        <v>63</v>
      </c>
      <c r="P132" s="108">
        <v>0.02</v>
      </c>
      <c r="Q132" s="136"/>
      <c r="R132" s="136" t="s">
        <v>30</v>
      </c>
      <c r="S132" s="113">
        <v>45962.21</v>
      </c>
      <c r="T132" s="131"/>
      <c r="U132" s="131">
        <v>48226.22</v>
      </c>
      <c r="V132" s="166">
        <f t="shared" si="27"/>
        <v>-2264.010000000002</v>
      </c>
      <c r="W132" s="116">
        <v>289112</v>
      </c>
      <c r="X132" s="131"/>
      <c r="Y132" s="117">
        <f t="shared" si="29"/>
        <v>235313.16999999998</v>
      </c>
      <c r="Z132" s="117">
        <f t="shared" si="30"/>
        <v>289112</v>
      </c>
      <c r="AA132" s="173">
        <v>5613.83</v>
      </c>
      <c r="AB132" s="131">
        <v>48185</v>
      </c>
      <c r="AC132" s="106">
        <v>8.3699999999999997E-2</v>
      </c>
      <c r="AD132" s="131"/>
      <c r="AE132" s="136"/>
      <c r="AF132" s="136"/>
      <c r="AG132" s="108">
        <v>0.32</v>
      </c>
    </row>
    <row r="133" spans="1:33" x14ac:dyDescent="0.15">
      <c r="A133" s="150" t="s">
        <v>216</v>
      </c>
      <c r="B133" s="136" t="s">
        <v>47</v>
      </c>
      <c r="C133" s="136" t="s">
        <v>66</v>
      </c>
      <c r="D133" s="136" t="s">
        <v>67</v>
      </c>
      <c r="E133" s="136" t="s">
        <v>68</v>
      </c>
      <c r="F133" s="136" t="s">
        <v>69</v>
      </c>
      <c r="G133" s="136" t="s">
        <v>52</v>
      </c>
      <c r="H133" s="136" t="s">
        <v>53</v>
      </c>
      <c r="I133" s="103" t="s">
        <v>54</v>
      </c>
      <c r="J133" s="136" t="s">
        <v>54</v>
      </c>
      <c r="K133" s="136" t="s">
        <v>0</v>
      </c>
      <c r="L133" s="136" t="s">
        <v>68</v>
      </c>
      <c r="M133" s="136"/>
      <c r="N133" s="102" t="s">
        <v>62</v>
      </c>
      <c r="O133" s="136" t="s">
        <v>57</v>
      </c>
      <c r="P133" s="108">
        <v>0</v>
      </c>
      <c r="Q133" s="136"/>
      <c r="R133" s="136"/>
      <c r="S133" s="113">
        <v>7.0399999999990497</v>
      </c>
      <c r="T133" s="131"/>
      <c r="U133" s="131">
        <v>0</v>
      </c>
      <c r="V133" s="166">
        <f t="shared" si="27"/>
        <v>7.0399999999990497</v>
      </c>
      <c r="W133" s="116">
        <f t="shared" ref="W133:W176" si="31">U133*(1+AG133)/(1+AG133+P133)</f>
        <v>0</v>
      </c>
      <c r="X133" s="131"/>
      <c r="Y133" s="117">
        <f t="shared" si="29"/>
        <v>0</v>
      </c>
      <c r="Z133" s="117">
        <f t="shared" ref="Z133:Z135" si="32">W133+X133</f>
        <v>0</v>
      </c>
      <c r="AA133" s="131">
        <f t="shared" ref="AA133:AA179" si="33">U133-W133</f>
        <v>0</v>
      </c>
      <c r="AB133" s="131">
        <f t="shared" si="28"/>
        <v>0</v>
      </c>
      <c r="AC133" s="106">
        <v>8.3699999999999997E-2</v>
      </c>
      <c r="AD133" s="131"/>
      <c r="AE133" s="136"/>
      <c r="AF133" s="136"/>
      <c r="AG133" s="108">
        <v>0</v>
      </c>
    </row>
    <row r="134" spans="1:33" x14ac:dyDescent="0.15">
      <c r="A134" s="150" t="s">
        <v>216</v>
      </c>
      <c r="B134" s="136" t="s">
        <v>47</v>
      </c>
      <c r="C134" s="136" t="s">
        <v>48</v>
      </c>
      <c r="D134" s="136" t="s">
        <v>49</v>
      </c>
      <c r="E134" s="136" t="s">
        <v>50</v>
      </c>
      <c r="F134" s="136" t="s">
        <v>51</v>
      </c>
      <c r="G134" s="136" t="s">
        <v>52</v>
      </c>
      <c r="H134" s="136" t="s">
        <v>53</v>
      </c>
      <c r="I134" s="103" t="s">
        <v>54</v>
      </c>
      <c r="J134" s="136" t="s">
        <v>54</v>
      </c>
      <c r="K134" s="136" t="s">
        <v>0</v>
      </c>
      <c r="L134" s="136" t="s">
        <v>50</v>
      </c>
      <c r="M134" s="136"/>
      <c r="N134" s="102" t="s">
        <v>62</v>
      </c>
      <c r="O134" s="136" t="s">
        <v>70</v>
      </c>
      <c r="P134" s="108">
        <v>0.03</v>
      </c>
      <c r="Q134" s="136"/>
      <c r="R134" s="136"/>
      <c r="S134" s="113">
        <v>15899.0800000003</v>
      </c>
      <c r="T134" s="131"/>
      <c r="U134" s="131">
        <v>0</v>
      </c>
      <c r="V134" s="166">
        <f t="shared" si="27"/>
        <v>15899.0800000003</v>
      </c>
      <c r="W134" s="116">
        <f t="shared" si="31"/>
        <v>0</v>
      </c>
      <c r="X134" s="131"/>
      <c r="Y134" s="117">
        <f t="shared" si="29"/>
        <v>0</v>
      </c>
      <c r="Z134" s="117">
        <f t="shared" si="32"/>
        <v>0</v>
      </c>
      <c r="AA134" s="131">
        <f t="shared" si="33"/>
        <v>0</v>
      </c>
      <c r="AB134" s="131">
        <f t="shared" si="28"/>
        <v>0</v>
      </c>
      <c r="AC134" s="106">
        <v>8.3699999999999997E-2</v>
      </c>
      <c r="AD134" s="131"/>
      <c r="AE134" s="136"/>
      <c r="AF134" s="136"/>
      <c r="AG134" s="108">
        <v>7.0000000000000007E-2</v>
      </c>
    </row>
    <row r="135" spans="1:33" x14ac:dyDescent="0.15">
      <c r="A135" s="150" t="s">
        <v>216</v>
      </c>
      <c r="B135" s="136" t="s">
        <v>47</v>
      </c>
      <c r="C135" s="136" t="s">
        <v>48</v>
      </c>
      <c r="D135" s="136" t="s">
        <v>49</v>
      </c>
      <c r="E135" s="136" t="s">
        <v>50</v>
      </c>
      <c r="F135" s="136" t="s">
        <v>51</v>
      </c>
      <c r="G135" s="136" t="s">
        <v>52</v>
      </c>
      <c r="H135" s="136" t="s">
        <v>53</v>
      </c>
      <c r="I135" s="103" t="s">
        <v>54</v>
      </c>
      <c r="J135" s="136" t="s">
        <v>54</v>
      </c>
      <c r="K135" s="136" t="s">
        <v>0</v>
      </c>
      <c r="L135" s="136" t="s">
        <v>50</v>
      </c>
      <c r="M135" s="136"/>
      <c r="N135" s="102" t="s">
        <v>56</v>
      </c>
      <c r="O135" s="136" t="s">
        <v>70</v>
      </c>
      <c r="P135" s="108">
        <v>0.03</v>
      </c>
      <c r="Q135" s="136"/>
      <c r="R135" s="136"/>
      <c r="S135" s="113">
        <v>2383.1799999999998</v>
      </c>
      <c r="T135" s="131"/>
      <c r="U135" s="131">
        <v>0</v>
      </c>
      <c r="V135" s="166">
        <f t="shared" si="27"/>
        <v>2383.1799999999998</v>
      </c>
      <c r="W135" s="116">
        <f t="shared" si="31"/>
        <v>0</v>
      </c>
      <c r="X135" s="131"/>
      <c r="Y135" s="117">
        <f t="shared" si="29"/>
        <v>0</v>
      </c>
      <c r="Z135" s="117">
        <f t="shared" si="32"/>
        <v>0</v>
      </c>
      <c r="AA135" s="131">
        <f t="shared" si="33"/>
        <v>0</v>
      </c>
      <c r="AB135" s="131">
        <f t="shared" si="28"/>
        <v>0</v>
      </c>
      <c r="AC135" s="106">
        <v>8.3699999999999997E-2</v>
      </c>
      <c r="AD135" s="131"/>
      <c r="AE135" s="136"/>
      <c r="AF135" s="136"/>
      <c r="AG135" s="108">
        <v>7.0000000000000007E-2</v>
      </c>
    </row>
    <row r="136" spans="1:33" x14ac:dyDescent="0.15">
      <c r="A136" s="150" t="s">
        <v>216</v>
      </c>
      <c r="B136" s="136" t="s">
        <v>0</v>
      </c>
      <c r="C136" s="136" t="s">
        <v>71</v>
      </c>
      <c r="D136" s="136" t="s">
        <v>72</v>
      </c>
      <c r="E136" s="136" t="s">
        <v>75</v>
      </c>
      <c r="F136" s="136" t="s">
        <v>75</v>
      </c>
      <c r="G136" s="136" t="s">
        <v>75</v>
      </c>
      <c r="H136" s="136" t="s">
        <v>53</v>
      </c>
      <c r="I136" s="103" t="s">
        <v>54</v>
      </c>
      <c r="J136" s="136" t="s">
        <v>54</v>
      </c>
      <c r="K136" s="136" t="s">
        <v>0</v>
      </c>
      <c r="L136" s="136" t="s">
        <v>74</v>
      </c>
      <c r="M136" s="136"/>
      <c r="N136" s="102" t="s">
        <v>62</v>
      </c>
      <c r="O136" s="136" t="s">
        <v>70</v>
      </c>
      <c r="P136" s="108">
        <v>0.03</v>
      </c>
      <c r="Q136" s="136"/>
      <c r="R136" s="136"/>
      <c r="S136" s="113">
        <v>5696.55</v>
      </c>
      <c r="T136" s="131"/>
      <c r="U136" s="131">
        <v>0</v>
      </c>
      <c r="V136" s="166">
        <f t="shared" si="27"/>
        <v>5696.55</v>
      </c>
      <c r="W136" s="116">
        <f t="shared" si="31"/>
        <v>0</v>
      </c>
      <c r="X136" s="131"/>
      <c r="Y136" s="117">
        <f t="shared" si="29"/>
        <v>0</v>
      </c>
      <c r="Z136" s="117">
        <f t="shared" si="30"/>
        <v>0</v>
      </c>
      <c r="AA136" s="131">
        <f t="shared" si="33"/>
        <v>0</v>
      </c>
      <c r="AB136" s="131">
        <f t="shared" si="28"/>
        <v>0</v>
      </c>
      <c r="AC136" s="106">
        <v>8.3699999999999997E-2</v>
      </c>
      <c r="AD136" s="131"/>
      <c r="AE136" s="136"/>
      <c r="AF136" s="136"/>
      <c r="AG136" s="108">
        <v>0</v>
      </c>
    </row>
    <row r="137" spans="1:33" x14ac:dyDescent="0.15">
      <c r="A137" s="150" t="s">
        <v>216</v>
      </c>
      <c r="B137" s="136" t="s">
        <v>47</v>
      </c>
      <c r="C137" s="136" t="s">
        <v>66</v>
      </c>
      <c r="D137" s="136" t="s">
        <v>67</v>
      </c>
      <c r="E137" s="136" t="s">
        <v>79</v>
      </c>
      <c r="F137" s="136" t="s">
        <v>80</v>
      </c>
      <c r="G137" s="136" t="s">
        <v>52</v>
      </c>
      <c r="H137" s="136" t="s">
        <v>53</v>
      </c>
      <c r="I137" s="103" t="s">
        <v>54</v>
      </c>
      <c r="J137" s="136" t="s">
        <v>54</v>
      </c>
      <c r="K137" s="136" t="s">
        <v>0</v>
      </c>
      <c r="L137" s="136" t="s">
        <v>79</v>
      </c>
      <c r="M137" s="136"/>
      <c r="N137" s="102" t="s">
        <v>62</v>
      </c>
      <c r="O137" s="136" t="s">
        <v>70</v>
      </c>
      <c r="P137" s="108">
        <v>0.02</v>
      </c>
      <c r="Q137" s="136"/>
      <c r="R137" s="136"/>
      <c r="S137" s="113">
        <v>106099.63</v>
      </c>
      <c r="T137" s="131"/>
      <c r="U137" s="131">
        <v>0</v>
      </c>
      <c r="V137" s="166">
        <f t="shared" si="27"/>
        <v>106099.63</v>
      </c>
      <c r="W137" s="116">
        <f t="shared" si="31"/>
        <v>0</v>
      </c>
      <c r="X137" s="131"/>
      <c r="Y137" s="117">
        <f t="shared" si="29"/>
        <v>0</v>
      </c>
      <c r="Z137" s="117">
        <f t="shared" ref="Z137:Z138" si="34">W137+X137</f>
        <v>0</v>
      </c>
      <c r="AA137" s="131">
        <f t="shared" si="33"/>
        <v>0</v>
      </c>
      <c r="AB137" s="131">
        <f t="shared" si="28"/>
        <v>0</v>
      </c>
      <c r="AC137" s="106">
        <v>8.3699999999999997E-2</v>
      </c>
      <c r="AD137" s="131"/>
      <c r="AE137" s="136"/>
      <c r="AF137" s="136"/>
      <c r="AG137" s="108">
        <v>0.42</v>
      </c>
    </row>
    <row r="138" spans="1:33" x14ac:dyDescent="0.15">
      <c r="A138" s="150" t="s">
        <v>216</v>
      </c>
      <c r="B138" s="136" t="s">
        <v>47</v>
      </c>
      <c r="C138" s="136" t="s">
        <v>66</v>
      </c>
      <c r="D138" s="136" t="s">
        <v>81</v>
      </c>
      <c r="E138" s="136" t="s">
        <v>82</v>
      </c>
      <c r="F138" s="136" t="s">
        <v>83</v>
      </c>
      <c r="G138" s="136" t="s">
        <v>52</v>
      </c>
      <c r="H138" s="136" t="s">
        <v>53</v>
      </c>
      <c r="I138" s="103" t="s">
        <v>54</v>
      </c>
      <c r="J138" s="136" t="s">
        <v>54</v>
      </c>
      <c r="K138" s="136" t="s">
        <v>0</v>
      </c>
      <c r="L138" s="136" t="s">
        <v>82</v>
      </c>
      <c r="M138" s="136"/>
      <c r="N138" s="102" t="s">
        <v>56</v>
      </c>
      <c r="O138" s="136" t="s">
        <v>57</v>
      </c>
      <c r="P138" s="108">
        <v>0</v>
      </c>
      <c r="Q138" s="136"/>
      <c r="R138" s="136"/>
      <c r="S138" s="113">
        <v>7741.65</v>
      </c>
      <c r="T138" s="131"/>
      <c r="U138" s="131">
        <v>0</v>
      </c>
      <c r="V138" s="166">
        <f t="shared" si="27"/>
        <v>7741.65</v>
      </c>
      <c r="W138" s="116">
        <f t="shared" si="31"/>
        <v>0</v>
      </c>
      <c r="X138" s="131"/>
      <c r="Y138" s="117">
        <f t="shared" si="29"/>
        <v>0</v>
      </c>
      <c r="Z138" s="117">
        <f t="shared" si="34"/>
        <v>0</v>
      </c>
      <c r="AA138" s="131">
        <f t="shared" si="33"/>
        <v>0</v>
      </c>
      <c r="AB138" s="131">
        <f t="shared" si="28"/>
        <v>0</v>
      </c>
      <c r="AC138" s="106">
        <v>8.3699999999999997E-2</v>
      </c>
      <c r="AD138" s="131"/>
      <c r="AE138" s="136"/>
      <c r="AF138" s="136"/>
      <c r="AG138" s="108">
        <v>0.42</v>
      </c>
    </row>
    <row r="139" spans="1:33" x14ac:dyDescent="0.15">
      <c r="A139" s="150" t="s">
        <v>216</v>
      </c>
      <c r="B139" s="136" t="s">
        <v>0</v>
      </c>
      <c r="C139" s="136" t="s">
        <v>57</v>
      </c>
      <c r="D139" s="136" t="s">
        <v>57</v>
      </c>
      <c r="E139" s="136" t="s">
        <v>84</v>
      </c>
      <c r="F139" s="136" t="s">
        <v>84</v>
      </c>
      <c r="G139" s="136" t="s">
        <v>84</v>
      </c>
      <c r="H139" s="136" t="s">
        <v>53</v>
      </c>
      <c r="I139" s="103" t="s">
        <v>54</v>
      </c>
      <c r="J139" s="136" t="s">
        <v>54</v>
      </c>
      <c r="K139" s="136" t="s">
        <v>0</v>
      </c>
      <c r="L139" s="136" t="s">
        <v>84</v>
      </c>
      <c r="M139" s="136"/>
      <c r="N139" s="102" t="s">
        <v>62</v>
      </c>
      <c r="O139" s="136" t="s">
        <v>57</v>
      </c>
      <c r="P139" s="108">
        <v>0</v>
      </c>
      <c r="Q139" s="136"/>
      <c r="R139" s="136"/>
      <c r="S139" s="113">
        <v>16681.47</v>
      </c>
      <c r="T139" s="131"/>
      <c r="U139" s="131">
        <v>84.24</v>
      </c>
      <c r="V139" s="166">
        <f t="shared" si="27"/>
        <v>16597.23</v>
      </c>
      <c r="W139" s="116">
        <f t="shared" si="31"/>
        <v>84.24</v>
      </c>
      <c r="X139" s="131"/>
      <c r="Y139" s="117">
        <f t="shared" si="29"/>
        <v>0</v>
      </c>
      <c r="Z139" s="117">
        <f t="shared" si="30"/>
        <v>84.24</v>
      </c>
      <c r="AA139" s="131">
        <f t="shared" si="33"/>
        <v>0</v>
      </c>
      <c r="AB139" s="131">
        <f t="shared" si="28"/>
        <v>84.24</v>
      </c>
      <c r="AC139" s="106">
        <v>8.3699999999999997E-2</v>
      </c>
      <c r="AD139" s="131"/>
      <c r="AE139" s="136"/>
      <c r="AF139" s="136"/>
      <c r="AG139" s="108">
        <v>0.42</v>
      </c>
    </row>
    <row r="140" spans="1:33" x14ac:dyDescent="0.15">
      <c r="A140" s="150" t="s">
        <v>216</v>
      </c>
      <c r="B140" s="136" t="s">
        <v>47</v>
      </c>
      <c r="C140" s="136" t="s">
        <v>76</v>
      </c>
      <c r="D140" s="136" t="s">
        <v>77</v>
      </c>
      <c r="E140" s="136" t="s">
        <v>88</v>
      </c>
      <c r="F140" s="136" t="s">
        <v>89</v>
      </c>
      <c r="G140" s="136" t="s">
        <v>52</v>
      </c>
      <c r="H140" s="136" t="s">
        <v>53</v>
      </c>
      <c r="I140" s="103" t="s">
        <v>54</v>
      </c>
      <c r="J140" s="136" t="s">
        <v>54</v>
      </c>
      <c r="K140" s="136" t="s">
        <v>0</v>
      </c>
      <c r="L140" s="136" t="s">
        <v>88</v>
      </c>
      <c r="M140" s="136"/>
      <c r="N140" s="102" t="s">
        <v>62</v>
      </c>
      <c r="O140" s="136" t="s">
        <v>57</v>
      </c>
      <c r="P140" s="108">
        <v>0</v>
      </c>
      <c r="Q140" s="136"/>
      <c r="R140" s="136"/>
      <c r="S140" s="113">
        <v>70024.240000000005</v>
      </c>
      <c r="T140" s="131"/>
      <c r="U140" s="131">
        <v>0</v>
      </c>
      <c r="V140" s="166">
        <f t="shared" si="27"/>
        <v>70024.240000000005</v>
      </c>
      <c r="W140" s="116">
        <f t="shared" si="31"/>
        <v>0</v>
      </c>
      <c r="X140" s="131"/>
      <c r="Y140" s="117">
        <f t="shared" si="29"/>
        <v>0</v>
      </c>
      <c r="Z140" s="117">
        <f>W140+X140</f>
        <v>0</v>
      </c>
      <c r="AA140" s="131">
        <f t="shared" si="33"/>
        <v>0</v>
      </c>
      <c r="AB140" s="131">
        <f t="shared" si="28"/>
        <v>0</v>
      </c>
      <c r="AC140" s="106">
        <v>8.3699999999999997E-2</v>
      </c>
      <c r="AD140" s="131"/>
      <c r="AE140" s="136"/>
      <c r="AF140" s="136"/>
      <c r="AG140" s="108">
        <v>0</v>
      </c>
    </row>
    <row r="141" spans="1:33" x14ac:dyDescent="0.15">
      <c r="A141" s="150" t="s">
        <v>216</v>
      </c>
      <c r="B141" s="136" t="s">
        <v>0</v>
      </c>
      <c r="C141" s="136" t="s">
        <v>66</v>
      </c>
      <c r="D141" s="136" t="s">
        <v>90</v>
      </c>
      <c r="E141" s="136" t="s">
        <v>91</v>
      </c>
      <c r="F141" s="136" t="s">
        <v>91</v>
      </c>
      <c r="G141" s="136" t="s">
        <v>91</v>
      </c>
      <c r="H141" s="136" t="s">
        <v>53</v>
      </c>
      <c r="I141" s="103" t="s">
        <v>54</v>
      </c>
      <c r="J141" s="136" t="s">
        <v>54</v>
      </c>
      <c r="K141" s="136" t="s">
        <v>0</v>
      </c>
      <c r="L141" s="136" t="s">
        <v>92</v>
      </c>
      <c r="M141" s="136"/>
      <c r="N141" s="102" t="s">
        <v>62</v>
      </c>
      <c r="O141" s="136" t="s">
        <v>70</v>
      </c>
      <c r="P141" s="106">
        <v>-0.15</v>
      </c>
      <c r="Q141" s="136"/>
      <c r="R141" s="136"/>
      <c r="S141" s="113">
        <v>205.52</v>
      </c>
      <c r="T141" s="131"/>
      <c r="U141" s="131">
        <v>0</v>
      </c>
      <c r="V141" s="166">
        <f t="shared" si="27"/>
        <v>205.52</v>
      </c>
      <c r="W141" s="116">
        <f t="shared" si="31"/>
        <v>0</v>
      </c>
      <c r="X141" s="131"/>
      <c r="Y141" s="117">
        <f t="shared" si="29"/>
        <v>0</v>
      </c>
      <c r="Z141" s="117">
        <f t="shared" si="30"/>
        <v>0</v>
      </c>
      <c r="AA141" s="131">
        <f t="shared" si="33"/>
        <v>0</v>
      </c>
      <c r="AB141" s="131">
        <f t="shared" si="28"/>
        <v>0</v>
      </c>
      <c r="AC141" s="106">
        <v>8.3699999999999997E-2</v>
      </c>
      <c r="AD141" s="131"/>
      <c r="AE141" s="136"/>
      <c r="AF141" s="136"/>
      <c r="AG141" s="106">
        <v>0.26</v>
      </c>
    </row>
    <row r="142" spans="1:33" x14ac:dyDescent="0.15">
      <c r="A142" s="150" t="s">
        <v>216</v>
      </c>
      <c r="B142" s="136" t="s">
        <v>47</v>
      </c>
      <c r="C142" s="136" t="s">
        <v>58</v>
      </c>
      <c r="D142" s="136" t="s">
        <v>93</v>
      </c>
      <c r="E142" s="136" t="s">
        <v>94</v>
      </c>
      <c r="F142" s="136" t="s">
        <v>95</v>
      </c>
      <c r="G142" s="136" t="s">
        <v>52</v>
      </c>
      <c r="H142" s="136" t="s">
        <v>53</v>
      </c>
      <c r="I142" s="103" t="s">
        <v>54</v>
      </c>
      <c r="J142" s="136" t="s">
        <v>54</v>
      </c>
      <c r="K142" s="136" t="s">
        <v>0</v>
      </c>
      <c r="L142" s="136" t="s">
        <v>96</v>
      </c>
      <c r="M142" s="136"/>
      <c r="N142" s="102" t="s">
        <v>56</v>
      </c>
      <c r="O142" s="136" t="s">
        <v>70</v>
      </c>
      <c r="P142" s="108">
        <v>0.05</v>
      </c>
      <c r="Q142" s="136"/>
      <c r="R142" s="136"/>
      <c r="S142" s="113">
        <v>1766.24</v>
      </c>
      <c r="T142" s="131"/>
      <c r="U142" s="131">
        <v>0</v>
      </c>
      <c r="V142" s="166">
        <f t="shared" si="27"/>
        <v>1766.24</v>
      </c>
      <c r="W142" s="116">
        <f t="shared" si="31"/>
        <v>0</v>
      </c>
      <c r="X142" s="131"/>
      <c r="Y142" s="117">
        <f t="shared" si="29"/>
        <v>0</v>
      </c>
      <c r="Z142" s="117">
        <f>W142+X142</f>
        <v>0</v>
      </c>
      <c r="AA142" s="131">
        <f t="shared" si="33"/>
        <v>0</v>
      </c>
      <c r="AB142" s="131">
        <f t="shared" si="28"/>
        <v>0</v>
      </c>
      <c r="AC142" s="106">
        <v>8.3699999999999997E-2</v>
      </c>
      <c r="AD142" s="131"/>
      <c r="AE142" s="136"/>
      <c r="AF142" s="136"/>
      <c r="AG142" s="108">
        <v>0.42</v>
      </c>
    </row>
    <row r="143" spans="1:33" x14ac:dyDescent="0.15">
      <c r="A143" s="150" t="s">
        <v>216</v>
      </c>
      <c r="B143" s="136" t="s">
        <v>0</v>
      </c>
      <c r="C143" s="136" t="s">
        <v>76</v>
      </c>
      <c r="D143" s="136" t="s">
        <v>77</v>
      </c>
      <c r="E143" s="136" t="s">
        <v>97</v>
      </c>
      <c r="F143" s="136" t="s">
        <v>97</v>
      </c>
      <c r="G143" s="136" t="s">
        <v>97</v>
      </c>
      <c r="H143" s="136" t="s">
        <v>53</v>
      </c>
      <c r="I143" s="103" t="s">
        <v>54</v>
      </c>
      <c r="J143" s="136" t="s">
        <v>54</v>
      </c>
      <c r="K143" s="136" t="s">
        <v>0</v>
      </c>
      <c r="L143" s="136" t="s">
        <v>97</v>
      </c>
      <c r="M143" s="136"/>
      <c r="N143" s="102" t="s">
        <v>62</v>
      </c>
      <c r="O143" s="136" t="s">
        <v>70</v>
      </c>
      <c r="P143" s="108">
        <v>5.5E-2</v>
      </c>
      <c r="Q143" s="136"/>
      <c r="R143" s="136"/>
      <c r="S143" s="113">
        <v>12291.56</v>
      </c>
      <c r="T143" s="131"/>
      <c r="U143" s="131">
        <v>15586.38</v>
      </c>
      <c r="V143" s="166">
        <f t="shared" si="27"/>
        <v>-3294.8199999999997</v>
      </c>
      <c r="W143" s="116">
        <f t="shared" si="31"/>
        <v>14869.015230125522</v>
      </c>
      <c r="X143" s="131"/>
      <c r="Y143" s="117">
        <f t="shared" si="29"/>
        <v>0</v>
      </c>
      <c r="Z143" s="117">
        <f t="shared" si="30"/>
        <v>14869.015230125522</v>
      </c>
      <c r="AA143" s="131">
        <f t="shared" si="33"/>
        <v>717.36476987447713</v>
      </c>
      <c r="AB143" s="131">
        <f t="shared" si="28"/>
        <v>15586.38</v>
      </c>
      <c r="AC143" s="106">
        <v>8.3699999999999997E-2</v>
      </c>
      <c r="AD143" s="131"/>
      <c r="AE143" s="136"/>
      <c r="AF143" s="136"/>
      <c r="AG143" s="108">
        <v>0.14000000000000001</v>
      </c>
    </row>
    <row r="144" spans="1:33" x14ac:dyDescent="0.15">
      <c r="A144" s="150" t="s">
        <v>216</v>
      </c>
      <c r="B144" s="136" t="s">
        <v>47</v>
      </c>
      <c r="C144" s="136" t="s">
        <v>48</v>
      </c>
      <c r="D144" s="136" t="s">
        <v>98</v>
      </c>
      <c r="E144" s="136" t="s">
        <v>99</v>
      </c>
      <c r="F144" s="136" t="s">
        <v>100</v>
      </c>
      <c r="G144" s="136" t="s">
        <v>52</v>
      </c>
      <c r="H144" s="136" t="s">
        <v>53</v>
      </c>
      <c r="I144" s="103" t="s">
        <v>54</v>
      </c>
      <c r="J144" s="136" t="s">
        <v>54</v>
      </c>
      <c r="K144" s="136" t="s">
        <v>0</v>
      </c>
      <c r="L144" s="136" t="s">
        <v>101</v>
      </c>
      <c r="M144" s="136"/>
      <c r="N144" s="102" t="s">
        <v>102</v>
      </c>
      <c r="O144" s="136" t="s">
        <v>70</v>
      </c>
      <c r="P144" s="108">
        <v>0.18</v>
      </c>
      <c r="Q144" s="136"/>
      <c r="R144" s="136"/>
      <c r="S144" s="113">
        <v>131941.95000000001</v>
      </c>
      <c r="T144" s="131"/>
      <c r="U144" s="131">
        <v>0</v>
      </c>
      <c r="V144" s="166">
        <f t="shared" si="27"/>
        <v>131941.95000000001</v>
      </c>
      <c r="W144" s="116">
        <f t="shared" si="31"/>
        <v>0</v>
      </c>
      <c r="X144" s="131"/>
      <c r="Y144" s="117">
        <f t="shared" si="29"/>
        <v>0</v>
      </c>
      <c r="Z144" s="117">
        <f t="shared" ref="Z144:Z173" si="35">W144+X144</f>
        <v>0</v>
      </c>
      <c r="AA144" s="131">
        <f t="shared" si="33"/>
        <v>0</v>
      </c>
      <c r="AB144" s="131">
        <f t="shared" si="28"/>
        <v>0</v>
      </c>
      <c r="AC144" s="106">
        <v>0.1038</v>
      </c>
      <c r="AD144" s="131"/>
      <c r="AE144" s="136"/>
      <c r="AF144" s="136"/>
      <c r="AG144" s="106">
        <v>0.42</v>
      </c>
    </row>
    <row r="145" spans="1:33" x14ac:dyDescent="0.15">
      <c r="A145" s="150" t="s">
        <v>216</v>
      </c>
      <c r="B145" s="136" t="s">
        <v>47</v>
      </c>
      <c r="C145" s="136" t="s">
        <v>103</v>
      </c>
      <c r="D145" s="136" t="s">
        <v>104</v>
      </c>
      <c r="E145" s="136" t="s">
        <v>105</v>
      </c>
      <c r="F145" s="136" t="s">
        <v>106</v>
      </c>
      <c r="G145" s="136" t="s">
        <v>52</v>
      </c>
      <c r="H145" s="136" t="s">
        <v>53</v>
      </c>
      <c r="I145" s="103" t="s">
        <v>54</v>
      </c>
      <c r="J145" s="136" t="s">
        <v>54</v>
      </c>
      <c r="K145" s="136" t="s">
        <v>0</v>
      </c>
      <c r="L145" s="136" t="s">
        <v>101</v>
      </c>
      <c r="M145" s="136"/>
      <c r="N145" s="102" t="s">
        <v>102</v>
      </c>
      <c r="O145" s="136" t="s">
        <v>70</v>
      </c>
      <c r="P145" s="108">
        <v>0.18</v>
      </c>
      <c r="Q145" s="136"/>
      <c r="R145" s="136"/>
      <c r="S145" s="113">
        <v>8102.9149295775096</v>
      </c>
      <c r="T145" s="131"/>
      <c r="U145" s="131">
        <v>0</v>
      </c>
      <c r="V145" s="166">
        <f t="shared" si="27"/>
        <v>8102.9149295775096</v>
      </c>
      <c r="W145" s="116">
        <f t="shared" si="31"/>
        <v>0</v>
      </c>
      <c r="X145" s="131"/>
      <c r="Y145" s="117">
        <f t="shared" si="29"/>
        <v>0</v>
      </c>
      <c r="Z145" s="117">
        <f t="shared" si="35"/>
        <v>0</v>
      </c>
      <c r="AA145" s="131">
        <f t="shared" si="33"/>
        <v>0</v>
      </c>
      <c r="AB145" s="131">
        <f t="shared" si="28"/>
        <v>0</v>
      </c>
      <c r="AC145" s="106">
        <v>0.1038</v>
      </c>
      <c r="AD145" s="131"/>
      <c r="AE145" s="136"/>
      <c r="AF145" s="136"/>
      <c r="AG145" s="108">
        <v>0.42</v>
      </c>
    </row>
    <row r="146" spans="1:33" x14ac:dyDescent="0.15">
      <c r="A146" s="150" t="s">
        <v>216</v>
      </c>
      <c r="B146" s="136" t="s">
        <v>47</v>
      </c>
      <c r="C146" s="136" t="s">
        <v>103</v>
      </c>
      <c r="D146" s="136" t="s">
        <v>104</v>
      </c>
      <c r="E146" s="136" t="s">
        <v>107</v>
      </c>
      <c r="F146" s="136" t="s">
        <v>108</v>
      </c>
      <c r="G146" s="136" t="s">
        <v>52</v>
      </c>
      <c r="H146" s="136" t="s">
        <v>53</v>
      </c>
      <c r="I146" s="103" t="s">
        <v>54</v>
      </c>
      <c r="J146" s="136" t="s">
        <v>54</v>
      </c>
      <c r="K146" s="136" t="s">
        <v>0</v>
      </c>
      <c r="L146" s="136" t="s">
        <v>101</v>
      </c>
      <c r="M146" s="136"/>
      <c r="N146" s="102" t="s">
        <v>102</v>
      </c>
      <c r="O146" s="136" t="s">
        <v>70</v>
      </c>
      <c r="P146" s="108">
        <v>0.03</v>
      </c>
      <c r="Q146" s="136"/>
      <c r="R146" s="136"/>
      <c r="S146" s="113">
        <v>655.37999999978604</v>
      </c>
      <c r="T146" s="131"/>
      <c r="U146" s="131">
        <v>0</v>
      </c>
      <c r="V146" s="166">
        <f t="shared" si="27"/>
        <v>655.37999999978604</v>
      </c>
      <c r="W146" s="116">
        <f t="shared" si="31"/>
        <v>0</v>
      </c>
      <c r="X146" s="131"/>
      <c r="Y146" s="117">
        <f t="shared" si="29"/>
        <v>0</v>
      </c>
      <c r="Z146" s="117">
        <f t="shared" si="35"/>
        <v>0</v>
      </c>
      <c r="AA146" s="131">
        <f t="shared" si="33"/>
        <v>0</v>
      </c>
      <c r="AB146" s="131">
        <f t="shared" si="28"/>
        <v>0</v>
      </c>
      <c r="AC146" s="106">
        <v>0.1038</v>
      </c>
      <c r="AD146" s="131"/>
      <c r="AE146" s="136"/>
      <c r="AF146" s="136"/>
      <c r="AG146" s="108">
        <v>0.42</v>
      </c>
    </row>
    <row r="147" spans="1:33" x14ac:dyDescent="0.15">
      <c r="A147" s="150" t="s">
        <v>216</v>
      </c>
      <c r="B147" s="136" t="s">
        <v>47</v>
      </c>
      <c r="C147" s="136" t="s">
        <v>103</v>
      </c>
      <c r="D147" s="136" t="s">
        <v>104</v>
      </c>
      <c r="E147" s="136" t="s">
        <v>109</v>
      </c>
      <c r="F147" s="136" t="s">
        <v>110</v>
      </c>
      <c r="G147" s="136" t="s">
        <v>52</v>
      </c>
      <c r="H147" s="136" t="s">
        <v>53</v>
      </c>
      <c r="I147" s="103" t="s">
        <v>54</v>
      </c>
      <c r="J147" s="136" t="s">
        <v>54</v>
      </c>
      <c r="K147" s="136" t="s">
        <v>0</v>
      </c>
      <c r="L147" s="136" t="s">
        <v>101</v>
      </c>
      <c r="M147" s="136"/>
      <c r="N147" s="102" t="s">
        <v>102</v>
      </c>
      <c r="O147" s="136" t="s">
        <v>70</v>
      </c>
      <c r="P147" s="108">
        <v>0.22</v>
      </c>
      <c r="Q147" s="136"/>
      <c r="R147" s="136"/>
      <c r="S147" s="113">
        <v>354.84000000002601</v>
      </c>
      <c r="T147" s="131"/>
      <c r="U147" s="131">
        <v>0</v>
      </c>
      <c r="V147" s="166">
        <f t="shared" si="27"/>
        <v>354.84000000002601</v>
      </c>
      <c r="W147" s="116">
        <f t="shared" si="31"/>
        <v>0</v>
      </c>
      <c r="X147" s="131"/>
      <c r="Y147" s="117">
        <f t="shared" si="29"/>
        <v>0</v>
      </c>
      <c r="Z147" s="117">
        <f t="shared" si="35"/>
        <v>0</v>
      </c>
      <c r="AA147" s="131">
        <f t="shared" si="33"/>
        <v>0</v>
      </c>
      <c r="AB147" s="131">
        <f t="shared" si="28"/>
        <v>0</v>
      </c>
      <c r="AC147" s="106">
        <v>0.1038</v>
      </c>
      <c r="AD147" s="131"/>
      <c r="AE147" s="136"/>
      <c r="AF147" s="136"/>
      <c r="AG147" s="108">
        <v>0.42</v>
      </c>
    </row>
    <row r="148" spans="1:33" x14ac:dyDescent="0.15">
      <c r="A148" s="150" t="s">
        <v>216</v>
      </c>
      <c r="B148" s="136" t="s">
        <v>47</v>
      </c>
      <c r="C148" s="136" t="s">
        <v>103</v>
      </c>
      <c r="D148" s="136" t="s">
        <v>104</v>
      </c>
      <c r="E148" s="136" t="s">
        <v>111</v>
      </c>
      <c r="F148" s="136" t="s">
        <v>112</v>
      </c>
      <c r="G148" s="136" t="s">
        <v>52</v>
      </c>
      <c r="H148" s="136" t="s">
        <v>53</v>
      </c>
      <c r="I148" s="103" t="s">
        <v>54</v>
      </c>
      <c r="J148" s="136" t="s">
        <v>54</v>
      </c>
      <c r="K148" s="136" t="s">
        <v>0</v>
      </c>
      <c r="L148" s="136" t="s">
        <v>101</v>
      </c>
      <c r="M148" s="136"/>
      <c r="N148" s="102" t="s">
        <v>102</v>
      </c>
      <c r="O148" s="136" t="s">
        <v>70</v>
      </c>
      <c r="P148" s="108">
        <v>0.08</v>
      </c>
      <c r="Q148" s="136"/>
      <c r="R148" s="136"/>
      <c r="S148" s="113">
        <v>0</v>
      </c>
      <c r="T148" s="131"/>
      <c r="U148" s="131">
        <v>0</v>
      </c>
      <c r="V148" s="166">
        <f t="shared" si="27"/>
        <v>0</v>
      </c>
      <c r="W148" s="116">
        <f t="shared" si="31"/>
        <v>0</v>
      </c>
      <c r="X148" s="131"/>
      <c r="Y148" s="117">
        <f t="shared" si="29"/>
        <v>0</v>
      </c>
      <c r="Z148" s="117">
        <f t="shared" si="35"/>
        <v>0</v>
      </c>
      <c r="AA148" s="131">
        <f t="shared" si="33"/>
        <v>0</v>
      </c>
      <c r="AB148" s="131">
        <f t="shared" si="28"/>
        <v>0</v>
      </c>
      <c r="AC148" s="106">
        <v>0.1038</v>
      </c>
      <c r="AD148" s="131"/>
      <c r="AE148" s="136"/>
      <c r="AF148" s="136"/>
      <c r="AG148" s="108" t="s">
        <v>113</v>
      </c>
    </row>
    <row r="149" spans="1:33" x14ac:dyDescent="0.15">
      <c r="A149" s="150" t="s">
        <v>216</v>
      </c>
      <c r="B149" s="136" t="s">
        <v>47</v>
      </c>
      <c r="C149" s="136" t="s">
        <v>103</v>
      </c>
      <c r="D149" s="136" t="s">
        <v>104</v>
      </c>
      <c r="E149" s="136" t="s">
        <v>114</v>
      </c>
      <c r="F149" s="136" t="s">
        <v>115</v>
      </c>
      <c r="G149" s="136" t="s">
        <v>52</v>
      </c>
      <c r="H149" s="136" t="s">
        <v>53</v>
      </c>
      <c r="I149" s="103" t="s">
        <v>54</v>
      </c>
      <c r="J149" s="136" t="s">
        <v>54</v>
      </c>
      <c r="K149" s="136" t="s">
        <v>0</v>
      </c>
      <c r="L149" s="136" t="s">
        <v>101</v>
      </c>
      <c r="M149" s="136"/>
      <c r="N149" s="102" t="s">
        <v>102</v>
      </c>
      <c r="O149" s="136" t="s">
        <v>70</v>
      </c>
      <c r="P149" s="108">
        <v>0.04</v>
      </c>
      <c r="Q149" s="136"/>
      <c r="R149" s="136"/>
      <c r="S149" s="113">
        <v>227.30774647876399</v>
      </c>
      <c r="T149" s="131"/>
      <c r="U149" s="131">
        <v>0</v>
      </c>
      <c r="V149" s="166">
        <f t="shared" si="27"/>
        <v>227.30774647876399</v>
      </c>
      <c r="W149" s="116">
        <f t="shared" si="31"/>
        <v>0</v>
      </c>
      <c r="X149" s="131"/>
      <c r="Y149" s="117">
        <f t="shared" si="29"/>
        <v>0</v>
      </c>
      <c r="Z149" s="117">
        <f t="shared" si="35"/>
        <v>0</v>
      </c>
      <c r="AA149" s="131">
        <f t="shared" si="33"/>
        <v>0</v>
      </c>
      <c r="AB149" s="131">
        <f t="shared" si="28"/>
        <v>0</v>
      </c>
      <c r="AC149" s="106">
        <v>0.1038</v>
      </c>
      <c r="AD149" s="131"/>
      <c r="AE149" s="136"/>
      <c r="AF149" s="136"/>
      <c r="AG149" s="108">
        <v>0.42</v>
      </c>
    </row>
    <row r="150" spans="1:33" x14ac:dyDescent="0.15">
      <c r="A150" s="150" t="s">
        <v>216</v>
      </c>
      <c r="B150" s="136" t="s">
        <v>47</v>
      </c>
      <c r="C150" s="136" t="s">
        <v>103</v>
      </c>
      <c r="D150" s="136" t="s">
        <v>104</v>
      </c>
      <c r="E150" s="136" t="s">
        <v>99</v>
      </c>
      <c r="F150" s="136" t="s">
        <v>116</v>
      </c>
      <c r="G150" s="136" t="s">
        <v>52</v>
      </c>
      <c r="H150" s="136" t="s">
        <v>53</v>
      </c>
      <c r="I150" s="103" t="s">
        <v>54</v>
      </c>
      <c r="J150" s="136" t="s">
        <v>54</v>
      </c>
      <c r="K150" s="136" t="s">
        <v>0</v>
      </c>
      <c r="L150" s="136" t="s">
        <v>101</v>
      </c>
      <c r="M150" s="136"/>
      <c r="N150" s="102" t="s">
        <v>102</v>
      </c>
      <c r="O150" s="136" t="s">
        <v>70</v>
      </c>
      <c r="P150" s="108">
        <v>0.23</v>
      </c>
      <c r="Q150" s="136"/>
      <c r="R150" s="136"/>
      <c r="S150" s="113">
        <v>152.264929577999</v>
      </c>
      <c r="T150" s="131"/>
      <c r="U150" s="131">
        <v>0</v>
      </c>
      <c r="V150" s="166">
        <f t="shared" si="27"/>
        <v>152.264929577999</v>
      </c>
      <c r="W150" s="116">
        <f t="shared" si="31"/>
        <v>0</v>
      </c>
      <c r="X150" s="131"/>
      <c r="Y150" s="117">
        <f t="shared" si="29"/>
        <v>0</v>
      </c>
      <c r="Z150" s="117">
        <f t="shared" si="35"/>
        <v>0</v>
      </c>
      <c r="AA150" s="131">
        <f t="shared" si="33"/>
        <v>0</v>
      </c>
      <c r="AB150" s="131">
        <f t="shared" si="28"/>
        <v>0</v>
      </c>
      <c r="AC150" s="106">
        <v>0.1038</v>
      </c>
      <c r="AD150" s="131"/>
      <c r="AE150" s="136"/>
      <c r="AF150" s="136"/>
      <c r="AG150" s="108" t="s">
        <v>113</v>
      </c>
    </row>
    <row r="151" spans="1:33" x14ac:dyDescent="0.15">
      <c r="A151" s="150" t="s">
        <v>216</v>
      </c>
      <c r="B151" s="136" t="s">
        <v>47</v>
      </c>
      <c r="C151" s="136" t="s">
        <v>103</v>
      </c>
      <c r="D151" s="136" t="s">
        <v>104</v>
      </c>
      <c r="E151" s="136" t="s">
        <v>117</v>
      </c>
      <c r="F151" s="136" t="s">
        <v>118</v>
      </c>
      <c r="G151" s="136" t="s">
        <v>52</v>
      </c>
      <c r="H151" s="136" t="s">
        <v>53</v>
      </c>
      <c r="I151" s="103" t="s">
        <v>54</v>
      </c>
      <c r="J151" s="136" t="s">
        <v>54</v>
      </c>
      <c r="K151" s="136" t="s">
        <v>0</v>
      </c>
      <c r="L151" s="136" t="s">
        <v>101</v>
      </c>
      <c r="M151" s="136"/>
      <c r="N151" s="102" t="s">
        <v>102</v>
      </c>
      <c r="O151" s="136" t="s">
        <v>70</v>
      </c>
      <c r="P151" s="108">
        <v>0.13</v>
      </c>
      <c r="Q151" s="136"/>
      <c r="R151" s="136"/>
      <c r="S151" s="113">
        <v>-30329.470000000099</v>
      </c>
      <c r="T151" s="131"/>
      <c r="U151" s="131">
        <v>0</v>
      </c>
      <c r="V151" s="166">
        <f t="shared" si="27"/>
        <v>-30329.470000000099</v>
      </c>
      <c r="W151" s="116">
        <f t="shared" si="31"/>
        <v>0</v>
      </c>
      <c r="X151" s="131"/>
      <c r="Y151" s="117">
        <f t="shared" si="29"/>
        <v>0</v>
      </c>
      <c r="Z151" s="117">
        <f t="shared" si="35"/>
        <v>0</v>
      </c>
      <c r="AA151" s="131">
        <f t="shared" si="33"/>
        <v>0</v>
      </c>
      <c r="AB151" s="131">
        <f t="shared" si="28"/>
        <v>0</v>
      </c>
      <c r="AC151" s="106">
        <v>0.1038</v>
      </c>
      <c r="AD151" s="131"/>
      <c r="AE151" s="136"/>
      <c r="AF151" s="136"/>
      <c r="AG151" s="108" t="s">
        <v>113</v>
      </c>
    </row>
    <row r="152" spans="1:33" x14ac:dyDescent="0.15">
      <c r="A152" s="150" t="s">
        <v>216</v>
      </c>
      <c r="B152" s="136" t="s">
        <v>47</v>
      </c>
      <c r="C152" s="136" t="s">
        <v>103</v>
      </c>
      <c r="D152" s="136" t="s">
        <v>104</v>
      </c>
      <c r="E152" s="136" t="s">
        <v>119</v>
      </c>
      <c r="F152" s="136" t="s">
        <v>120</v>
      </c>
      <c r="G152" s="136" t="s">
        <v>52</v>
      </c>
      <c r="H152" s="136" t="s">
        <v>53</v>
      </c>
      <c r="I152" s="103" t="s">
        <v>54</v>
      </c>
      <c r="J152" s="136" t="s">
        <v>54</v>
      </c>
      <c r="K152" s="136" t="s">
        <v>0</v>
      </c>
      <c r="L152" s="136" t="s">
        <v>101</v>
      </c>
      <c r="M152" s="136"/>
      <c r="N152" s="102" t="s">
        <v>102</v>
      </c>
      <c r="O152" s="136" t="s">
        <v>70</v>
      </c>
      <c r="P152" s="108">
        <v>0.03</v>
      </c>
      <c r="Q152" s="136"/>
      <c r="R152" s="136"/>
      <c r="S152" s="113">
        <v>425.555211267598</v>
      </c>
      <c r="T152" s="131"/>
      <c r="U152" s="131">
        <v>0</v>
      </c>
      <c r="V152" s="166">
        <f t="shared" si="27"/>
        <v>425.555211267598</v>
      </c>
      <c r="W152" s="116">
        <f t="shared" si="31"/>
        <v>0</v>
      </c>
      <c r="X152" s="131"/>
      <c r="Y152" s="117">
        <f t="shared" si="29"/>
        <v>0</v>
      </c>
      <c r="Z152" s="117">
        <f t="shared" si="35"/>
        <v>0</v>
      </c>
      <c r="AA152" s="131">
        <f t="shared" si="33"/>
        <v>0</v>
      </c>
      <c r="AB152" s="131">
        <f t="shared" si="28"/>
        <v>0</v>
      </c>
      <c r="AC152" s="106">
        <v>0.1038</v>
      </c>
      <c r="AD152" s="131"/>
      <c r="AE152" s="136"/>
      <c r="AF152" s="136"/>
      <c r="AG152" s="108">
        <v>0.42</v>
      </c>
    </row>
    <row r="153" spans="1:33" x14ac:dyDescent="0.15">
      <c r="A153" s="150" t="s">
        <v>216</v>
      </c>
      <c r="B153" s="136" t="s">
        <v>47</v>
      </c>
      <c r="C153" s="136" t="s">
        <v>103</v>
      </c>
      <c r="D153" s="136" t="s">
        <v>104</v>
      </c>
      <c r="E153" s="136" t="s">
        <v>121</v>
      </c>
      <c r="F153" s="136" t="s">
        <v>122</v>
      </c>
      <c r="G153" s="136" t="s">
        <v>52</v>
      </c>
      <c r="H153" s="136" t="s">
        <v>53</v>
      </c>
      <c r="I153" s="103" t="s">
        <v>54</v>
      </c>
      <c r="J153" s="136" t="s">
        <v>54</v>
      </c>
      <c r="K153" s="136" t="s">
        <v>0</v>
      </c>
      <c r="L153" s="136" t="s">
        <v>101</v>
      </c>
      <c r="M153" s="136"/>
      <c r="N153" s="102" t="s">
        <v>102</v>
      </c>
      <c r="O153" s="136" t="s">
        <v>70</v>
      </c>
      <c r="P153" s="108">
        <v>0.22</v>
      </c>
      <c r="Q153" s="136"/>
      <c r="R153" s="136"/>
      <c r="S153" s="113">
        <v>1402.38690140774</v>
      </c>
      <c r="T153" s="131"/>
      <c r="U153" s="131">
        <v>0</v>
      </c>
      <c r="V153" s="166">
        <f t="shared" si="27"/>
        <v>1402.38690140774</v>
      </c>
      <c r="W153" s="116">
        <f t="shared" si="31"/>
        <v>0</v>
      </c>
      <c r="X153" s="131"/>
      <c r="Y153" s="117">
        <f t="shared" si="29"/>
        <v>0</v>
      </c>
      <c r="Z153" s="117">
        <f t="shared" si="35"/>
        <v>0</v>
      </c>
      <c r="AA153" s="131">
        <f t="shared" si="33"/>
        <v>0</v>
      </c>
      <c r="AB153" s="131">
        <f t="shared" si="28"/>
        <v>0</v>
      </c>
      <c r="AC153" s="106">
        <v>0.1038</v>
      </c>
      <c r="AD153" s="131"/>
      <c r="AE153" s="136"/>
      <c r="AF153" s="136"/>
      <c r="AG153" s="108">
        <v>0.42</v>
      </c>
    </row>
    <row r="154" spans="1:33" x14ac:dyDescent="0.15">
      <c r="A154" s="150" t="s">
        <v>216</v>
      </c>
      <c r="B154" s="136" t="s">
        <v>47</v>
      </c>
      <c r="C154" s="136" t="s">
        <v>103</v>
      </c>
      <c r="D154" s="136" t="s">
        <v>104</v>
      </c>
      <c r="E154" s="136" t="s">
        <v>123</v>
      </c>
      <c r="F154" s="136" t="s">
        <v>124</v>
      </c>
      <c r="G154" s="136" t="s">
        <v>52</v>
      </c>
      <c r="H154" s="136" t="s">
        <v>53</v>
      </c>
      <c r="I154" s="103" t="s">
        <v>54</v>
      </c>
      <c r="J154" s="136" t="s">
        <v>54</v>
      </c>
      <c r="K154" s="136" t="s">
        <v>0</v>
      </c>
      <c r="L154" s="136" t="s">
        <v>101</v>
      </c>
      <c r="M154" s="136"/>
      <c r="N154" s="102" t="s">
        <v>102</v>
      </c>
      <c r="O154" s="136" t="s">
        <v>70</v>
      </c>
      <c r="P154" s="108">
        <v>0.23</v>
      </c>
      <c r="Q154" s="136"/>
      <c r="R154" s="136"/>
      <c r="S154" s="113">
        <v>12961.68</v>
      </c>
      <c r="T154" s="131"/>
      <c r="U154" s="131">
        <v>0</v>
      </c>
      <c r="V154" s="166">
        <f t="shared" si="27"/>
        <v>12961.68</v>
      </c>
      <c r="W154" s="116">
        <f t="shared" si="31"/>
        <v>0</v>
      </c>
      <c r="X154" s="131"/>
      <c r="Y154" s="117">
        <f t="shared" si="29"/>
        <v>0</v>
      </c>
      <c r="Z154" s="117">
        <f t="shared" si="35"/>
        <v>0</v>
      </c>
      <c r="AA154" s="131">
        <f t="shared" si="33"/>
        <v>0</v>
      </c>
      <c r="AB154" s="131">
        <f t="shared" si="28"/>
        <v>0</v>
      </c>
      <c r="AC154" s="106">
        <v>0.1038</v>
      </c>
      <c r="AD154" s="131"/>
      <c r="AE154" s="136"/>
      <c r="AF154" s="136"/>
      <c r="AG154" s="108">
        <v>0.42</v>
      </c>
    </row>
    <row r="155" spans="1:33" x14ac:dyDescent="0.15">
      <c r="A155" s="150" t="s">
        <v>216</v>
      </c>
      <c r="B155" s="136" t="s">
        <v>47</v>
      </c>
      <c r="C155" s="136" t="s">
        <v>103</v>
      </c>
      <c r="D155" s="136" t="s">
        <v>104</v>
      </c>
      <c r="E155" s="136" t="s">
        <v>125</v>
      </c>
      <c r="F155" s="136" t="s">
        <v>126</v>
      </c>
      <c r="G155" s="136" t="s">
        <v>52</v>
      </c>
      <c r="H155" s="136" t="s">
        <v>53</v>
      </c>
      <c r="I155" s="103" t="s">
        <v>54</v>
      </c>
      <c r="J155" s="136" t="s">
        <v>54</v>
      </c>
      <c r="K155" s="136" t="s">
        <v>0</v>
      </c>
      <c r="L155" s="136" t="s">
        <v>101</v>
      </c>
      <c r="M155" s="136"/>
      <c r="N155" s="102" t="s">
        <v>102</v>
      </c>
      <c r="O155" s="136" t="s">
        <v>70</v>
      </c>
      <c r="P155" s="108">
        <v>0.13</v>
      </c>
      <c r="Q155" s="136"/>
      <c r="R155" s="136"/>
      <c r="S155" s="113">
        <v>143.460985915328</v>
      </c>
      <c r="T155" s="131"/>
      <c r="U155" s="131">
        <v>0</v>
      </c>
      <c r="V155" s="166">
        <f t="shared" si="27"/>
        <v>143.460985915328</v>
      </c>
      <c r="W155" s="116">
        <f t="shared" si="31"/>
        <v>0</v>
      </c>
      <c r="X155" s="131"/>
      <c r="Y155" s="117">
        <f t="shared" si="29"/>
        <v>0</v>
      </c>
      <c r="Z155" s="117">
        <f t="shared" si="35"/>
        <v>0</v>
      </c>
      <c r="AA155" s="131">
        <f t="shared" si="33"/>
        <v>0</v>
      </c>
      <c r="AB155" s="131">
        <f t="shared" si="28"/>
        <v>0</v>
      </c>
      <c r="AC155" s="106">
        <v>0.1038</v>
      </c>
      <c r="AD155" s="131"/>
      <c r="AE155" s="136"/>
      <c r="AF155" s="136"/>
      <c r="AG155" s="108">
        <v>0.42</v>
      </c>
    </row>
    <row r="156" spans="1:33" x14ac:dyDescent="0.15">
      <c r="A156" s="150" t="s">
        <v>216</v>
      </c>
      <c r="B156" s="136" t="s">
        <v>47</v>
      </c>
      <c r="C156" s="136" t="s">
        <v>103</v>
      </c>
      <c r="D156" s="136" t="s">
        <v>104</v>
      </c>
      <c r="E156" s="136" t="s">
        <v>127</v>
      </c>
      <c r="F156" s="136" t="s">
        <v>128</v>
      </c>
      <c r="G156" s="136" t="s">
        <v>52</v>
      </c>
      <c r="H156" s="136" t="s">
        <v>53</v>
      </c>
      <c r="I156" s="103" t="s">
        <v>54</v>
      </c>
      <c r="J156" s="136" t="s">
        <v>54</v>
      </c>
      <c r="K156" s="136" t="s">
        <v>0</v>
      </c>
      <c r="L156" s="136" t="s">
        <v>101</v>
      </c>
      <c r="M156" s="136"/>
      <c r="N156" s="102" t="s">
        <v>102</v>
      </c>
      <c r="O156" s="136" t="s">
        <v>70</v>
      </c>
      <c r="P156" s="106">
        <v>0.23</v>
      </c>
      <c r="Q156" s="136"/>
      <c r="R156" s="136"/>
      <c r="S156" s="113">
        <v>2063.5353521120301</v>
      </c>
      <c r="T156" s="131"/>
      <c r="U156" s="131">
        <v>0</v>
      </c>
      <c r="V156" s="166">
        <f t="shared" si="27"/>
        <v>2063.5353521120301</v>
      </c>
      <c r="W156" s="116">
        <f t="shared" si="31"/>
        <v>0</v>
      </c>
      <c r="X156" s="131"/>
      <c r="Y156" s="117">
        <f t="shared" si="29"/>
        <v>0</v>
      </c>
      <c r="Z156" s="117">
        <f t="shared" si="35"/>
        <v>0</v>
      </c>
      <c r="AA156" s="131">
        <f t="shared" si="33"/>
        <v>0</v>
      </c>
      <c r="AB156" s="131">
        <f t="shared" si="28"/>
        <v>0</v>
      </c>
      <c r="AC156" s="106">
        <v>0.1038</v>
      </c>
      <c r="AD156" s="131"/>
      <c r="AE156" s="136"/>
      <c r="AF156" s="136"/>
      <c r="AG156" s="108">
        <v>0.42</v>
      </c>
    </row>
    <row r="157" spans="1:33" x14ac:dyDescent="0.15">
      <c r="A157" s="150" t="s">
        <v>216</v>
      </c>
      <c r="B157" s="136" t="s">
        <v>47</v>
      </c>
      <c r="C157" s="136" t="s">
        <v>103</v>
      </c>
      <c r="D157" s="136" t="s">
        <v>129</v>
      </c>
      <c r="E157" s="136" t="s">
        <v>130</v>
      </c>
      <c r="F157" s="136" t="s">
        <v>131</v>
      </c>
      <c r="G157" s="136" t="s">
        <v>52</v>
      </c>
      <c r="H157" s="136" t="s">
        <v>53</v>
      </c>
      <c r="I157" s="103" t="s">
        <v>54</v>
      </c>
      <c r="J157" s="136" t="s">
        <v>54</v>
      </c>
      <c r="K157" s="136" t="s">
        <v>0</v>
      </c>
      <c r="L157" s="136" t="s">
        <v>101</v>
      </c>
      <c r="M157" s="136"/>
      <c r="N157" s="102" t="s">
        <v>102</v>
      </c>
      <c r="O157" s="136" t="s">
        <v>70</v>
      </c>
      <c r="P157" s="108">
        <v>0.18</v>
      </c>
      <c r="Q157" s="136"/>
      <c r="R157" s="136"/>
      <c r="S157" s="113">
        <v>114142.344929578</v>
      </c>
      <c r="T157" s="131"/>
      <c r="U157" s="131">
        <v>0</v>
      </c>
      <c r="V157" s="166">
        <f t="shared" si="27"/>
        <v>114142.344929578</v>
      </c>
      <c r="W157" s="116">
        <f t="shared" si="31"/>
        <v>0</v>
      </c>
      <c r="X157" s="131"/>
      <c r="Y157" s="117">
        <f t="shared" si="29"/>
        <v>0</v>
      </c>
      <c r="Z157" s="117">
        <f t="shared" si="35"/>
        <v>0</v>
      </c>
      <c r="AA157" s="131">
        <f t="shared" si="33"/>
        <v>0</v>
      </c>
      <c r="AB157" s="131">
        <f t="shared" si="28"/>
        <v>0</v>
      </c>
      <c r="AC157" s="106">
        <v>0.1038</v>
      </c>
      <c r="AD157" s="131"/>
      <c r="AE157" s="136"/>
      <c r="AF157" s="136"/>
      <c r="AG157" s="108">
        <v>0.42</v>
      </c>
    </row>
    <row r="158" spans="1:33" x14ac:dyDescent="0.15">
      <c r="A158" s="150" t="s">
        <v>216</v>
      </c>
      <c r="B158" s="136" t="s">
        <v>47</v>
      </c>
      <c r="C158" s="136" t="s">
        <v>103</v>
      </c>
      <c r="D158" s="136" t="s">
        <v>129</v>
      </c>
      <c r="E158" s="136" t="s">
        <v>101</v>
      </c>
      <c r="F158" s="136" t="s">
        <v>132</v>
      </c>
      <c r="G158" s="136" t="s">
        <v>52</v>
      </c>
      <c r="H158" s="136" t="s">
        <v>53</v>
      </c>
      <c r="I158" s="103" t="s">
        <v>54</v>
      </c>
      <c r="J158" s="136" t="s">
        <v>54</v>
      </c>
      <c r="K158" s="136" t="s">
        <v>0</v>
      </c>
      <c r="L158" s="136" t="s">
        <v>101</v>
      </c>
      <c r="M158" s="136"/>
      <c r="N158" s="102" t="s">
        <v>102</v>
      </c>
      <c r="O158" s="136" t="s">
        <v>70</v>
      </c>
      <c r="P158" s="108">
        <v>0.08</v>
      </c>
      <c r="Q158" s="136"/>
      <c r="R158" s="136"/>
      <c r="S158" s="113">
        <v>29897.39</v>
      </c>
      <c r="T158" s="131"/>
      <c r="U158" s="131">
        <v>0</v>
      </c>
      <c r="V158" s="166">
        <f t="shared" si="27"/>
        <v>29897.39</v>
      </c>
      <c r="W158" s="116">
        <f t="shared" si="31"/>
        <v>0</v>
      </c>
      <c r="X158" s="131"/>
      <c r="Y158" s="117">
        <f t="shared" si="29"/>
        <v>0</v>
      </c>
      <c r="Z158" s="117">
        <f t="shared" si="35"/>
        <v>0</v>
      </c>
      <c r="AA158" s="131">
        <f t="shared" si="33"/>
        <v>0</v>
      </c>
      <c r="AB158" s="131">
        <f t="shared" si="28"/>
        <v>0</v>
      </c>
      <c r="AC158" s="106">
        <v>0.1038</v>
      </c>
      <c r="AD158" s="131"/>
      <c r="AE158" s="136"/>
      <c r="AF158" s="136"/>
      <c r="AG158" s="108">
        <v>0.42</v>
      </c>
    </row>
    <row r="159" spans="1:33" x14ac:dyDescent="0.15">
      <c r="A159" s="150" t="s">
        <v>216</v>
      </c>
      <c r="B159" s="136" t="s">
        <v>47</v>
      </c>
      <c r="C159" s="136" t="s">
        <v>103</v>
      </c>
      <c r="D159" s="136" t="s">
        <v>129</v>
      </c>
      <c r="E159" s="136" t="s">
        <v>133</v>
      </c>
      <c r="F159" s="136" t="s">
        <v>134</v>
      </c>
      <c r="G159" s="136" t="s">
        <v>52</v>
      </c>
      <c r="H159" s="136" t="s">
        <v>53</v>
      </c>
      <c r="I159" s="103" t="s">
        <v>54</v>
      </c>
      <c r="J159" s="136" t="s">
        <v>54</v>
      </c>
      <c r="K159" s="136" t="s">
        <v>0</v>
      </c>
      <c r="L159" s="136" t="s">
        <v>101</v>
      </c>
      <c r="M159" s="136"/>
      <c r="N159" s="102" t="s">
        <v>102</v>
      </c>
      <c r="O159" s="136" t="s">
        <v>70</v>
      </c>
      <c r="P159" s="108">
        <v>0.08</v>
      </c>
      <c r="Q159" s="136"/>
      <c r="R159" s="136"/>
      <c r="S159" s="113">
        <v>20014.111126760599</v>
      </c>
      <c r="T159" s="131"/>
      <c r="U159" s="131">
        <v>0</v>
      </c>
      <c r="V159" s="166">
        <f t="shared" si="27"/>
        <v>20014.111126760599</v>
      </c>
      <c r="W159" s="116">
        <f t="shared" si="31"/>
        <v>0</v>
      </c>
      <c r="X159" s="131"/>
      <c r="Y159" s="117">
        <f t="shared" si="29"/>
        <v>0</v>
      </c>
      <c r="Z159" s="117">
        <f t="shared" si="35"/>
        <v>0</v>
      </c>
      <c r="AA159" s="131">
        <f t="shared" si="33"/>
        <v>0</v>
      </c>
      <c r="AB159" s="131">
        <f t="shared" si="28"/>
        <v>0</v>
      </c>
      <c r="AC159" s="106">
        <v>0.1038</v>
      </c>
      <c r="AD159" s="131"/>
      <c r="AE159" s="136"/>
      <c r="AF159" s="136"/>
      <c r="AG159" s="108">
        <v>0.42</v>
      </c>
    </row>
    <row r="160" spans="1:33" x14ac:dyDescent="0.15">
      <c r="A160" s="150" t="s">
        <v>216</v>
      </c>
      <c r="B160" s="136" t="s">
        <v>47</v>
      </c>
      <c r="C160" s="136" t="s">
        <v>103</v>
      </c>
      <c r="D160" s="136" t="s">
        <v>129</v>
      </c>
      <c r="E160" s="136" t="s">
        <v>135</v>
      </c>
      <c r="F160" s="136" t="s">
        <v>136</v>
      </c>
      <c r="G160" s="136" t="s">
        <v>52</v>
      </c>
      <c r="H160" s="136" t="s">
        <v>53</v>
      </c>
      <c r="I160" s="103" t="s">
        <v>54</v>
      </c>
      <c r="J160" s="136" t="s">
        <v>54</v>
      </c>
      <c r="K160" s="136" t="s">
        <v>0</v>
      </c>
      <c r="L160" s="136" t="s">
        <v>101</v>
      </c>
      <c r="M160" s="136"/>
      <c r="N160" s="102" t="s">
        <v>102</v>
      </c>
      <c r="O160" s="136" t="s">
        <v>70</v>
      </c>
      <c r="P160" s="108">
        <v>0.04</v>
      </c>
      <c r="Q160" s="136"/>
      <c r="R160" s="136"/>
      <c r="S160" s="113">
        <v>322.47394365991897</v>
      </c>
      <c r="T160" s="131"/>
      <c r="U160" s="131">
        <v>0</v>
      </c>
      <c r="V160" s="166">
        <f t="shared" si="27"/>
        <v>322.47394365991897</v>
      </c>
      <c r="W160" s="116">
        <f t="shared" si="31"/>
        <v>0</v>
      </c>
      <c r="X160" s="131"/>
      <c r="Y160" s="117">
        <f t="shared" si="29"/>
        <v>0</v>
      </c>
      <c r="Z160" s="117">
        <f t="shared" si="35"/>
        <v>0</v>
      </c>
      <c r="AA160" s="131">
        <f t="shared" si="33"/>
        <v>0</v>
      </c>
      <c r="AB160" s="131">
        <f t="shared" si="28"/>
        <v>0</v>
      </c>
      <c r="AC160" s="106">
        <v>0.1038</v>
      </c>
      <c r="AD160" s="131"/>
      <c r="AE160" s="136"/>
      <c r="AF160" s="136"/>
      <c r="AG160" s="108">
        <v>0.42</v>
      </c>
    </row>
    <row r="161" spans="1:33" x14ac:dyDescent="0.15">
      <c r="A161" s="150" t="s">
        <v>216</v>
      </c>
      <c r="B161" s="136" t="s">
        <v>47</v>
      </c>
      <c r="C161" s="136" t="s">
        <v>103</v>
      </c>
      <c r="D161" s="136" t="s">
        <v>129</v>
      </c>
      <c r="E161" s="136" t="s">
        <v>137</v>
      </c>
      <c r="F161" s="136" t="s">
        <v>138</v>
      </c>
      <c r="G161" s="136" t="s">
        <v>52</v>
      </c>
      <c r="H161" s="136" t="s">
        <v>53</v>
      </c>
      <c r="I161" s="103" t="s">
        <v>54</v>
      </c>
      <c r="J161" s="136" t="s">
        <v>54</v>
      </c>
      <c r="K161" s="136" t="s">
        <v>0</v>
      </c>
      <c r="L161" s="136" t="s">
        <v>101</v>
      </c>
      <c r="M161" s="136"/>
      <c r="N161" s="102" t="s">
        <v>102</v>
      </c>
      <c r="O161" s="136" t="s">
        <v>70</v>
      </c>
      <c r="P161" s="108">
        <v>0.23</v>
      </c>
      <c r="Q161" s="136"/>
      <c r="R161" s="136"/>
      <c r="S161" s="113">
        <v>196.54507042269699</v>
      </c>
      <c r="T161" s="131"/>
      <c r="U161" s="131">
        <v>0</v>
      </c>
      <c r="V161" s="166">
        <f t="shared" si="27"/>
        <v>196.54507042269699</v>
      </c>
      <c r="W161" s="116">
        <f t="shared" si="31"/>
        <v>0</v>
      </c>
      <c r="X161" s="131"/>
      <c r="Y161" s="117">
        <f t="shared" si="29"/>
        <v>0</v>
      </c>
      <c r="Z161" s="117">
        <f t="shared" si="35"/>
        <v>0</v>
      </c>
      <c r="AA161" s="131">
        <f t="shared" si="33"/>
        <v>0</v>
      </c>
      <c r="AB161" s="131">
        <f t="shared" si="28"/>
        <v>0</v>
      </c>
      <c r="AC161" s="106">
        <v>0.1038</v>
      </c>
      <c r="AD161" s="131"/>
      <c r="AE161" s="136"/>
      <c r="AF161" s="136"/>
      <c r="AG161" s="108">
        <v>0.42</v>
      </c>
    </row>
    <row r="162" spans="1:33" x14ac:dyDescent="0.15">
      <c r="A162" s="150" t="s">
        <v>216</v>
      </c>
      <c r="B162" s="136" t="s">
        <v>47</v>
      </c>
      <c r="C162" s="136" t="s">
        <v>103</v>
      </c>
      <c r="D162" s="136" t="s">
        <v>129</v>
      </c>
      <c r="E162" s="136" t="s">
        <v>139</v>
      </c>
      <c r="F162" s="136" t="s">
        <v>140</v>
      </c>
      <c r="G162" s="136" t="s">
        <v>52</v>
      </c>
      <c r="H162" s="136" t="s">
        <v>53</v>
      </c>
      <c r="I162" s="103" t="s">
        <v>54</v>
      </c>
      <c r="J162" s="136" t="s">
        <v>54</v>
      </c>
      <c r="K162" s="136" t="s">
        <v>0</v>
      </c>
      <c r="L162" s="136" t="s">
        <v>101</v>
      </c>
      <c r="M162" s="136"/>
      <c r="N162" s="102" t="s">
        <v>102</v>
      </c>
      <c r="O162" s="136" t="s">
        <v>70</v>
      </c>
      <c r="P162" s="108">
        <v>0.03</v>
      </c>
      <c r="Q162" s="136"/>
      <c r="R162" s="136"/>
      <c r="S162" s="113">
        <v>1513.0032394366101</v>
      </c>
      <c r="T162" s="131"/>
      <c r="U162" s="131">
        <v>0</v>
      </c>
      <c r="V162" s="166">
        <f t="shared" si="27"/>
        <v>1513.0032394366101</v>
      </c>
      <c r="W162" s="116">
        <f t="shared" si="31"/>
        <v>0</v>
      </c>
      <c r="X162" s="131"/>
      <c r="Y162" s="117">
        <f t="shared" si="29"/>
        <v>0</v>
      </c>
      <c r="Z162" s="117">
        <f t="shared" si="35"/>
        <v>0</v>
      </c>
      <c r="AA162" s="131">
        <f t="shared" si="33"/>
        <v>0</v>
      </c>
      <c r="AB162" s="131">
        <f t="shared" si="28"/>
        <v>0</v>
      </c>
      <c r="AC162" s="106">
        <v>0.1038</v>
      </c>
      <c r="AD162" s="131"/>
      <c r="AE162" s="136"/>
      <c r="AF162" s="136"/>
      <c r="AG162" s="108">
        <v>0.42</v>
      </c>
    </row>
    <row r="163" spans="1:33" x14ac:dyDescent="0.15">
      <c r="A163" s="150" t="s">
        <v>216</v>
      </c>
      <c r="B163" s="136" t="s">
        <v>47</v>
      </c>
      <c r="C163" s="136" t="s">
        <v>103</v>
      </c>
      <c r="D163" s="136" t="s">
        <v>129</v>
      </c>
      <c r="E163" s="136" t="s">
        <v>141</v>
      </c>
      <c r="F163" s="136" t="s">
        <v>142</v>
      </c>
      <c r="G163" s="136" t="s">
        <v>52</v>
      </c>
      <c r="H163" s="136" t="s">
        <v>53</v>
      </c>
      <c r="I163" s="103" t="s">
        <v>54</v>
      </c>
      <c r="J163" s="136" t="s">
        <v>54</v>
      </c>
      <c r="K163" s="136" t="s">
        <v>0</v>
      </c>
      <c r="L163" s="136" t="s">
        <v>101</v>
      </c>
      <c r="M163" s="136"/>
      <c r="N163" s="102" t="s">
        <v>102</v>
      </c>
      <c r="O163" s="136" t="s">
        <v>70</v>
      </c>
      <c r="P163" s="108">
        <v>0.03</v>
      </c>
      <c r="Q163" s="136"/>
      <c r="R163" s="136"/>
      <c r="S163" s="113">
        <v>6504.6216901406997</v>
      </c>
      <c r="T163" s="131"/>
      <c r="U163" s="131">
        <v>0</v>
      </c>
      <c r="V163" s="166">
        <f t="shared" si="27"/>
        <v>6504.6216901406997</v>
      </c>
      <c r="W163" s="116">
        <f t="shared" si="31"/>
        <v>0</v>
      </c>
      <c r="X163" s="131"/>
      <c r="Y163" s="117">
        <f t="shared" si="29"/>
        <v>0</v>
      </c>
      <c r="Z163" s="117">
        <f t="shared" si="35"/>
        <v>0</v>
      </c>
      <c r="AA163" s="131">
        <f t="shared" si="33"/>
        <v>0</v>
      </c>
      <c r="AB163" s="131">
        <f t="shared" si="28"/>
        <v>0</v>
      </c>
      <c r="AC163" s="106">
        <v>0.1038</v>
      </c>
      <c r="AD163" s="131"/>
      <c r="AE163" s="136"/>
      <c r="AF163" s="136"/>
      <c r="AG163" s="108">
        <v>0</v>
      </c>
    </row>
    <row r="164" spans="1:33" x14ac:dyDescent="0.15">
      <c r="A164" s="150" t="s">
        <v>216</v>
      </c>
      <c r="B164" s="136" t="s">
        <v>47</v>
      </c>
      <c r="C164" s="136" t="s">
        <v>103</v>
      </c>
      <c r="D164" s="136" t="s">
        <v>129</v>
      </c>
      <c r="E164" s="136" t="s">
        <v>143</v>
      </c>
      <c r="F164" s="136" t="s">
        <v>144</v>
      </c>
      <c r="G164" s="136" t="s">
        <v>52</v>
      </c>
      <c r="H164" s="136" t="s">
        <v>53</v>
      </c>
      <c r="I164" s="103" t="s">
        <v>54</v>
      </c>
      <c r="J164" s="136" t="s">
        <v>54</v>
      </c>
      <c r="K164" s="136" t="s">
        <v>0</v>
      </c>
      <c r="L164" s="136" t="s">
        <v>101</v>
      </c>
      <c r="M164" s="136"/>
      <c r="N164" s="102" t="s">
        <v>102</v>
      </c>
      <c r="O164" s="136" t="s">
        <v>70</v>
      </c>
      <c r="P164" s="108">
        <v>0.18</v>
      </c>
      <c r="Q164" s="136"/>
      <c r="R164" s="136"/>
      <c r="S164" s="113">
        <v>44820.261970721403</v>
      </c>
      <c r="T164" s="131"/>
      <c r="U164" s="131">
        <v>0</v>
      </c>
      <c r="V164" s="166">
        <f t="shared" si="27"/>
        <v>44820.261970721403</v>
      </c>
      <c r="W164" s="116">
        <f t="shared" si="31"/>
        <v>0</v>
      </c>
      <c r="X164" s="131"/>
      <c r="Y164" s="117">
        <f t="shared" si="29"/>
        <v>0</v>
      </c>
      <c r="Z164" s="117">
        <f t="shared" si="35"/>
        <v>0</v>
      </c>
      <c r="AA164" s="131">
        <f t="shared" si="33"/>
        <v>0</v>
      </c>
      <c r="AB164" s="131">
        <f t="shared" si="28"/>
        <v>0</v>
      </c>
      <c r="AC164" s="106">
        <v>0.1038</v>
      </c>
      <c r="AD164" s="131"/>
      <c r="AE164" s="136"/>
      <c r="AF164" s="136"/>
      <c r="AG164" s="108">
        <v>0.42</v>
      </c>
    </row>
    <row r="165" spans="1:33" x14ac:dyDescent="0.15">
      <c r="A165" s="150" t="s">
        <v>216</v>
      </c>
      <c r="B165" s="136" t="s">
        <v>47</v>
      </c>
      <c r="C165" s="136" t="s">
        <v>103</v>
      </c>
      <c r="D165" s="136" t="s">
        <v>129</v>
      </c>
      <c r="E165" s="136" t="s">
        <v>145</v>
      </c>
      <c r="F165" s="136" t="s">
        <v>146</v>
      </c>
      <c r="G165" s="136" t="s">
        <v>52</v>
      </c>
      <c r="H165" s="136" t="s">
        <v>53</v>
      </c>
      <c r="I165" s="103" t="s">
        <v>54</v>
      </c>
      <c r="J165" s="136" t="s">
        <v>54</v>
      </c>
      <c r="K165" s="136" t="s">
        <v>0</v>
      </c>
      <c r="L165" s="136" t="s">
        <v>101</v>
      </c>
      <c r="M165" s="136"/>
      <c r="N165" s="102" t="s">
        <v>102</v>
      </c>
      <c r="O165" s="136" t="s">
        <v>70</v>
      </c>
      <c r="P165" s="108">
        <v>0.23</v>
      </c>
      <c r="Q165" s="136"/>
      <c r="R165" s="136"/>
      <c r="S165" s="113">
        <v>132154.611549297</v>
      </c>
      <c r="T165" s="131"/>
      <c r="U165" s="131">
        <v>0</v>
      </c>
      <c r="V165" s="166">
        <f t="shared" si="27"/>
        <v>132154.611549297</v>
      </c>
      <c r="W165" s="116">
        <f t="shared" si="31"/>
        <v>0</v>
      </c>
      <c r="X165" s="131"/>
      <c r="Y165" s="117">
        <f t="shared" si="29"/>
        <v>0</v>
      </c>
      <c r="Z165" s="117">
        <f t="shared" si="35"/>
        <v>0</v>
      </c>
      <c r="AA165" s="131">
        <f t="shared" si="33"/>
        <v>0</v>
      </c>
      <c r="AB165" s="131">
        <f t="shared" si="28"/>
        <v>0</v>
      </c>
      <c r="AC165" s="106">
        <v>0.1038</v>
      </c>
      <c r="AD165" s="131"/>
      <c r="AE165" s="136"/>
      <c r="AF165" s="136"/>
      <c r="AG165" s="108">
        <v>0.42</v>
      </c>
    </row>
    <row r="166" spans="1:33" x14ac:dyDescent="0.15">
      <c r="A166" s="150" t="s">
        <v>216</v>
      </c>
      <c r="B166" s="136" t="s">
        <v>47</v>
      </c>
      <c r="C166" s="136" t="s">
        <v>103</v>
      </c>
      <c r="D166" s="136" t="s">
        <v>129</v>
      </c>
      <c r="E166" s="136" t="s">
        <v>147</v>
      </c>
      <c r="F166" s="136" t="s">
        <v>148</v>
      </c>
      <c r="G166" s="136" t="s">
        <v>52</v>
      </c>
      <c r="H166" s="136" t="s">
        <v>53</v>
      </c>
      <c r="I166" s="103" t="s">
        <v>54</v>
      </c>
      <c r="J166" s="136" t="s">
        <v>54</v>
      </c>
      <c r="K166" s="136" t="s">
        <v>0</v>
      </c>
      <c r="L166" s="136" t="s">
        <v>101</v>
      </c>
      <c r="M166" s="136"/>
      <c r="N166" s="102" t="s">
        <v>102</v>
      </c>
      <c r="O166" s="136" t="s">
        <v>70</v>
      </c>
      <c r="P166" s="108">
        <v>0.03</v>
      </c>
      <c r="Q166" s="136"/>
      <c r="R166" s="136"/>
      <c r="S166" s="113">
        <v>14157.309295774699</v>
      </c>
      <c r="T166" s="131"/>
      <c r="U166" s="131">
        <v>0</v>
      </c>
      <c r="V166" s="166">
        <f t="shared" si="27"/>
        <v>14157.309295774699</v>
      </c>
      <c r="W166" s="116">
        <f t="shared" si="31"/>
        <v>0</v>
      </c>
      <c r="X166" s="131"/>
      <c r="Y166" s="117">
        <f t="shared" si="29"/>
        <v>0</v>
      </c>
      <c r="Z166" s="117">
        <f t="shared" si="35"/>
        <v>0</v>
      </c>
      <c r="AA166" s="131">
        <f t="shared" si="33"/>
        <v>0</v>
      </c>
      <c r="AB166" s="131">
        <f t="shared" si="28"/>
        <v>0</v>
      </c>
      <c r="AC166" s="106">
        <v>0.1038</v>
      </c>
      <c r="AD166" s="131"/>
      <c r="AE166" s="136"/>
      <c r="AF166" s="136"/>
      <c r="AG166" s="108">
        <v>0.42</v>
      </c>
    </row>
    <row r="167" spans="1:33" x14ac:dyDescent="0.15">
      <c r="A167" s="150" t="s">
        <v>216</v>
      </c>
      <c r="B167" s="136" t="s">
        <v>47</v>
      </c>
      <c r="C167" s="136" t="s">
        <v>103</v>
      </c>
      <c r="D167" s="136" t="s">
        <v>129</v>
      </c>
      <c r="E167" s="136" t="s">
        <v>149</v>
      </c>
      <c r="F167" s="136" t="s">
        <v>150</v>
      </c>
      <c r="G167" s="136" t="s">
        <v>52</v>
      </c>
      <c r="H167" s="136" t="s">
        <v>53</v>
      </c>
      <c r="I167" s="103" t="s">
        <v>54</v>
      </c>
      <c r="J167" s="136" t="s">
        <v>54</v>
      </c>
      <c r="K167" s="136" t="s">
        <v>0</v>
      </c>
      <c r="L167" s="136" t="s">
        <v>101</v>
      </c>
      <c r="M167" s="136"/>
      <c r="N167" s="102" t="s">
        <v>102</v>
      </c>
      <c r="O167" s="136" t="s">
        <v>70</v>
      </c>
      <c r="P167" s="108">
        <v>0.03</v>
      </c>
      <c r="Q167" s="136"/>
      <c r="R167" s="136"/>
      <c r="S167" s="113">
        <v>480.55873239384499</v>
      </c>
      <c r="T167" s="131"/>
      <c r="U167" s="131">
        <v>0</v>
      </c>
      <c r="V167" s="166">
        <f t="shared" si="27"/>
        <v>480.55873239384499</v>
      </c>
      <c r="W167" s="116">
        <f t="shared" si="31"/>
        <v>0</v>
      </c>
      <c r="X167" s="131"/>
      <c r="Y167" s="117">
        <f t="shared" si="29"/>
        <v>0</v>
      </c>
      <c r="Z167" s="117">
        <f t="shared" si="35"/>
        <v>0</v>
      </c>
      <c r="AA167" s="131">
        <f t="shared" si="33"/>
        <v>0</v>
      </c>
      <c r="AB167" s="131">
        <f t="shared" si="28"/>
        <v>0</v>
      </c>
      <c r="AC167" s="106">
        <v>0.1038</v>
      </c>
      <c r="AD167" s="131"/>
      <c r="AE167" s="136"/>
      <c r="AF167" s="136"/>
      <c r="AG167" s="108" t="s">
        <v>113</v>
      </c>
    </row>
    <row r="168" spans="1:33" x14ac:dyDescent="0.15">
      <c r="A168" s="150" t="s">
        <v>216</v>
      </c>
      <c r="B168" s="136" t="s">
        <v>47</v>
      </c>
      <c r="C168" s="136" t="s">
        <v>103</v>
      </c>
      <c r="D168" s="136" t="s">
        <v>129</v>
      </c>
      <c r="E168" s="136" t="s">
        <v>151</v>
      </c>
      <c r="F168" s="136" t="s">
        <v>152</v>
      </c>
      <c r="G168" s="136" t="s">
        <v>52</v>
      </c>
      <c r="H168" s="136" t="s">
        <v>53</v>
      </c>
      <c r="I168" s="103" t="s">
        <v>54</v>
      </c>
      <c r="J168" s="136" t="s">
        <v>54</v>
      </c>
      <c r="K168" s="136" t="s">
        <v>0</v>
      </c>
      <c r="L168" s="136" t="s">
        <v>101</v>
      </c>
      <c r="M168" s="136"/>
      <c r="N168" s="102" t="s">
        <v>102</v>
      </c>
      <c r="O168" s="136" t="s">
        <v>70</v>
      </c>
      <c r="P168" s="108">
        <v>0.23</v>
      </c>
      <c r="Q168" s="136"/>
      <c r="R168" s="136"/>
      <c r="S168" s="113">
        <v>88.72</v>
      </c>
      <c r="T168" s="131"/>
      <c r="U168" s="131">
        <v>0</v>
      </c>
      <c r="V168" s="166">
        <f t="shared" si="27"/>
        <v>88.72</v>
      </c>
      <c r="W168" s="116">
        <f t="shared" si="31"/>
        <v>0</v>
      </c>
      <c r="X168" s="131"/>
      <c r="Y168" s="117">
        <f t="shared" si="29"/>
        <v>0</v>
      </c>
      <c r="Z168" s="117">
        <f t="shared" si="35"/>
        <v>0</v>
      </c>
      <c r="AA168" s="131">
        <f t="shared" si="33"/>
        <v>0</v>
      </c>
      <c r="AB168" s="131">
        <f t="shared" si="28"/>
        <v>0</v>
      </c>
      <c r="AC168" s="106">
        <v>0.1038</v>
      </c>
      <c r="AD168" s="131"/>
      <c r="AE168" s="136"/>
      <c r="AF168" s="136"/>
      <c r="AG168" s="108">
        <v>0.42</v>
      </c>
    </row>
    <row r="169" spans="1:33" x14ac:dyDescent="0.15">
      <c r="A169" s="150" t="s">
        <v>216</v>
      </c>
      <c r="B169" s="136" t="s">
        <v>47</v>
      </c>
      <c r="C169" s="136" t="s">
        <v>103</v>
      </c>
      <c r="D169" s="136" t="s">
        <v>129</v>
      </c>
      <c r="E169" s="136" t="s">
        <v>153</v>
      </c>
      <c r="F169" s="136" t="s">
        <v>154</v>
      </c>
      <c r="G169" s="136" t="s">
        <v>52</v>
      </c>
      <c r="H169" s="136" t="s">
        <v>53</v>
      </c>
      <c r="I169" s="103" t="s">
        <v>54</v>
      </c>
      <c r="J169" s="136" t="s">
        <v>54</v>
      </c>
      <c r="K169" s="136" t="s">
        <v>0</v>
      </c>
      <c r="L169" s="136" t="s">
        <v>101</v>
      </c>
      <c r="M169" s="136"/>
      <c r="N169" s="102" t="s">
        <v>102</v>
      </c>
      <c r="O169" s="136" t="s">
        <v>70</v>
      </c>
      <c r="P169" s="108">
        <v>0.18</v>
      </c>
      <c r="Q169" s="136"/>
      <c r="R169" s="136"/>
      <c r="S169" s="113">
        <v>147.29985915508601</v>
      </c>
      <c r="T169" s="131"/>
      <c r="U169" s="131">
        <v>0</v>
      </c>
      <c r="V169" s="166">
        <f t="shared" si="27"/>
        <v>147.29985915508601</v>
      </c>
      <c r="W169" s="116">
        <f t="shared" si="31"/>
        <v>0</v>
      </c>
      <c r="X169" s="131"/>
      <c r="Y169" s="117">
        <f t="shared" si="29"/>
        <v>0</v>
      </c>
      <c r="Z169" s="117">
        <f t="shared" si="35"/>
        <v>0</v>
      </c>
      <c r="AA169" s="131">
        <f t="shared" si="33"/>
        <v>0</v>
      </c>
      <c r="AB169" s="131">
        <f t="shared" si="28"/>
        <v>0</v>
      </c>
      <c r="AC169" s="106">
        <v>0.1038</v>
      </c>
      <c r="AD169" s="131"/>
      <c r="AE169" s="136"/>
      <c r="AF169" s="136"/>
      <c r="AG169" s="108">
        <v>0.42</v>
      </c>
    </row>
    <row r="170" spans="1:33" x14ac:dyDescent="0.15">
      <c r="A170" s="150" t="s">
        <v>216</v>
      </c>
      <c r="B170" s="136" t="s">
        <v>47</v>
      </c>
      <c r="C170" s="136" t="s">
        <v>103</v>
      </c>
      <c r="D170" s="136" t="s">
        <v>129</v>
      </c>
      <c r="E170" s="136" t="s">
        <v>155</v>
      </c>
      <c r="F170" s="136" t="s">
        <v>156</v>
      </c>
      <c r="G170" s="136" t="s">
        <v>52</v>
      </c>
      <c r="H170" s="136" t="s">
        <v>53</v>
      </c>
      <c r="I170" s="103" t="s">
        <v>54</v>
      </c>
      <c r="J170" s="136" t="s">
        <v>54</v>
      </c>
      <c r="K170" s="136" t="s">
        <v>0</v>
      </c>
      <c r="L170" s="136" t="s">
        <v>101</v>
      </c>
      <c r="M170" s="136"/>
      <c r="N170" s="102" t="s">
        <v>102</v>
      </c>
      <c r="O170" s="136" t="s">
        <v>70</v>
      </c>
      <c r="P170" s="108">
        <v>0.18</v>
      </c>
      <c r="Q170" s="136"/>
      <c r="R170" s="136"/>
      <c r="S170" s="113">
        <v>4215.2245070423196</v>
      </c>
      <c r="T170" s="131"/>
      <c r="U170" s="131">
        <v>0</v>
      </c>
      <c r="V170" s="166">
        <f t="shared" si="27"/>
        <v>4215.2245070423196</v>
      </c>
      <c r="W170" s="116">
        <f t="shared" si="31"/>
        <v>0</v>
      </c>
      <c r="X170" s="131"/>
      <c r="Y170" s="117">
        <f t="shared" si="29"/>
        <v>0</v>
      </c>
      <c r="Z170" s="117">
        <f t="shared" si="35"/>
        <v>0</v>
      </c>
      <c r="AA170" s="131">
        <f t="shared" si="33"/>
        <v>0</v>
      </c>
      <c r="AB170" s="131">
        <f t="shared" si="28"/>
        <v>0</v>
      </c>
      <c r="AC170" s="106">
        <v>0.1038</v>
      </c>
      <c r="AD170" s="131"/>
      <c r="AE170" s="136"/>
      <c r="AF170" s="136"/>
      <c r="AG170" s="108">
        <v>0.42</v>
      </c>
    </row>
    <row r="171" spans="1:33" x14ac:dyDescent="0.15">
      <c r="A171" s="150" t="s">
        <v>216</v>
      </c>
      <c r="B171" s="136" t="s">
        <v>47</v>
      </c>
      <c r="C171" s="136" t="s">
        <v>103</v>
      </c>
      <c r="D171" s="136" t="s">
        <v>129</v>
      </c>
      <c r="E171" s="136" t="s">
        <v>157</v>
      </c>
      <c r="F171" s="136" t="s">
        <v>158</v>
      </c>
      <c r="G171" s="136" t="s">
        <v>52</v>
      </c>
      <c r="H171" s="136" t="s">
        <v>53</v>
      </c>
      <c r="I171" s="103" t="s">
        <v>54</v>
      </c>
      <c r="J171" s="136" t="s">
        <v>54</v>
      </c>
      <c r="K171" s="136" t="s">
        <v>0</v>
      </c>
      <c r="L171" s="136" t="s">
        <v>101</v>
      </c>
      <c r="M171" s="136"/>
      <c r="N171" s="102" t="s">
        <v>102</v>
      </c>
      <c r="O171" s="136" t="s">
        <v>70</v>
      </c>
      <c r="P171" s="108">
        <v>0.23</v>
      </c>
      <c r="Q171" s="136"/>
      <c r="R171" s="136"/>
      <c r="S171" s="113">
        <v>127.3395774647</v>
      </c>
      <c r="T171" s="131"/>
      <c r="U171" s="131">
        <v>0</v>
      </c>
      <c r="V171" s="166">
        <f t="shared" si="27"/>
        <v>127.3395774647</v>
      </c>
      <c r="W171" s="116">
        <f t="shared" si="31"/>
        <v>0</v>
      </c>
      <c r="X171" s="131"/>
      <c r="Y171" s="117">
        <f t="shared" si="29"/>
        <v>0</v>
      </c>
      <c r="Z171" s="117">
        <f t="shared" si="35"/>
        <v>0</v>
      </c>
      <c r="AA171" s="131">
        <f t="shared" si="33"/>
        <v>0</v>
      </c>
      <c r="AB171" s="131">
        <f t="shared" si="28"/>
        <v>0</v>
      </c>
      <c r="AC171" s="106">
        <v>0.1038</v>
      </c>
      <c r="AD171" s="131"/>
      <c r="AE171" s="136"/>
      <c r="AF171" s="136"/>
      <c r="AG171" s="108">
        <v>0.42</v>
      </c>
    </row>
    <row r="172" spans="1:33" x14ac:dyDescent="0.15">
      <c r="A172" s="150" t="s">
        <v>216</v>
      </c>
      <c r="B172" s="136" t="s">
        <v>47</v>
      </c>
      <c r="C172" s="136" t="s">
        <v>103</v>
      </c>
      <c r="D172" s="136" t="s">
        <v>129</v>
      </c>
      <c r="E172" s="136" t="s">
        <v>159</v>
      </c>
      <c r="F172" s="136" t="s">
        <v>160</v>
      </c>
      <c r="G172" s="136" t="s">
        <v>52</v>
      </c>
      <c r="H172" s="136" t="s">
        <v>53</v>
      </c>
      <c r="I172" s="103" t="s">
        <v>54</v>
      </c>
      <c r="J172" s="136" t="s">
        <v>54</v>
      </c>
      <c r="K172" s="136" t="s">
        <v>0</v>
      </c>
      <c r="L172" s="136" t="s">
        <v>101</v>
      </c>
      <c r="M172" s="136"/>
      <c r="N172" s="102" t="s">
        <v>102</v>
      </c>
      <c r="O172" s="136" t="s">
        <v>70</v>
      </c>
      <c r="P172" s="108">
        <v>0.23</v>
      </c>
      <c r="Q172" s="136"/>
      <c r="R172" s="136"/>
      <c r="S172" s="113">
        <v>172.66352112698999</v>
      </c>
      <c r="T172" s="131"/>
      <c r="U172" s="131">
        <v>0</v>
      </c>
      <c r="V172" s="166">
        <f t="shared" si="27"/>
        <v>172.66352112698999</v>
      </c>
      <c r="W172" s="116">
        <f t="shared" si="31"/>
        <v>0</v>
      </c>
      <c r="X172" s="131"/>
      <c r="Y172" s="117">
        <f t="shared" si="29"/>
        <v>0</v>
      </c>
      <c r="Z172" s="117">
        <f t="shared" si="35"/>
        <v>0</v>
      </c>
      <c r="AA172" s="131">
        <f t="shared" si="33"/>
        <v>0</v>
      </c>
      <c r="AB172" s="131">
        <f t="shared" si="28"/>
        <v>0</v>
      </c>
      <c r="AC172" s="106">
        <v>0.1038</v>
      </c>
      <c r="AD172" s="131"/>
      <c r="AE172" s="136"/>
      <c r="AF172" s="136"/>
      <c r="AG172" s="108">
        <v>0.42</v>
      </c>
    </row>
    <row r="173" spans="1:33" x14ac:dyDescent="0.15">
      <c r="A173" s="150" t="s">
        <v>216</v>
      </c>
      <c r="B173" s="136" t="s">
        <v>47</v>
      </c>
      <c r="C173" s="136" t="s">
        <v>103</v>
      </c>
      <c r="D173" s="136" t="s">
        <v>129</v>
      </c>
      <c r="E173" s="136" t="s">
        <v>161</v>
      </c>
      <c r="F173" s="136" t="s">
        <v>162</v>
      </c>
      <c r="G173" s="136" t="s">
        <v>52</v>
      </c>
      <c r="H173" s="136" t="s">
        <v>53</v>
      </c>
      <c r="I173" s="103" t="s">
        <v>54</v>
      </c>
      <c r="J173" s="136" t="s">
        <v>54</v>
      </c>
      <c r="K173" s="136" t="s">
        <v>0</v>
      </c>
      <c r="L173" s="136" t="s">
        <v>101</v>
      </c>
      <c r="M173" s="136"/>
      <c r="N173" s="102" t="s">
        <v>102</v>
      </c>
      <c r="O173" s="136" t="s">
        <v>70</v>
      </c>
      <c r="P173" s="108">
        <v>0.08</v>
      </c>
      <c r="Q173" s="136"/>
      <c r="R173" s="136"/>
      <c r="S173" s="113">
        <v>11055.15</v>
      </c>
      <c r="T173" s="131"/>
      <c r="U173" s="131">
        <v>0</v>
      </c>
      <c r="V173" s="166">
        <f t="shared" si="27"/>
        <v>11055.15</v>
      </c>
      <c r="W173" s="116">
        <f t="shared" si="31"/>
        <v>0</v>
      </c>
      <c r="X173" s="131"/>
      <c r="Y173" s="117">
        <f t="shared" si="29"/>
        <v>0</v>
      </c>
      <c r="Z173" s="117">
        <f t="shared" si="35"/>
        <v>0</v>
      </c>
      <c r="AA173" s="131">
        <f t="shared" si="33"/>
        <v>0</v>
      </c>
      <c r="AB173" s="131">
        <f t="shared" si="28"/>
        <v>0</v>
      </c>
      <c r="AC173" s="106">
        <v>0.1038</v>
      </c>
      <c r="AD173" s="131"/>
      <c r="AE173" s="136"/>
      <c r="AF173" s="136"/>
      <c r="AG173" s="108">
        <v>0.42</v>
      </c>
    </row>
    <row r="174" spans="1:33" x14ac:dyDescent="0.15">
      <c r="A174" s="150" t="s">
        <v>216</v>
      </c>
      <c r="B174" s="136" t="s">
        <v>0</v>
      </c>
      <c r="C174" s="136" t="s">
        <v>48</v>
      </c>
      <c r="D174" s="136" t="s">
        <v>163</v>
      </c>
      <c r="E174" s="136" t="s">
        <v>164</v>
      </c>
      <c r="F174" s="136" t="s">
        <v>164</v>
      </c>
      <c r="G174" s="136" t="s">
        <v>164</v>
      </c>
      <c r="H174" s="136" t="s">
        <v>53</v>
      </c>
      <c r="I174" s="103" t="s">
        <v>54</v>
      </c>
      <c r="J174" s="136" t="s">
        <v>54</v>
      </c>
      <c r="K174" s="136" t="s">
        <v>0</v>
      </c>
      <c r="L174" s="136" t="s">
        <v>164</v>
      </c>
      <c r="M174" s="136"/>
      <c r="N174" s="102" t="s">
        <v>102</v>
      </c>
      <c r="O174" s="136" t="s">
        <v>70</v>
      </c>
      <c r="P174" s="108">
        <v>0.05</v>
      </c>
      <c r="Q174" s="136"/>
      <c r="R174" s="136"/>
      <c r="S174" s="113">
        <v>15503.97</v>
      </c>
      <c r="T174" s="131"/>
      <c r="U174" s="131">
        <v>0</v>
      </c>
      <c r="V174" s="166">
        <f t="shared" si="27"/>
        <v>15503.97</v>
      </c>
      <c r="W174" s="116">
        <f t="shared" si="31"/>
        <v>0</v>
      </c>
      <c r="X174" s="131"/>
      <c r="Y174" s="117">
        <f t="shared" si="29"/>
        <v>0</v>
      </c>
      <c r="Z174" s="117">
        <f t="shared" si="30"/>
        <v>0</v>
      </c>
      <c r="AA174" s="131">
        <f t="shared" si="33"/>
        <v>0</v>
      </c>
      <c r="AB174" s="131">
        <f t="shared" si="28"/>
        <v>0</v>
      </c>
      <c r="AC174" s="106">
        <v>0.1038</v>
      </c>
      <c r="AD174" s="131"/>
      <c r="AE174" s="136"/>
      <c r="AF174" s="136"/>
      <c r="AG174" s="108">
        <v>0.36</v>
      </c>
    </row>
    <row r="175" spans="1:33" x14ac:dyDescent="0.15">
      <c r="A175" s="150" t="s">
        <v>216</v>
      </c>
      <c r="B175" s="136" t="s">
        <v>0</v>
      </c>
      <c r="C175" s="136" t="s">
        <v>71</v>
      </c>
      <c r="D175" s="136" t="s">
        <v>72</v>
      </c>
      <c r="E175" s="136" t="s">
        <v>167</v>
      </c>
      <c r="F175" s="136" t="s">
        <v>167</v>
      </c>
      <c r="G175" s="136" t="s">
        <v>167</v>
      </c>
      <c r="H175" s="136" t="s">
        <v>53</v>
      </c>
      <c r="I175" s="103" t="s">
        <v>54</v>
      </c>
      <c r="J175" s="136" t="s">
        <v>54</v>
      </c>
      <c r="K175" s="136" t="s">
        <v>0</v>
      </c>
      <c r="L175" s="136" t="s">
        <v>168</v>
      </c>
      <c r="M175" s="136"/>
      <c r="N175" s="102" t="s">
        <v>62</v>
      </c>
      <c r="O175" s="136" t="s">
        <v>57</v>
      </c>
      <c r="P175" s="108">
        <v>0</v>
      </c>
      <c r="Q175" s="136"/>
      <c r="R175" s="136"/>
      <c r="S175" s="113">
        <v>6379.42</v>
      </c>
      <c r="T175" s="131"/>
      <c r="U175" s="131">
        <v>0</v>
      </c>
      <c r="V175" s="166">
        <f t="shared" si="27"/>
        <v>6379.42</v>
      </c>
      <c r="W175" s="116">
        <f t="shared" si="31"/>
        <v>0</v>
      </c>
      <c r="X175" s="131"/>
      <c r="Y175" s="117">
        <f t="shared" si="29"/>
        <v>0</v>
      </c>
      <c r="Z175" s="117">
        <f t="shared" si="30"/>
        <v>0</v>
      </c>
      <c r="AA175" s="131">
        <f t="shared" si="33"/>
        <v>0</v>
      </c>
      <c r="AB175" s="131">
        <f t="shared" si="28"/>
        <v>0</v>
      </c>
      <c r="AC175" s="106">
        <v>8.3699999999999997E-2</v>
      </c>
      <c r="AD175" s="131"/>
      <c r="AE175" s="136"/>
      <c r="AF175" s="136"/>
      <c r="AG175" s="108">
        <v>0.11</v>
      </c>
    </row>
    <row r="176" spans="1:33" x14ac:dyDescent="0.15">
      <c r="A176" s="150" t="s">
        <v>216</v>
      </c>
      <c r="B176" s="136" t="s">
        <v>47</v>
      </c>
      <c r="C176" s="136" t="s">
        <v>169</v>
      </c>
      <c r="D176" s="136" t="s">
        <v>170</v>
      </c>
      <c r="E176" s="136" t="s">
        <v>171</v>
      </c>
      <c r="F176" s="136" t="s">
        <v>172</v>
      </c>
      <c r="G176" s="136" t="s">
        <v>52</v>
      </c>
      <c r="H176" s="136" t="s">
        <v>53</v>
      </c>
      <c r="I176" s="103" t="s">
        <v>54</v>
      </c>
      <c r="J176" s="136" t="s">
        <v>54</v>
      </c>
      <c r="K176" s="136" t="s">
        <v>0</v>
      </c>
      <c r="L176" s="136" t="s">
        <v>173</v>
      </c>
      <c r="M176" s="136"/>
      <c r="N176" s="102" t="s">
        <v>56</v>
      </c>
      <c r="O176" s="136" t="s">
        <v>57</v>
      </c>
      <c r="P176" s="108">
        <v>0</v>
      </c>
      <c r="Q176" s="136"/>
      <c r="R176" s="136"/>
      <c r="S176" s="113">
        <v>2956.69</v>
      </c>
      <c r="T176" s="131"/>
      <c r="U176" s="131">
        <v>0</v>
      </c>
      <c r="V176" s="166">
        <f t="shared" si="27"/>
        <v>2956.69</v>
      </c>
      <c r="W176" s="116">
        <f t="shared" si="31"/>
        <v>0</v>
      </c>
      <c r="X176" s="131"/>
      <c r="Y176" s="117">
        <f t="shared" si="29"/>
        <v>0</v>
      </c>
      <c r="Z176" s="117">
        <f>W176+X176</f>
        <v>0</v>
      </c>
      <c r="AA176" s="131">
        <f t="shared" si="33"/>
        <v>0</v>
      </c>
      <c r="AB176" s="131">
        <f t="shared" si="28"/>
        <v>0</v>
      </c>
      <c r="AC176" s="106">
        <v>8.3699999999999997E-2</v>
      </c>
      <c r="AD176" s="131"/>
      <c r="AE176" s="136"/>
      <c r="AF176" s="136"/>
      <c r="AG176" s="108">
        <v>0.42</v>
      </c>
    </row>
    <row r="177" spans="1:40" x14ac:dyDescent="0.15">
      <c r="A177" s="150" t="s">
        <v>216</v>
      </c>
      <c r="B177" s="136" t="s">
        <v>0</v>
      </c>
      <c r="C177" s="136" t="s">
        <v>58</v>
      </c>
      <c r="D177" s="136" t="s">
        <v>59</v>
      </c>
      <c r="E177" s="136" t="s">
        <v>64</v>
      </c>
      <c r="F177" s="136" t="s">
        <v>64</v>
      </c>
      <c r="G177" s="136" t="s">
        <v>64</v>
      </c>
      <c r="H177" s="136" t="s">
        <v>53</v>
      </c>
      <c r="I177" s="103" t="s">
        <v>54</v>
      </c>
      <c r="J177" s="136" t="s">
        <v>54</v>
      </c>
      <c r="K177" s="136" t="s">
        <v>0</v>
      </c>
      <c r="L177" s="136" t="s">
        <v>64</v>
      </c>
      <c r="M177" s="136"/>
      <c r="N177" s="136" t="s">
        <v>177</v>
      </c>
      <c r="O177" s="136" t="s">
        <v>57</v>
      </c>
      <c r="P177" s="108">
        <v>0</v>
      </c>
      <c r="Q177" s="102"/>
      <c r="R177" s="136" t="s">
        <v>65</v>
      </c>
      <c r="S177" s="113">
        <v>0</v>
      </c>
      <c r="T177" s="131">
        <v>4881660</v>
      </c>
      <c r="U177" s="131">
        <v>8310399.3200000003</v>
      </c>
      <c r="V177" s="166"/>
      <c r="W177" s="116">
        <v>7839999.3600000003</v>
      </c>
      <c r="X177" s="131">
        <v>470399.96</v>
      </c>
      <c r="Y177" s="117">
        <f t="shared" si="29"/>
        <v>2958339.3600000003</v>
      </c>
      <c r="Z177" s="117">
        <f t="shared" si="30"/>
        <v>8310399.3200000003</v>
      </c>
      <c r="AA177" s="131">
        <f t="shared" si="33"/>
        <v>470399.95999999996</v>
      </c>
      <c r="AB177" s="174">
        <v>4881660</v>
      </c>
      <c r="AC177" s="106">
        <v>8.3699999999999997E-2</v>
      </c>
      <c r="AD177" s="131"/>
      <c r="AE177" s="136"/>
      <c r="AF177" s="136"/>
      <c r="AG177" s="108" t="s">
        <v>219</v>
      </c>
    </row>
    <row r="178" spans="1:40" x14ac:dyDescent="0.15">
      <c r="A178" s="150" t="s">
        <v>216</v>
      </c>
      <c r="B178" s="136" t="s">
        <v>0</v>
      </c>
      <c r="C178" s="136" t="s">
        <v>58</v>
      </c>
      <c r="D178" s="136" t="s">
        <v>59</v>
      </c>
      <c r="E178" s="136" t="s">
        <v>60</v>
      </c>
      <c r="F178" s="136" t="s">
        <v>60</v>
      </c>
      <c r="G178" s="136" t="s">
        <v>60</v>
      </c>
      <c r="H178" s="136" t="s">
        <v>178</v>
      </c>
      <c r="I178" s="103" t="s">
        <v>179</v>
      </c>
      <c r="J178" s="136" t="s">
        <v>220</v>
      </c>
      <c r="K178" s="136" t="s">
        <v>0</v>
      </c>
      <c r="L178" s="136" t="s">
        <v>60</v>
      </c>
      <c r="M178" s="136"/>
      <c r="N178" s="136" t="s">
        <v>62</v>
      </c>
      <c r="O178" s="136" t="s">
        <v>57</v>
      </c>
      <c r="P178" s="108">
        <v>0</v>
      </c>
      <c r="Q178" s="102"/>
      <c r="R178" s="136" t="s">
        <v>181</v>
      </c>
      <c r="S178" s="113">
        <v>4076.12</v>
      </c>
      <c r="T178" s="131">
        <v>140.56</v>
      </c>
      <c r="U178" s="131">
        <v>140.56</v>
      </c>
      <c r="V178" s="166">
        <f>S178+T178-U178</f>
        <v>4076.1200000000003</v>
      </c>
      <c r="W178" s="116">
        <v>0</v>
      </c>
      <c r="X178" s="131"/>
      <c r="Y178" s="117">
        <f t="shared" si="29"/>
        <v>0</v>
      </c>
      <c r="Z178" s="117">
        <f t="shared" si="30"/>
        <v>0</v>
      </c>
      <c r="AA178" s="131">
        <f t="shared" si="33"/>
        <v>140.56</v>
      </c>
      <c r="AB178" s="174">
        <v>140.56</v>
      </c>
      <c r="AC178" s="108">
        <v>0</v>
      </c>
      <c r="AD178" s="131"/>
      <c r="AE178" s="136"/>
      <c r="AF178" s="136"/>
      <c r="AG178" s="108" t="s">
        <v>217</v>
      </c>
    </row>
    <row r="179" spans="1:40" x14ac:dyDescent="0.15">
      <c r="A179" s="150" t="s">
        <v>216</v>
      </c>
      <c r="B179" s="136" t="s">
        <v>0</v>
      </c>
      <c r="C179" s="136" t="s">
        <v>58</v>
      </c>
      <c r="D179" s="136" t="s">
        <v>59</v>
      </c>
      <c r="E179" s="136" t="s">
        <v>64</v>
      </c>
      <c r="F179" s="136" t="s">
        <v>64</v>
      </c>
      <c r="G179" s="136" t="s">
        <v>64</v>
      </c>
      <c r="H179" s="136" t="s">
        <v>178</v>
      </c>
      <c r="I179" s="103" t="s">
        <v>179</v>
      </c>
      <c r="J179" s="136" t="s">
        <v>220</v>
      </c>
      <c r="K179" s="136" t="s">
        <v>0</v>
      </c>
      <c r="L179" s="136" t="s">
        <v>64</v>
      </c>
      <c r="M179" s="136"/>
      <c r="N179" s="136" t="s">
        <v>62</v>
      </c>
      <c r="O179" s="136" t="s">
        <v>57</v>
      </c>
      <c r="P179" s="108">
        <v>0</v>
      </c>
      <c r="Q179" s="102"/>
      <c r="R179" s="136" t="s">
        <v>181</v>
      </c>
      <c r="S179" s="113">
        <v>113492.08</v>
      </c>
      <c r="T179" s="131">
        <v>84048.88</v>
      </c>
      <c r="U179" s="131">
        <v>84048.88</v>
      </c>
      <c r="V179" s="166">
        <f>S179+T179-U179</f>
        <v>113492.08000000002</v>
      </c>
      <c r="W179" s="116">
        <v>0</v>
      </c>
      <c r="X179" s="131"/>
      <c r="Y179" s="117">
        <f t="shared" si="29"/>
        <v>0</v>
      </c>
      <c r="Z179" s="117">
        <f t="shared" si="30"/>
        <v>0</v>
      </c>
      <c r="AA179" s="131">
        <f t="shared" si="33"/>
        <v>84048.88</v>
      </c>
      <c r="AB179" s="174">
        <v>84048.88</v>
      </c>
      <c r="AC179" s="108">
        <v>0</v>
      </c>
      <c r="AD179" s="131"/>
      <c r="AE179" s="136"/>
      <c r="AF179" s="136"/>
      <c r="AG179" s="108" t="s">
        <v>217</v>
      </c>
    </row>
    <row r="180" spans="1:40" x14ac:dyDescent="0.15">
      <c r="A180" s="150" t="s">
        <v>216</v>
      </c>
      <c r="B180" s="161" t="s">
        <v>0</v>
      </c>
      <c r="C180" s="161" t="s">
        <v>58</v>
      </c>
      <c r="D180" s="161" t="s">
        <v>59</v>
      </c>
      <c r="E180" s="161" t="s">
        <v>64</v>
      </c>
      <c r="F180" s="161" t="s">
        <v>64</v>
      </c>
      <c r="G180" s="161" t="s">
        <v>64</v>
      </c>
      <c r="H180" s="161" t="s">
        <v>210</v>
      </c>
      <c r="I180" s="103" t="s">
        <v>179</v>
      </c>
      <c r="J180" s="136" t="s">
        <v>221</v>
      </c>
      <c r="K180" s="136" t="s">
        <v>0</v>
      </c>
      <c r="L180" s="161" t="s">
        <v>64</v>
      </c>
      <c r="M180" s="161"/>
      <c r="N180" s="161" t="s">
        <v>62</v>
      </c>
      <c r="O180" s="161" t="s">
        <v>57</v>
      </c>
      <c r="P180" s="164">
        <v>0</v>
      </c>
      <c r="Q180" s="167"/>
      <c r="R180" s="161" t="s">
        <v>65</v>
      </c>
      <c r="S180" s="113">
        <v>0</v>
      </c>
      <c r="T180" s="168">
        <v>0</v>
      </c>
      <c r="U180" s="168">
        <f>W180</f>
        <v>94655.21</v>
      </c>
      <c r="V180" s="169">
        <v>0</v>
      </c>
      <c r="W180" s="169">
        <v>94655.21</v>
      </c>
      <c r="X180" s="168">
        <v>6912</v>
      </c>
      <c r="Y180" s="117">
        <f t="shared" si="29"/>
        <v>0</v>
      </c>
      <c r="Z180" s="117">
        <f t="shared" si="30"/>
        <v>101567.21</v>
      </c>
      <c r="AA180" s="168">
        <f t="shared" ref="AA180:AA181" si="36">U180-W180</f>
        <v>0</v>
      </c>
      <c r="AB180" s="175">
        <f>W180</f>
        <v>94655.21</v>
      </c>
      <c r="AC180" s="164">
        <v>0</v>
      </c>
      <c r="AD180" s="168"/>
      <c r="AE180" s="161" t="s">
        <v>198</v>
      </c>
      <c r="AF180" s="161"/>
      <c r="AG180" s="164">
        <v>0</v>
      </c>
    </row>
    <row r="181" spans="1:40" x14ac:dyDescent="0.3">
      <c r="A181" s="162" t="s">
        <v>222</v>
      </c>
      <c r="B181" s="163" t="s">
        <v>47</v>
      </c>
      <c r="C181" s="163" t="s">
        <v>169</v>
      </c>
      <c r="D181" s="163" t="s">
        <v>170</v>
      </c>
      <c r="E181" s="163" t="s">
        <v>171</v>
      </c>
      <c r="F181" s="163" t="s">
        <v>172</v>
      </c>
      <c r="G181" s="163" t="s">
        <v>52</v>
      </c>
      <c r="H181" s="163" t="s">
        <v>53</v>
      </c>
      <c r="I181" s="103" t="s">
        <v>54</v>
      </c>
      <c r="J181" s="163" t="s">
        <v>54</v>
      </c>
      <c r="K181" s="136" t="s">
        <v>0</v>
      </c>
      <c r="L181" s="163" t="s">
        <v>173</v>
      </c>
      <c r="M181" s="163"/>
      <c r="N181" s="93" t="s">
        <v>56</v>
      </c>
      <c r="O181" s="93" t="s">
        <v>57</v>
      </c>
      <c r="P181" s="165">
        <v>0</v>
      </c>
      <c r="Q181" s="170"/>
      <c r="R181" s="163"/>
      <c r="S181" s="113">
        <v>2956.69</v>
      </c>
      <c r="T181" s="171">
        <v>0</v>
      </c>
      <c r="U181" s="171">
        <v>0</v>
      </c>
      <c r="V181" s="172">
        <f t="shared" ref="V181:V233" si="37">S181+T181-U181</f>
        <v>2956.69</v>
      </c>
      <c r="W181" s="172">
        <f t="shared" ref="W181:W221" si="38">IF(O181="折扣",U181*P181,U181*(1+AG181)/(1+P181+AG181))</f>
        <v>0</v>
      </c>
      <c r="X181" s="163"/>
      <c r="Y181" s="117">
        <f t="shared" si="29"/>
        <v>0</v>
      </c>
      <c r="Z181" s="117">
        <f t="shared" ref="Z181:Z218" si="39">W181+X181</f>
        <v>0</v>
      </c>
      <c r="AA181" s="176">
        <f t="shared" si="36"/>
        <v>0</v>
      </c>
      <c r="AB181" s="176">
        <f t="shared" ref="AB181:AB231" si="40">U181</f>
        <v>0</v>
      </c>
      <c r="AC181" s="177">
        <v>0.05</v>
      </c>
      <c r="AD181" s="163"/>
      <c r="AE181" s="163"/>
      <c r="AF181" s="163"/>
      <c r="AG181" s="165">
        <v>0.42</v>
      </c>
      <c r="AH181" s="171">
        <f>AK181/(1+AG181)</f>
        <v>0</v>
      </c>
      <c r="AI181" s="171"/>
      <c r="AJ181" s="171">
        <f t="shared" ref="AJ181:AJ212" si="41">T181*AG181</f>
        <v>0</v>
      </c>
      <c r="AK181" s="171">
        <v>0</v>
      </c>
      <c r="AL181" s="171"/>
      <c r="AM181" s="171">
        <f t="shared" ref="AM181:AM221" si="42">IF(O181="折扣",AK181*P181,AK181/(1+P181+AG181))</f>
        <v>0</v>
      </c>
    </row>
    <row r="182" spans="1:40" x14ac:dyDescent="0.3">
      <c r="A182" s="162" t="s">
        <v>222</v>
      </c>
      <c r="B182" s="163" t="s">
        <v>47</v>
      </c>
      <c r="C182" s="163" t="s">
        <v>76</v>
      </c>
      <c r="D182" s="163" t="s">
        <v>77</v>
      </c>
      <c r="E182" s="163" t="s">
        <v>88</v>
      </c>
      <c r="F182" s="163" t="s">
        <v>89</v>
      </c>
      <c r="G182" s="163" t="s">
        <v>52</v>
      </c>
      <c r="H182" s="163" t="s">
        <v>53</v>
      </c>
      <c r="I182" s="103" t="s">
        <v>54</v>
      </c>
      <c r="J182" s="163" t="s">
        <v>54</v>
      </c>
      <c r="K182" s="136" t="s">
        <v>0</v>
      </c>
      <c r="L182" s="163" t="s">
        <v>88</v>
      </c>
      <c r="M182" s="163"/>
      <c r="N182" s="93" t="s">
        <v>62</v>
      </c>
      <c r="O182" s="93" t="s">
        <v>57</v>
      </c>
      <c r="P182" s="165">
        <v>0</v>
      </c>
      <c r="Q182" s="170"/>
      <c r="R182" s="163"/>
      <c r="S182" s="113">
        <v>70024.240000000005</v>
      </c>
      <c r="T182" s="171">
        <v>0</v>
      </c>
      <c r="U182" s="171">
        <v>0.88</v>
      </c>
      <c r="V182" s="172">
        <f t="shared" si="37"/>
        <v>70023.360000000001</v>
      </c>
      <c r="W182" s="172">
        <f t="shared" si="38"/>
        <v>0.88</v>
      </c>
      <c r="X182" s="163"/>
      <c r="Y182" s="117">
        <f t="shared" si="29"/>
        <v>0</v>
      </c>
      <c r="Z182" s="117">
        <f t="shared" si="39"/>
        <v>0.88</v>
      </c>
      <c r="AA182" s="176">
        <f t="shared" ref="AA182:AA221" si="43">U182-W182</f>
        <v>0</v>
      </c>
      <c r="AB182" s="176">
        <f t="shared" si="40"/>
        <v>0.88</v>
      </c>
      <c r="AC182" s="177">
        <v>0.05</v>
      </c>
      <c r="AD182" s="163"/>
      <c r="AE182" s="163"/>
      <c r="AF182" s="163"/>
      <c r="AG182" s="165">
        <v>0</v>
      </c>
      <c r="AH182" s="171">
        <f t="shared" ref="AH182:AH231" si="44">AK182/(1+AG182)</f>
        <v>0.88</v>
      </c>
      <c r="AI182" s="171"/>
      <c r="AJ182" s="171">
        <f t="shared" si="41"/>
        <v>0</v>
      </c>
      <c r="AK182" s="171">
        <v>0.88</v>
      </c>
      <c r="AL182" s="171"/>
      <c r="AM182" s="171">
        <f t="shared" si="42"/>
        <v>0.88</v>
      </c>
      <c r="AN182" s="178"/>
    </row>
    <row r="183" spans="1:40" x14ac:dyDescent="0.3">
      <c r="A183" s="162" t="s">
        <v>222</v>
      </c>
      <c r="B183" s="163" t="s">
        <v>47</v>
      </c>
      <c r="C183" s="163" t="s">
        <v>66</v>
      </c>
      <c r="D183" s="163" t="s">
        <v>81</v>
      </c>
      <c r="E183" s="163" t="s">
        <v>82</v>
      </c>
      <c r="F183" s="163" t="s">
        <v>83</v>
      </c>
      <c r="G183" s="163" t="s">
        <v>52</v>
      </c>
      <c r="H183" s="163" t="s">
        <v>53</v>
      </c>
      <c r="I183" s="103" t="s">
        <v>54</v>
      </c>
      <c r="J183" s="163" t="s">
        <v>54</v>
      </c>
      <c r="K183" s="136" t="s">
        <v>0</v>
      </c>
      <c r="L183" s="163" t="s">
        <v>82</v>
      </c>
      <c r="M183" s="163"/>
      <c r="N183" s="93" t="s">
        <v>56</v>
      </c>
      <c r="O183" s="93" t="s">
        <v>57</v>
      </c>
      <c r="P183" s="165">
        <v>0</v>
      </c>
      <c r="Q183" s="170"/>
      <c r="R183" s="163"/>
      <c r="S183" s="113">
        <v>7741.65</v>
      </c>
      <c r="T183" s="171">
        <v>0</v>
      </c>
      <c r="U183" s="171">
        <v>0</v>
      </c>
      <c r="V183" s="172">
        <f t="shared" si="37"/>
        <v>7741.65</v>
      </c>
      <c r="W183" s="172">
        <f t="shared" si="38"/>
        <v>0</v>
      </c>
      <c r="X183" s="163"/>
      <c r="Y183" s="117">
        <f t="shared" si="29"/>
        <v>0</v>
      </c>
      <c r="Z183" s="117">
        <f t="shared" si="39"/>
        <v>0</v>
      </c>
      <c r="AA183" s="176">
        <f t="shared" si="43"/>
        <v>0</v>
      </c>
      <c r="AB183" s="176">
        <f t="shared" si="40"/>
        <v>0</v>
      </c>
      <c r="AC183" s="177">
        <v>0.05</v>
      </c>
      <c r="AD183" s="163"/>
      <c r="AE183" s="163"/>
      <c r="AF183" s="163"/>
      <c r="AG183" s="165">
        <v>0.42</v>
      </c>
      <c r="AH183" s="171">
        <f t="shared" si="44"/>
        <v>0</v>
      </c>
      <c r="AI183" s="171"/>
      <c r="AJ183" s="171">
        <f t="shared" si="41"/>
        <v>0</v>
      </c>
      <c r="AK183" s="171">
        <v>0</v>
      </c>
      <c r="AL183" s="171"/>
      <c r="AM183" s="171">
        <f t="shared" si="42"/>
        <v>0</v>
      </c>
    </row>
    <row r="184" spans="1:40" x14ac:dyDescent="0.3">
      <c r="A184" s="162" t="s">
        <v>222</v>
      </c>
      <c r="B184" s="163" t="s">
        <v>47</v>
      </c>
      <c r="C184" s="163" t="s">
        <v>66</v>
      </c>
      <c r="D184" s="163" t="s">
        <v>67</v>
      </c>
      <c r="E184" s="163" t="s">
        <v>68</v>
      </c>
      <c r="F184" s="163" t="s">
        <v>69</v>
      </c>
      <c r="G184" s="163" t="s">
        <v>52</v>
      </c>
      <c r="H184" s="163" t="s">
        <v>53</v>
      </c>
      <c r="I184" s="103" t="s">
        <v>54</v>
      </c>
      <c r="J184" s="163" t="s">
        <v>54</v>
      </c>
      <c r="K184" s="136" t="s">
        <v>0</v>
      </c>
      <c r="L184" s="163" t="s">
        <v>68</v>
      </c>
      <c r="M184" s="163"/>
      <c r="N184" s="93" t="s">
        <v>62</v>
      </c>
      <c r="O184" s="93" t="s">
        <v>57</v>
      </c>
      <c r="P184" s="165">
        <v>0</v>
      </c>
      <c r="Q184" s="170"/>
      <c r="R184" s="163"/>
      <c r="S184" s="113">
        <v>7.0399999999990497</v>
      </c>
      <c r="T184" s="171">
        <v>0</v>
      </c>
      <c r="U184" s="171">
        <v>0</v>
      </c>
      <c r="V184" s="172">
        <f t="shared" si="37"/>
        <v>7.0399999999990497</v>
      </c>
      <c r="W184" s="172">
        <f t="shared" si="38"/>
        <v>0</v>
      </c>
      <c r="X184" s="163"/>
      <c r="Y184" s="117">
        <f t="shared" si="29"/>
        <v>0</v>
      </c>
      <c r="Z184" s="117">
        <f t="shared" si="39"/>
        <v>0</v>
      </c>
      <c r="AA184" s="176">
        <f t="shared" si="43"/>
        <v>0</v>
      </c>
      <c r="AB184" s="176">
        <f t="shared" si="40"/>
        <v>0</v>
      </c>
      <c r="AC184" s="177">
        <v>0.05</v>
      </c>
      <c r="AD184" s="163"/>
      <c r="AE184" s="163"/>
      <c r="AF184" s="163"/>
      <c r="AG184" s="165">
        <v>0</v>
      </c>
      <c r="AH184" s="171">
        <f t="shared" si="44"/>
        <v>0</v>
      </c>
      <c r="AI184" s="171"/>
      <c r="AJ184" s="171">
        <f t="shared" si="41"/>
        <v>0</v>
      </c>
      <c r="AK184" s="171">
        <v>0</v>
      </c>
      <c r="AL184" s="171"/>
      <c r="AM184" s="171">
        <f t="shared" si="42"/>
        <v>0</v>
      </c>
    </row>
    <row r="185" spans="1:40" x14ac:dyDescent="0.3">
      <c r="A185" s="162" t="s">
        <v>222</v>
      </c>
      <c r="B185" s="163" t="s">
        <v>47</v>
      </c>
      <c r="C185" s="163" t="s">
        <v>66</v>
      </c>
      <c r="D185" s="163" t="s">
        <v>67</v>
      </c>
      <c r="E185" s="163" t="s">
        <v>79</v>
      </c>
      <c r="F185" s="163" t="s">
        <v>80</v>
      </c>
      <c r="G185" s="163" t="s">
        <v>52</v>
      </c>
      <c r="H185" s="163" t="s">
        <v>53</v>
      </c>
      <c r="I185" s="103" t="s">
        <v>54</v>
      </c>
      <c r="J185" s="163" t="s">
        <v>54</v>
      </c>
      <c r="K185" s="136" t="s">
        <v>0</v>
      </c>
      <c r="L185" s="163" t="s">
        <v>79</v>
      </c>
      <c r="M185" s="163"/>
      <c r="N185" s="93" t="s">
        <v>62</v>
      </c>
      <c r="O185" s="93" t="s">
        <v>70</v>
      </c>
      <c r="P185" s="165">
        <v>0.02</v>
      </c>
      <c r="Q185" s="170"/>
      <c r="R185" s="163"/>
      <c r="S185" s="113">
        <v>106099.63</v>
      </c>
      <c r="T185" s="171">
        <v>0</v>
      </c>
      <c r="U185" s="171">
        <v>0</v>
      </c>
      <c r="V185" s="172">
        <f t="shared" si="37"/>
        <v>106099.63</v>
      </c>
      <c r="W185" s="172">
        <f t="shared" si="38"/>
        <v>0</v>
      </c>
      <c r="X185" s="163"/>
      <c r="Y185" s="117">
        <f t="shared" si="29"/>
        <v>0</v>
      </c>
      <c r="Z185" s="117">
        <f t="shared" si="39"/>
        <v>0</v>
      </c>
      <c r="AA185" s="176">
        <f t="shared" si="43"/>
        <v>0</v>
      </c>
      <c r="AB185" s="176">
        <f t="shared" si="40"/>
        <v>0</v>
      </c>
      <c r="AC185" s="177">
        <v>0.05</v>
      </c>
      <c r="AD185" s="163"/>
      <c r="AE185" s="163"/>
      <c r="AF185" s="163"/>
      <c r="AG185" s="165">
        <v>0.42</v>
      </c>
      <c r="AH185" s="171">
        <f t="shared" si="44"/>
        <v>0</v>
      </c>
      <c r="AI185" s="171"/>
      <c r="AJ185" s="171">
        <f t="shared" si="41"/>
        <v>0</v>
      </c>
      <c r="AK185" s="171">
        <v>0</v>
      </c>
      <c r="AL185" s="171"/>
      <c r="AM185" s="171">
        <f t="shared" si="42"/>
        <v>0</v>
      </c>
    </row>
    <row r="186" spans="1:40" x14ac:dyDescent="0.3">
      <c r="A186" s="162" t="s">
        <v>222</v>
      </c>
      <c r="B186" s="163" t="s">
        <v>47</v>
      </c>
      <c r="C186" s="163" t="s">
        <v>48</v>
      </c>
      <c r="D186" s="163" t="s">
        <v>98</v>
      </c>
      <c r="E186" s="163" t="s">
        <v>99</v>
      </c>
      <c r="F186" s="163" t="s">
        <v>100</v>
      </c>
      <c r="G186" s="163" t="s">
        <v>52</v>
      </c>
      <c r="H186" s="163" t="s">
        <v>53</v>
      </c>
      <c r="I186" s="103" t="s">
        <v>54</v>
      </c>
      <c r="J186" s="163" t="s">
        <v>54</v>
      </c>
      <c r="K186" s="136" t="s">
        <v>0</v>
      </c>
      <c r="L186" s="163" t="s">
        <v>101</v>
      </c>
      <c r="M186" s="163"/>
      <c r="N186" s="93" t="s">
        <v>102</v>
      </c>
      <c r="O186" s="93" t="s">
        <v>70</v>
      </c>
      <c r="P186" s="165">
        <v>0.18</v>
      </c>
      <c r="Q186" s="170"/>
      <c r="R186" s="163"/>
      <c r="S186" s="113">
        <v>131941.95000000001</v>
      </c>
      <c r="T186" s="171">
        <v>0</v>
      </c>
      <c r="U186" s="171">
        <v>0</v>
      </c>
      <c r="V186" s="172">
        <f t="shared" si="37"/>
        <v>131941.95000000001</v>
      </c>
      <c r="W186" s="172">
        <f t="shared" si="38"/>
        <v>0</v>
      </c>
      <c r="X186" s="163"/>
      <c r="Y186" s="117">
        <f t="shared" si="29"/>
        <v>0</v>
      </c>
      <c r="Z186" s="117">
        <f t="shared" si="39"/>
        <v>0</v>
      </c>
      <c r="AA186" s="176">
        <f t="shared" si="43"/>
        <v>0</v>
      </c>
      <c r="AB186" s="176">
        <f t="shared" si="40"/>
        <v>0</v>
      </c>
      <c r="AC186" s="177">
        <v>0.05</v>
      </c>
      <c r="AD186" s="163"/>
      <c r="AE186" s="163"/>
      <c r="AF186" s="163"/>
      <c r="AG186" s="106">
        <v>0.42</v>
      </c>
      <c r="AH186" s="171">
        <f t="shared" si="44"/>
        <v>0</v>
      </c>
      <c r="AI186" s="171"/>
      <c r="AJ186" s="171">
        <f t="shared" si="41"/>
        <v>0</v>
      </c>
      <c r="AK186" s="171">
        <v>0</v>
      </c>
      <c r="AL186" s="171"/>
      <c r="AM186" s="171">
        <f t="shared" si="42"/>
        <v>0</v>
      </c>
    </row>
    <row r="187" spans="1:40" x14ac:dyDescent="0.3">
      <c r="A187" s="162" t="s">
        <v>222</v>
      </c>
      <c r="B187" s="163" t="s">
        <v>47</v>
      </c>
      <c r="C187" s="163" t="s">
        <v>48</v>
      </c>
      <c r="D187" s="163" t="s">
        <v>49</v>
      </c>
      <c r="E187" s="163" t="s">
        <v>50</v>
      </c>
      <c r="F187" s="163" t="s">
        <v>51</v>
      </c>
      <c r="G187" s="163" t="s">
        <v>52</v>
      </c>
      <c r="H187" s="163" t="s">
        <v>53</v>
      </c>
      <c r="I187" s="103" t="s">
        <v>54</v>
      </c>
      <c r="J187" s="163" t="s">
        <v>54</v>
      </c>
      <c r="K187" s="136" t="s">
        <v>0</v>
      </c>
      <c r="L187" s="163" t="s">
        <v>50</v>
      </c>
      <c r="M187" s="163"/>
      <c r="N187" s="93" t="s">
        <v>62</v>
      </c>
      <c r="O187" s="93" t="s">
        <v>70</v>
      </c>
      <c r="P187" s="165">
        <v>0.03</v>
      </c>
      <c r="Q187" s="170"/>
      <c r="R187" s="163"/>
      <c r="S187" s="113">
        <v>15899.0800000003</v>
      </c>
      <c r="T187" s="171">
        <v>0</v>
      </c>
      <c r="U187" s="171">
        <v>0</v>
      </c>
      <c r="V187" s="172">
        <f t="shared" si="37"/>
        <v>15899.0800000003</v>
      </c>
      <c r="W187" s="172">
        <f t="shared" si="38"/>
        <v>0</v>
      </c>
      <c r="X187" s="163"/>
      <c r="Y187" s="117">
        <f t="shared" si="29"/>
        <v>0</v>
      </c>
      <c r="Z187" s="117">
        <f t="shared" si="39"/>
        <v>0</v>
      </c>
      <c r="AA187" s="176">
        <f t="shared" si="43"/>
        <v>0</v>
      </c>
      <c r="AB187" s="176">
        <f t="shared" si="40"/>
        <v>0</v>
      </c>
      <c r="AC187" s="177">
        <v>0.05</v>
      </c>
      <c r="AD187" s="163"/>
      <c r="AE187" s="163"/>
      <c r="AF187" s="163"/>
      <c r="AG187" s="165">
        <v>7.0000000000000007E-2</v>
      </c>
      <c r="AH187" s="171">
        <f t="shared" si="44"/>
        <v>0</v>
      </c>
      <c r="AI187" s="171"/>
      <c r="AJ187" s="171">
        <f t="shared" si="41"/>
        <v>0</v>
      </c>
      <c r="AK187" s="171">
        <v>0</v>
      </c>
      <c r="AL187" s="171"/>
      <c r="AM187" s="171">
        <f t="shared" si="42"/>
        <v>0</v>
      </c>
    </row>
    <row r="188" spans="1:40" x14ac:dyDescent="0.3">
      <c r="A188" s="162" t="s">
        <v>222</v>
      </c>
      <c r="B188" s="163" t="s">
        <v>47</v>
      </c>
      <c r="C188" s="163" t="s">
        <v>48</v>
      </c>
      <c r="D188" s="163" t="s">
        <v>49</v>
      </c>
      <c r="E188" s="163" t="s">
        <v>50</v>
      </c>
      <c r="F188" s="163" t="s">
        <v>51</v>
      </c>
      <c r="G188" s="163" t="s">
        <v>52</v>
      </c>
      <c r="H188" s="163" t="s">
        <v>53</v>
      </c>
      <c r="I188" s="103" t="s">
        <v>54</v>
      </c>
      <c r="J188" s="163" t="s">
        <v>54</v>
      </c>
      <c r="K188" s="136" t="s">
        <v>0</v>
      </c>
      <c r="L188" s="163" t="s">
        <v>50</v>
      </c>
      <c r="M188" s="163"/>
      <c r="N188" s="93" t="s">
        <v>56</v>
      </c>
      <c r="O188" s="93" t="s">
        <v>70</v>
      </c>
      <c r="P188" s="165">
        <v>0.03</v>
      </c>
      <c r="Q188" s="170"/>
      <c r="R188" s="163"/>
      <c r="S188" s="113">
        <v>2383.1799999999998</v>
      </c>
      <c r="T188" s="171">
        <v>0</v>
      </c>
      <c r="U188" s="171">
        <v>0</v>
      </c>
      <c r="V188" s="172">
        <f t="shared" si="37"/>
        <v>2383.1799999999998</v>
      </c>
      <c r="W188" s="172">
        <f t="shared" si="38"/>
        <v>0</v>
      </c>
      <c r="X188" s="163"/>
      <c r="Y188" s="117">
        <f t="shared" si="29"/>
        <v>0</v>
      </c>
      <c r="Z188" s="117">
        <f t="shared" si="39"/>
        <v>0</v>
      </c>
      <c r="AA188" s="176">
        <f t="shared" si="43"/>
        <v>0</v>
      </c>
      <c r="AB188" s="176">
        <f t="shared" si="40"/>
        <v>0</v>
      </c>
      <c r="AC188" s="177">
        <v>0.05</v>
      </c>
      <c r="AD188" s="163"/>
      <c r="AE188" s="163"/>
      <c r="AF188" s="163"/>
      <c r="AG188" s="165">
        <v>7.0000000000000007E-2</v>
      </c>
      <c r="AH188" s="171">
        <f t="shared" si="44"/>
        <v>0</v>
      </c>
      <c r="AI188" s="171"/>
      <c r="AJ188" s="171">
        <f t="shared" si="41"/>
        <v>0</v>
      </c>
      <c r="AK188" s="171">
        <v>0</v>
      </c>
      <c r="AL188" s="171"/>
      <c r="AM188" s="171">
        <f t="shared" si="42"/>
        <v>0</v>
      </c>
    </row>
    <row r="189" spans="1:40" x14ac:dyDescent="0.3">
      <c r="A189" s="162" t="s">
        <v>222</v>
      </c>
      <c r="B189" s="163" t="s">
        <v>47</v>
      </c>
      <c r="C189" s="163" t="s">
        <v>58</v>
      </c>
      <c r="D189" s="163" t="s">
        <v>93</v>
      </c>
      <c r="E189" s="163" t="s">
        <v>94</v>
      </c>
      <c r="F189" s="163" t="s">
        <v>95</v>
      </c>
      <c r="G189" s="163" t="s">
        <v>52</v>
      </c>
      <c r="H189" s="163" t="s">
        <v>53</v>
      </c>
      <c r="I189" s="103" t="s">
        <v>54</v>
      </c>
      <c r="J189" s="163" t="s">
        <v>54</v>
      </c>
      <c r="K189" s="136" t="s">
        <v>0</v>
      </c>
      <c r="L189" s="163" t="s">
        <v>96</v>
      </c>
      <c r="M189" s="163"/>
      <c r="N189" s="93" t="s">
        <v>56</v>
      </c>
      <c r="O189" s="93" t="s">
        <v>70</v>
      </c>
      <c r="P189" s="165">
        <v>0.05</v>
      </c>
      <c r="Q189" s="170"/>
      <c r="R189" s="163"/>
      <c r="S189" s="113">
        <v>1766.24</v>
      </c>
      <c r="T189" s="171">
        <v>0</v>
      </c>
      <c r="U189" s="171">
        <v>0</v>
      </c>
      <c r="V189" s="172">
        <f t="shared" si="37"/>
        <v>1766.24</v>
      </c>
      <c r="W189" s="172">
        <f t="shared" si="38"/>
        <v>0</v>
      </c>
      <c r="X189" s="163"/>
      <c r="Y189" s="117">
        <f t="shared" si="29"/>
        <v>0</v>
      </c>
      <c r="Z189" s="117">
        <f t="shared" si="39"/>
        <v>0</v>
      </c>
      <c r="AA189" s="176">
        <f t="shared" si="43"/>
        <v>0</v>
      </c>
      <c r="AB189" s="176">
        <f t="shared" si="40"/>
        <v>0</v>
      </c>
      <c r="AC189" s="177">
        <v>0.05</v>
      </c>
      <c r="AD189" s="163"/>
      <c r="AE189" s="163"/>
      <c r="AF189" s="163"/>
      <c r="AG189" s="165">
        <v>0.42</v>
      </c>
      <c r="AH189" s="171">
        <f t="shared" si="44"/>
        <v>0</v>
      </c>
      <c r="AI189" s="171"/>
      <c r="AJ189" s="171">
        <f t="shared" si="41"/>
        <v>0</v>
      </c>
      <c r="AK189" s="171">
        <v>0</v>
      </c>
      <c r="AL189" s="171"/>
      <c r="AM189" s="171">
        <f t="shared" si="42"/>
        <v>0</v>
      </c>
    </row>
    <row r="190" spans="1:40" x14ac:dyDescent="0.3">
      <c r="A190" s="162" t="s">
        <v>222</v>
      </c>
      <c r="B190" s="163" t="s">
        <v>47</v>
      </c>
      <c r="C190" s="163" t="s">
        <v>103</v>
      </c>
      <c r="D190" s="163" t="s">
        <v>104</v>
      </c>
      <c r="E190" s="163" t="s">
        <v>105</v>
      </c>
      <c r="F190" s="163" t="s">
        <v>106</v>
      </c>
      <c r="G190" s="163" t="s">
        <v>52</v>
      </c>
      <c r="H190" s="163" t="s">
        <v>53</v>
      </c>
      <c r="I190" s="103" t="s">
        <v>54</v>
      </c>
      <c r="J190" s="163" t="s">
        <v>54</v>
      </c>
      <c r="K190" s="136" t="s">
        <v>0</v>
      </c>
      <c r="L190" s="163" t="s">
        <v>101</v>
      </c>
      <c r="M190" s="163"/>
      <c r="N190" s="93" t="s">
        <v>102</v>
      </c>
      <c r="O190" s="93" t="s">
        <v>70</v>
      </c>
      <c r="P190" s="165">
        <v>0.18</v>
      </c>
      <c r="Q190" s="170"/>
      <c r="R190" s="163"/>
      <c r="S190" s="113">
        <v>8102.9149295775096</v>
      </c>
      <c r="T190" s="171">
        <v>0</v>
      </c>
      <c r="U190" s="171">
        <v>0</v>
      </c>
      <c r="V190" s="172">
        <f t="shared" si="37"/>
        <v>8102.9149295775096</v>
      </c>
      <c r="W190" s="172">
        <f t="shared" si="38"/>
        <v>0</v>
      </c>
      <c r="X190" s="163"/>
      <c r="Y190" s="117">
        <f t="shared" si="29"/>
        <v>0</v>
      </c>
      <c r="Z190" s="117">
        <f t="shared" si="39"/>
        <v>0</v>
      </c>
      <c r="AA190" s="176">
        <f t="shared" si="43"/>
        <v>0</v>
      </c>
      <c r="AB190" s="176">
        <f t="shared" si="40"/>
        <v>0</v>
      </c>
      <c r="AC190" s="177">
        <v>0.05</v>
      </c>
      <c r="AD190" s="163"/>
      <c r="AE190" s="163"/>
      <c r="AF190" s="163"/>
      <c r="AG190" s="165">
        <v>0.42</v>
      </c>
      <c r="AH190" s="171">
        <f t="shared" si="44"/>
        <v>0</v>
      </c>
      <c r="AI190" s="171"/>
      <c r="AJ190" s="171">
        <f t="shared" si="41"/>
        <v>0</v>
      </c>
      <c r="AK190" s="171">
        <v>0</v>
      </c>
      <c r="AL190" s="171"/>
      <c r="AM190" s="171">
        <f t="shared" si="42"/>
        <v>0</v>
      </c>
    </row>
    <row r="191" spans="1:40" x14ac:dyDescent="0.3">
      <c r="A191" s="162" t="s">
        <v>222</v>
      </c>
      <c r="B191" s="163" t="s">
        <v>47</v>
      </c>
      <c r="C191" s="163" t="s">
        <v>103</v>
      </c>
      <c r="D191" s="163" t="s">
        <v>104</v>
      </c>
      <c r="E191" s="163" t="s">
        <v>127</v>
      </c>
      <c r="F191" s="163" t="s">
        <v>128</v>
      </c>
      <c r="G191" s="163" t="s">
        <v>52</v>
      </c>
      <c r="H191" s="163" t="s">
        <v>53</v>
      </c>
      <c r="I191" s="103" t="s">
        <v>54</v>
      </c>
      <c r="J191" s="163" t="s">
        <v>54</v>
      </c>
      <c r="K191" s="136" t="s">
        <v>0</v>
      </c>
      <c r="L191" s="163" t="s">
        <v>101</v>
      </c>
      <c r="M191" s="163"/>
      <c r="N191" s="93" t="s">
        <v>102</v>
      </c>
      <c r="O191" s="93" t="s">
        <v>70</v>
      </c>
      <c r="P191" s="106">
        <v>0.23</v>
      </c>
      <c r="Q191" s="170"/>
      <c r="R191" s="163"/>
      <c r="S191" s="113">
        <v>2063.5353521120301</v>
      </c>
      <c r="T191" s="171">
        <v>0</v>
      </c>
      <c r="U191" s="171">
        <v>0</v>
      </c>
      <c r="V191" s="172">
        <f t="shared" si="37"/>
        <v>2063.5353521120301</v>
      </c>
      <c r="W191" s="172">
        <f t="shared" si="38"/>
        <v>0</v>
      </c>
      <c r="X191" s="163"/>
      <c r="Y191" s="117">
        <f t="shared" si="29"/>
        <v>0</v>
      </c>
      <c r="Z191" s="117">
        <f t="shared" si="39"/>
        <v>0</v>
      </c>
      <c r="AA191" s="176">
        <f t="shared" si="43"/>
        <v>0</v>
      </c>
      <c r="AB191" s="176">
        <f t="shared" si="40"/>
        <v>0</v>
      </c>
      <c r="AC191" s="177">
        <v>0.05</v>
      </c>
      <c r="AD191" s="163"/>
      <c r="AE191" s="163"/>
      <c r="AF191" s="163"/>
      <c r="AG191" s="165">
        <v>0.42</v>
      </c>
      <c r="AH191" s="171">
        <f t="shared" si="44"/>
        <v>0</v>
      </c>
      <c r="AI191" s="171"/>
      <c r="AJ191" s="171">
        <f t="shared" si="41"/>
        <v>0</v>
      </c>
      <c r="AK191" s="171">
        <v>0</v>
      </c>
      <c r="AL191" s="171"/>
      <c r="AM191" s="171">
        <f t="shared" si="42"/>
        <v>0</v>
      </c>
    </row>
    <row r="192" spans="1:40" x14ac:dyDescent="0.3">
      <c r="A192" s="162" t="s">
        <v>222</v>
      </c>
      <c r="B192" s="163" t="s">
        <v>47</v>
      </c>
      <c r="C192" s="163" t="s">
        <v>103</v>
      </c>
      <c r="D192" s="163" t="s">
        <v>104</v>
      </c>
      <c r="E192" s="163" t="s">
        <v>107</v>
      </c>
      <c r="F192" s="163" t="s">
        <v>108</v>
      </c>
      <c r="G192" s="163" t="s">
        <v>52</v>
      </c>
      <c r="H192" s="163" t="s">
        <v>53</v>
      </c>
      <c r="I192" s="103" t="s">
        <v>54</v>
      </c>
      <c r="J192" s="163" t="s">
        <v>54</v>
      </c>
      <c r="K192" s="136" t="s">
        <v>0</v>
      </c>
      <c r="L192" s="163" t="s">
        <v>101</v>
      </c>
      <c r="M192" s="163"/>
      <c r="N192" s="93" t="s">
        <v>102</v>
      </c>
      <c r="O192" s="93" t="s">
        <v>70</v>
      </c>
      <c r="P192" s="165">
        <v>0.03</v>
      </c>
      <c r="Q192" s="170"/>
      <c r="R192" s="163"/>
      <c r="S192" s="113">
        <v>655.37999999978604</v>
      </c>
      <c r="T192" s="171">
        <v>0</v>
      </c>
      <c r="U192" s="171">
        <v>0</v>
      </c>
      <c r="V192" s="172">
        <f t="shared" si="37"/>
        <v>655.37999999978604</v>
      </c>
      <c r="W192" s="172">
        <f t="shared" si="38"/>
        <v>0</v>
      </c>
      <c r="X192" s="163"/>
      <c r="Y192" s="117">
        <f t="shared" si="29"/>
        <v>0</v>
      </c>
      <c r="Z192" s="117">
        <f t="shared" si="39"/>
        <v>0</v>
      </c>
      <c r="AA192" s="176">
        <f t="shared" si="43"/>
        <v>0</v>
      </c>
      <c r="AB192" s="176">
        <f t="shared" si="40"/>
        <v>0</v>
      </c>
      <c r="AC192" s="177">
        <v>0.05</v>
      </c>
      <c r="AD192" s="163"/>
      <c r="AE192" s="163"/>
      <c r="AF192" s="163"/>
      <c r="AG192" s="165">
        <v>0.42</v>
      </c>
      <c r="AH192" s="171">
        <f t="shared" si="44"/>
        <v>0</v>
      </c>
      <c r="AI192" s="171"/>
      <c r="AJ192" s="171">
        <f t="shared" si="41"/>
        <v>0</v>
      </c>
      <c r="AK192" s="171">
        <v>0</v>
      </c>
      <c r="AL192" s="171"/>
      <c r="AM192" s="171">
        <f t="shared" si="42"/>
        <v>0</v>
      </c>
    </row>
    <row r="193" spans="1:39" x14ac:dyDescent="0.3">
      <c r="A193" s="162" t="s">
        <v>222</v>
      </c>
      <c r="B193" s="163" t="s">
        <v>47</v>
      </c>
      <c r="C193" s="163" t="s">
        <v>103</v>
      </c>
      <c r="D193" s="163" t="s">
        <v>104</v>
      </c>
      <c r="E193" s="163" t="s">
        <v>109</v>
      </c>
      <c r="F193" s="163" t="s">
        <v>110</v>
      </c>
      <c r="G193" s="163" t="s">
        <v>52</v>
      </c>
      <c r="H193" s="163" t="s">
        <v>53</v>
      </c>
      <c r="I193" s="103" t="s">
        <v>54</v>
      </c>
      <c r="J193" s="163" t="s">
        <v>54</v>
      </c>
      <c r="K193" s="136" t="s">
        <v>0</v>
      </c>
      <c r="L193" s="163" t="s">
        <v>101</v>
      </c>
      <c r="M193" s="163"/>
      <c r="N193" s="93" t="s">
        <v>102</v>
      </c>
      <c r="O193" s="93" t="s">
        <v>70</v>
      </c>
      <c r="P193" s="165">
        <v>0.22</v>
      </c>
      <c r="Q193" s="170"/>
      <c r="R193" s="163"/>
      <c r="S193" s="113">
        <v>354.84000000002601</v>
      </c>
      <c r="T193" s="171">
        <v>0</v>
      </c>
      <c r="U193" s="171">
        <v>0</v>
      </c>
      <c r="V193" s="172">
        <f t="shared" si="37"/>
        <v>354.84000000002601</v>
      </c>
      <c r="W193" s="172">
        <f t="shared" si="38"/>
        <v>0</v>
      </c>
      <c r="X193" s="163"/>
      <c r="Y193" s="117">
        <f t="shared" si="29"/>
        <v>0</v>
      </c>
      <c r="Z193" s="117">
        <f t="shared" si="39"/>
        <v>0</v>
      </c>
      <c r="AA193" s="176">
        <f t="shared" si="43"/>
        <v>0</v>
      </c>
      <c r="AB193" s="176">
        <f t="shared" si="40"/>
        <v>0</v>
      </c>
      <c r="AC193" s="177">
        <v>0.05</v>
      </c>
      <c r="AD193" s="163"/>
      <c r="AE193" s="163"/>
      <c r="AF193" s="163"/>
      <c r="AG193" s="165">
        <v>0.42</v>
      </c>
      <c r="AH193" s="171">
        <f t="shared" si="44"/>
        <v>0</v>
      </c>
      <c r="AI193" s="171"/>
      <c r="AJ193" s="171">
        <f t="shared" si="41"/>
        <v>0</v>
      </c>
      <c r="AK193" s="171">
        <v>0</v>
      </c>
      <c r="AL193" s="171"/>
      <c r="AM193" s="171">
        <f t="shared" si="42"/>
        <v>0</v>
      </c>
    </row>
    <row r="194" spans="1:39" x14ac:dyDescent="0.3">
      <c r="A194" s="162" t="s">
        <v>222</v>
      </c>
      <c r="B194" s="163" t="s">
        <v>47</v>
      </c>
      <c r="C194" s="163" t="s">
        <v>103</v>
      </c>
      <c r="D194" s="163" t="s">
        <v>104</v>
      </c>
      <c r="E194" s="163" t="s">
        <v>111</v>
      </c>
      <c r="F194" s="163" t="s">
        <v>112</v>
      </c>
      <c r="G194" s="163" t="s">
        <v>52</v>
      </c>
      <c r="H194" s="163" t="s">
        <v>53</v>
      </c>
      <c r="I194" s="103" t="s">
        <v>54</v>
      </c>
      <c r="J194" s="163" t="s">
        <v>54</v>
      </c>
      <c r="K194" s="136" t="s">
        <v>0</v>
      </c>
      <c r="L194" s="163" t="s">
        <v>101</v>
      </c>
      <c r="M194" s="163"/>
      <c r="N194" s="93" t="s">
        <v>102</v>
      </c>
      <c r="O194" s="93" t="s">
        <v>70</v>
      </c>
      <c r="P194" s="165">
        <v>0.08</v>
      </c>
      <c r="Q194" s="170"/>
      <c r="R194" s="163"/>
      <c r="S194" s="113">
        <v>0</v>
      </c>
      <c r="T194" s="171">
        <v>0</v>
      </c>
      <c r="U194" s="171">
        <v>0</v>
      </c>
      <c r="V194" s="172">
        <f t="shared" si="37"/>
        <v>0</v>
      </c>
      <c r="W194" s="172">
        <f t="shared" si="38"/>
        <v>0</v>
      </c>
      <c r="X194" s="163"/>
      <c r="Y194" s="117">
        <f t="shared" si="29"/>
        <v>0</v>
      </c>
      <c r="Z194" s="117">
        <f t="shared" si="39"/>
        <v>0</v>
      </c>
      <c r="AA194" s="176">
        <f t="shared" si="43"/>
        <v>0</v>
      </c>
      <c r="AB194" s="176">
        <f t="shared" si="40"/>
        <v>0</v>
      </c>
      <c r="AC194" s="177">
        <v>0.05</v>
      </c>
      <c r="AD194" s="163"/>
      <c r="AE194" s="163"/>
      <c r="AF194" s="163"/>
      <c r="AG194" s="165" t="s">
        <v>113</v>
      </c>
      <c r="AH194" s="171">
        <f t="shared" si="44"/>
        <v>0</v>
      </c>
      <c r="AI194" s="171"/>
      <c r="AJ194" s="171">
        <f t="shared" si="41"/>
        <v>0</v>
      </c>
      <c r="AK194" s="171">
        <v>0</v>
      </c>
      <c r="AL194" s="171"/>
      <c r="AM194" s="171">
        <f t="shared" si="42"/>
        <v>0</v>
      </c>
    </row>
    <row r="195" spans="1:39" x14ac:dyDescent="0.3">
      <c r="A195" s="162" t="s">
        <v>222</v>
      </c>
      <c r="B195" s="163" t="s">
        <v>47</v>
      </c>
      <c r="C195" s="163" t="s">
        <v>103</v>
      </c>
      <c r="D195" s="163" t="s">
        <v>104</v>
      </c>
      <c r="E195" s="163" t="s">
        <v>114</v>
      </c>
      <c r="F195" s="163" t="s">
        <v>115</v>
      </c>
      <c r="G195" s="163" t="s">
        <v>52</v>
      </c>
      <c r="H195" s="163" t="s">
        <v>53</v>
      </c>
      <c r="I195" s="103" t="s">
        <v>54</v>
      </c>
      <c r="J195" s="163" t="s">
        <v>54</v>
      </c>
      <c r="K195" s="136" t="s">
        <v>0</v>
      </c>
      <c r="L195" s="163" t="s">
        <v>101</v>
      </c>
      <c r="M195" s="163"/>
      <c r="N195" s="93" t="s">
        <v>102</v>
      </c>
      <c r="O195" s="93" t="s">
        <v>70</v>
      </c>
      <c r="P195" s="165">
        <v>0.04</v>
      </c>
      <c r="Q195" s="170"/>
      <c r="R195" s="163"/>
      <c r="S195" s="113">
        <v>227.30774647876399</v>
      </c>
      <c r="T195" s="171">
        <v>0</v>
      </c>
      <c r="U195" s="171">
        <v>0</v>
      </c>
      <c r="V195" s="172">
        <f t="shared" si="37"/>
        <v>227.30774647876399</v>
      </c>
      <c r="W195" s="172">
        <f t="shared" si="38"/>
        <v>0</v>
      </c>
      <c r="X195" s="163"/>
      <c r="Y195" s="117">
        <f t="shared" ref="Y195:Y258" si="45">IF(W195-AB195&lt;0,0,IF(O195="返现",MAX(W195-AA195-AB195,0),MAX(W195-AB195,0)))</f>
        <v>0</v>
      </c>
      <c r="Z195" s="117">
        <f t="shared" si="39"/>
        <v>0</v>
      </c>
      <c r="AA195" s="176">
        <f t="shared" si="43"/>
        <v>0</v>
      </c>
      <c r="AB195" s="176">
        <f t="shared" si="40"/>
        <v>0</v>
      </c>
      <c r="AC195" s="177">
        <v>0.05</v>
      </c>
      <c r="AD195" s="163"/>
      <c r="AE195" s="163"/>
      <c r="AF195" s="163"/>
      <c r="AG195" s="165">
        <v>0.42</v>
      </c>
      <c r="AH195" s="171">
        <f t="shared" si="44"/>
        <v>0</v>
      </c>
      <c r="AI195" s="171"/>
      <c r="AJ195" s="171">
        <f t="shared" si="41"/>
        <v>0</v>
      </c>
      <c r="AK195" s="171">
        <v>0</v>
      </c>
      <c r="AL195" s="171"/>
      <c r="AM195" s="171">
        <f t="shared" si="42"/>
        <v>0</v>
      </c>
    </row>
    <row r="196" spans="1:39" x14ac:dyDescent="0.3">
      <c r="A196" s="162" t="s">
        <v>222</v>
      </c>
      <c r="B196" s="163" t="s">
        <v>47</v>
      </c>
      <c r="C196" s="163" t="s">
        <v>103</v>
      </c>
      <c r="D196" s="163" t="s">
        <v>104</v>
      </c>
      <c r="E196" s="163" t="s">
        <v>99</v>
      </c>
      <c r="F196" s="163" t="s">
        <v>116</v>
      </c>
      <c r="G196" s="163" t="s">
        <v>52</v>
      </c>
      <c r="H196" s="163" t="s">
        <v>53</v>
      </c>
      <c r="I196" s="103" t="s">
        <v>54</v>
      </c>
      <c r="J196" s="163" t="s">
        <v>54</v>
      </c>
      <c r="K196" s="136" t="s">
        <v>0</v>
      </c>
      <c r="L196" s="163" t="s">
        <v>101</v>
      </c>
      <c r="M196" s="163"/>
      <c r="N196" s="93" t="s">
        <v>102</v>
      </c>
      <c r="O196" s="93" t="s">
        <v>70</v>
      </c>
      <c r="P196" s="165">
        <v>0.23</v>
      </c>
      <c r="Q196" s="170"/>
      <c r="R196" s="163"/>
      <c r="S196" s="113">
        <v>152.264929577999</v>
      </c>
      <c r="T196" s="171">
        <v>0</v>
      </c>
      <c r="U196" s="171">
        <v>0</v>
      </c>
      <c r="V196" s="172">
        <f t="shared" si="37"/>
        <v>152.264929577999</v>
      </c>
      <c r="W196" s="172">
        <f t="shared" si="38"/>
        <v>0</v>
      </c>
      <c r="X196" s="163"/>
      <c r="Y196" s="117">
        <f t="shared" si="45"/>
        <v>0</v>
      </c>
      <c r="Z196" s="117">
        <f t="shared" si="39"/>
        <v>0</v>
      </c>
      <c r="AA196" s="176">
        <f t="shared" si="43"/>
        <v>0</v>
      </c>
      <c r="AB196" s="176">
        <f t="shared" si="40"/>
        <v>0</v>
      </c>
      <c r="AC196" s="177">
        <v>0.05</v>
      </c>
      <c r="AD196" s="163"/>
      <c r="AE196" s="163"/>
      <c r="AF196" s="163"/>
      <c r="AG196" s="165" t="s">
        <v>113</v>
      </c>
      <c r="AH196" s="171">
        <f t="shared" si="44"/>
        <v>0</v>
      </c>
      <c r="AI196" s="171"/>
      <c r="AJ196" s="171">
        <f t="shared" si="41"/>
        <v>0</v>
      </c>
      <c r="AK196" s="171">
        <v>0</v>
      </c>
      <c r="AL196" s="171"/>
      <c r="AM196" s="171">
        <f t="shared" si="42"/>
        <v>0</v>
      </c>
    </row>
    <row r="197" spans="1:39" x14ac:dyDescent="0.3">
      <c r="A197" s="162" t="s">
        <v>222</v>
      </c>
      <c r="B197" s="163" t="s">
        <v>47</v>
      </c>
      <c r="C197" s="163" t="s">
        <v>103</v>
      </c>
      <c r="D197" s="163" t="s">
        <v>104</v>
      </c>
      <c r="E197" s="163" t="s">
        <v>117</v>
      </c>
      <c r="F197" s="163" t="s">
        <v>118</v>
      </c>
      <c r="G197" s="163" t="s">
        <v>52</v>
      </c>
      <c r="H197" s="163" t="s">
        <v>53</v>
      </c>
      <c r="I197" s="103" t="s">
        <v>54</v>
      </c>
      <c r="J197" s="163" t="s">
        <v>54</v>
      </c>
      <c r="K197" s="136" t="s">
        <v>0</v>
      </c>
      <c r="L197" s="163" t="s">
        <v>101</v>
      </c>
      <c r="M197" s="163"/>
      <c r="N197" s="93" t="s">
        <v>102</v>
      </c>
      <c r="O197" s="93" t="s">
        <v>70</v>
      </c>
      <c r="P197" s="165">
        <v>0.13</v>
      </c>
      <c r="Q197" s="170"/>
      <c r="R197" s="163"/>
      <c r="S197" s="113">
        <v>-30329.470000000099</v>
      </c>
      <c r="T197" s="171">
        <v>0</v>
      </c>
      <c r="U197" s="171">
        <v>0</v>
      </c>
      <c r="V197" s="172">
        <f t="shared" si="37"/>
        <v>-30329.470000000099</v>
      </c>
      <c r="W197" s="172">
        <f t="shared" si="38"/>
        <v>0</v>
      </c>
      <c r="X197" s="163"/>
      <c r="Y197" s="117">
        <f t="shared" si="45"/>
        <v>0</v>
      </c>
      <c r="Z197" s="117">
        <f t="shared" si="39"/>
        <v>0</v>
      </c>
      <c r="AA197" s="176">
        <f t="shared" si="43"/>
        <v>0</v>
      </c>
      <c r="AB197" s="176">
        <f t="shared" si="40"/>
        <v>0</v>
      </c>
      <c r="AC197" s="177">
        <v>0.05</v>
      </c>
      <c r="AD197" s="163"/>
      <c r="AE197" s="163"/>
      <c r="AF197" s="163"/>
      <c r="AG197" s="165" t="s">
        <v>113</v>
      </c>
      <c r="AH197" s="171">
        <f t="shared" si="44"/>
        <v>0</v>
      </c>
      <c r="AI197" s="171"/>
      <c r="AJ197" s="171">
        <f t="shared" si="41"/>
        <v>0</v>
      </c>
      <c r="AK197" s="171">
        <v>0</v>
      </c>
      <c r="AL197" s="171"/>
      <c r="AM197" s="171">
        <f t="shared" si="42"/>
        <v>0</v>
      </c>
    </row>
    <row r="198" spans="1:39" x14ac:dyDescent="0.3">
      <c r="A198" s="162" t="s">
        <v>222</v>
      </c>
      <c r="B198" s="163" t="s">
        <v>47</v>
      </c>
      <c r="C198" s="163" t="s">
        <v>103</v>
      </c>
      <c r="D198" s="163" t="s">
        <v>104</v>
      </c>
      <c r="E198" s="163" t="s">
        <v>119</v>
      </c>
      <c r="F198" s="163" t="s">
        <v>120</v>
      </c>
      <c r="G198" s="163" t="s">
        <v>52</v>
      </c>
      <c r="H198" s="163" t="s">
        <v>53</v>
      </c>
      <c r="I198" s="103" t="s">
        <v>54</v>
      </c>
      <c r="J198" s="163" t="s">
        <v>54</v>
      </c>
      <c r="K198" s="136" t="s">
        <v>0</v>
      </c>
      <c r="L198" s="163" t="s">
        <v>101</v>
      </c>
      <c r="M198" s="163"/>
      <c r="N198" s="93" t="s">
        <v>102</v>
      </c>
      <c r="O198" s="93" t="s">
        <v>70</v>
      </c>
      <c r="P198" s="165">
        <v>0.03</v>
      </c>
      <c r="Q198" s="170"/>
      <c r="R198" s="163"/>
      <c r="S198" s="113">
        <v>425.555211267598</v>
      </c>
      <c r="T198" s="171">
        <v>0</v>
      </c>
      <c r="U198" s="171">
        <v>0</v>
      </c>
      <c r="V198" s="172">
        <f t="shared" si="37"/>
        <v>425.555211267598</v>
      </c>
      <c r="W198" s="172">
        <f t="shared" si="38"/>
        <v>0</v>
      </c>
      <c r="X198" s="163"/>
      <c r="Y198" s="117">
        <f t="shared" si="45"/>
        <v>0</v>
      </c>
      <c r="Z198" s="117">
        <f t="shared" si="39"/>
        <v>0</v>
      </c>
      <c r="AA198" s="176">
        <f t="shared" si="43"/>
        <v>0</v>
      </c>
      <c r="AB198" s="176">
        <f t="shared" si="40"/>
        <v>0</v>
      </c>
      <c r="AC198" s="177">
        <v>0.05</v>
      </c>
      <c r="AD198" s="163"/>
      <c r="AE198" s="163"/>
      <c r="AF198" s="163"/>
      <c r="AG198" s="165">
        <v>0.42</v>
      </c>
      <c r="AH198" s="171">
        <f t="shared" si="44"/>
        <v>0</v>
      </c>
      <c r="AI198" s="171"/>
      <c r="AJ198" s="171">
        <f t="shared" si="41"/>
        <v>0</v>
      </c>
      <c r="AK198" s="171">
        <v>0</v>
      </c>
      <c r="AL198" s="171"/>
      <c r="AM198" s="171">
        <f t="shared" si="42"/>
        <v>0</v>
      </c>
    </row>
    <row r="199" spans="1:39" x14ac:dyDescent="0.3">
      <c r="A199" s="162" t="s">
        <v>222</v>
      </c>
      <c r="B199" s="163" t="s">
        <v>47</v>
      </c>
      <c r="C199" s="163" t="s">
        <v>103</v>
      </c>
      <c r="D199" s="163" t="s">
        <v>104</v>
      </c>
      <c r="E199" s="163" t="s">
        <v>121</v>
      </c>
      <c r="F199" s="163" t="s">
        <v>122</v>
      </c>
      <c r="G199" s="163" t="s">
        <v>52</v>
      </c>
      <c r="H199" s="163" t="s">
        <v>53</v>
      </c>
      <c r="I199" s="103" t="s">
        <v>54</v>
      </c>
      <c r="J199" s="163" t="s">
        <v>54</v>
      </c>
      <c r="K199" s="136" t="s">
        <v>0</v>
      </c>
      <c r="L199" s="163" t="s">
        <v>101</v>
      </c>
      <c r="M199" s="163"/>
      <c r="N199" s="93" t="s">
        <v>102</v>
      </c>
      <c r="O199" s="93" t="s">
        <v>70</v>
      </c>
      <c r="P199" s="165">
        <v>0.22</v>
      </c>
      <c r="Q199" s="170"/>
      <c r="R199" s="163"/>
      <c r="S199" s="113">
        <v>1402.38690140774</v>
      </c>
      <c r="T199" s="171">
        <v>0</v>
      </c>
      <c r="U199" s="171">
        <v>0</v>
      </c>
      <c r="V199" s="172">
        <f t="shared" si="37"/>
        <v>1402.38690140774</v>
      </c>
      <c r="W199" s="172">
        <f t="shared" si="38"/>
        <v>0</v>
      </c>
      <c r="X199" s="163"/>
      <c r="Y199" s="117">
        <f t="shared" si="45"/>
        <v>0</v>
      </c>
      <c r="Z199" s="117">
        <f t="shared" si="39"/>
        <v>0</v>
      </c>
      <c r="AA199" s="176">
        <f t="shared" si="43"/>
        <v>0</v>
      </c>
      <c r="AB199" s="176">
        <f t="shared" si="40"/>
        <v>0</v>
      </c>
      <c r="AC199" s="177">
        <v>0.05</v>
      </c>
      <c r="AD199" s="163"/>
      <c r="AE199" s="163"/>
      <c r="AF199" s="163"/>
      <c r="AG199" s="165">
        <v>0.42</v>
      </c>
      <c r="AH199" s="171">
        <f t="shared" si="44"/>
        <v>0</v>
      </c>
      <c r="AI199" s="171"/>
      <c r="AJ199" s="171">
        <f t="shared" si="41"/>
        <v>0</v>
      </c>
      <c r="AK199" s="171">
        <v>0</v>
      </c>
      <c r="AL199" s="171"/>
      <c r="AM199" s="171">
        <f t="shared" si="42"/>
        <v>0</v>
      </c>
    </row>
    <row r="200" spans="1:39" x14ac:dyDescent="0.3">
      <c r="A200" s="162" t="s">
        <v>222</v>
      </c>
      <c r="B200" s="163" t="s">
        <v>47</v>
      </c>
      <c r="C200" s="163" t="s">
        <v>103</v>
      </c>
      <c r="D200" s="163" t="s">
        <v>104</v>
      </c>
      <c r="E200" s="163" t="s">
        <v>123</v>
      </c>
      <c r="F200" s="163" t="s">
        <v>124</v>
      </c>
      <c r="G200" s="163" t="s">
        <v>52</v>
      </c>
      <c r="H200" s="163" t="s">
        <v>53</v>
      </c>
      <c r="I200" s="103" t="s">
        <v>54</v>
      </c>
      <c r="J200" s="163" t="s">
        <v>54</v>
      </c>
      <c r="K200" s="136" t="s">
        <v>0</v>
      </c>
      <c r="L200" s="163" t="s">
        <v>101</v>
      </c>
      <c r="M200" s="163"/>
      <c r="N200" s="93" t="s">
        <v>102</v>
      </c>
      <c r="O200" s="93" t="s">
        <v>70</v>
      </c>
      <c r="P200" s="165">
        <v>0.23</v>
      </c>
      <c r="Q200" s="170"/>
      <c r="R200" s="163"/>
      <c r="S200" s="113">
        <v>12961.68</v>
      </c>
      <c r="T200" s="171">
        <v>0</v>
      </c>
      <c r="U200" s="171">
        <v>0</v>
      </c>
      <c r="V200" s="172">
        <f t="shared" si="37"/>
        <v>12961.68</v>
      </c>
      <c r="W200" s="172">
        <f t="shared" si="38"/>
        <v>0</v>
      </c>
      <c r="X200" s="163"/>
      <c r="Y200" s="117">
        <f t="shared" si="45"/>
        <v>0</v>
      </c>
      <c r="Z200" s="117">
        <f t="shared" si="39"/>
        <v>0</v>
      </c>
      <c r="AA200" s="176">
        <f t="shared" si="43"/>
        <v>0</v>
      </c>
      <c r="AB200" s="176">
        <f t="shared" si="40"/>
        <v>0</v>
      </c>
      <c r="AC200" s="177">
        <v>0.05</v>
      </c>
      <c r="AD200" s="163"/>
      <c r="AE200" s="163"/>
      <c r="AF200" s="163"/>
      <c r="AG200" s="165">
        <v>0.42</v>
      </c>
      <c r="AH200" s="171">
        <f t="shared" si="44"/>
        <v>0</v>
      </c>
      <c r="AI200" s="171"/>
      <c r="AJ200" s="171">
        <f t="shared" si="41"/>
        <v>0</v>
      </c>
      <c r="AK200" s="171">
        <v>0</v>
      </c>
      <c r="AL200" s="171"/>
      <c r="AM200" s="171">
        <f t="shared" si="42"/>
        <v>0</v>
      </c>
    </row>
    <row r="201" spans="1:39" x14ac:dyDescent="0.3">
      <c r="A201" s="162" t="s">
        <v>222</v>
      </c>
      <c r="B201" s="163" t="s">
        <v>47</v>
      </c>
      <c r="C201" s="163" t="s">
        <v>103</v>
      </c>
      <c r="D201" s="163" t="s">
        <v>104</v>
      </c>
      <c r="E201" s="163" t="s">
        <v>125</v>
      </c>
      <c r="F201" s="163" t="s">
        <v>126</v>
      </c>
      <c r="G201" s="163" t="s">
        <v>52</v>
      </c>
      <c r="H201" s="163" t="s">
        <v>53</v>
      </c>
      <c r="I201" s="103" t="s">
        <v>54</v>
      </c>
      <c r="J201" s="163" t="s">
        <v>54</v>
      </c>
      <c r="K201" s="136" t="s">
        <v>0</v>
      </c>
      <c r="L201" s="163" t="s">
        <v>101</v>
      </c>
      <c r="M201" s="163"/>
      <c r="N201" s="93" t="s">
        <v>102</v>
      </c>
      <c r="O201" s="93" t="s">
        <v>70</v>
      </c>
      <c r="P201" s="165">
        <v>0.13</v>
      </c>
      <c r="Q201" s="170"/>
      <c r="R201" s="163"/>
      <c r="S201" s="113">
        <v>143.460985915328</v>
      </c>
      <c r="T201" s="171">
        <v>0</v>
      </c>
      <c r="U201" s="171">
        <v>0</v>
      </c>
      <c r="V201" s="172">
        <f t="shared" si="37"/>
        <v>143.460985915328</v>
      </c>
      <c r="W201" s="172">
        <f t="shared" si="38"/>
        <v>0</v>
      </c>
      <c r="X201" s="163"/>
      <c r="Y201" s="117">
        <f t="shared" si="45"/>
        <v>0</v>
      </c>
      <c r="Z201" s="117">
        <f t="shared" si="39"/>
        <v>0</v>
      </c>
      <c r="AA201" s="176">
        <f t="shared" si="43"/>
        <v>0</v>
      </c>
      <c r="AB201" s="176">
        <f t="shared" si="40"/>
        <v>0</v>
      </c>
      <c r="AC201" s="177">
        <v>0.05</v>
      </c>
      <c r="AD201" s="163"/>
      <c r="AE201" s="163"/>
      <c r="AF201" s="163"/>
      <c r="AG201" s="165">
        <v>0.42</v>
      </c>
      <c r="AH201" s="171">
        <f t="shared" si="44"/>
        <v>0</v>
      </c>
      <c r="AI201" s="171"/>
      <c r="AJ201" s="171">
        <f t="shared" si="41"/>
        <v>0</v>
      </c>
      <c r="AK201" s="171">
        <v>0</v>
      </c>
      <c r="AL201" s="171"/>
      <c r="AM201" s="171">
        <f t="shared" si="42"/>
        <v>0</v>
      </c>
    </row>
    <row r="202" spans="1:39" x14ac:dyDescent="0.3">
      <c r="A202" s="162" t="s">
        <v>222</v>
      </c>
      <c r="B202" s="163" t="s">
        <v>47</v>
      </c>
      <c r="C202" s="163" t="s">
        <v>103</v>
      </c>
      <c r="D202" s="163" t="s">
        <v>129</v>
      </c>
      <c r="E202" s="163" t="s">
        <v>130</v>
      </c>
      <c r="F202" s="163" t="s">
        <v>131</v>
      </c>
      <c r="G202" s="163" t="s">
        <v>52</v>
      </c>
      <c r="H202" s="163" t="s">
        <v>53</v>
      </c>
      <c r="I202" s="103" t="s">
        <v>54</v>
      </c>
      <c r="J202" s="163" t="s">
        <v>54</v>
      </c>
      <c r="K202" s="136" t="s">
        <v>0</v>
      </c>
      <c r="L202" s="163" t="s">
        <v>101</v>
      </c>
      <c r="M202" s="163"/>
      <c r="N202" s="93" t="s">
        <v>102</v>
      </c>
      <c r="O202" s="93" t="s">
        <v>70</v>
      </c>
      <c r="P202" s="165">
        <v>0.18</v>
      </c>
      <c r="Q202" s="170"/>
      <c r="R202" s="163"/>
      <c r="S202" s="113">
        <v>114142.344929578</v>
      </c>
      <c r="T202" s="171">
        <v>0</v>
      </c>
      <c r="U202" s="171">
        <v>0</v>
      </c>
      <c r="V202" s="172">
        <f t="shared" si="37"/>
        <v>114142.344929578</v>
      </c>
      <c r="W202" s="172">
        <f t="shared" si="38"/>
        <v>0</v>
      </c>
      <c r="X202" s="163"/>
      <c r="Y202" s="117">
        <f t="shared" si="45"/>
        <v>0</v>
      </c>
      <c r="Z202" s="117">
        <f t="shared" si="39"/>
        <v>0</v>
      </c>
      <c r="AA202" s="176">
        <f t="shared" si="43"/>
        <v>0</v>
      </c>
      <c r="AB202" s="176">
        <f t="shared" si="40"/>
        <v>0</v>
      </c>
      <c r="AC202" s="177">
        <v>0.05</v>
      </c>
      <c r="AD202" s="163"/>
      <c r="AE202" s="163"/>
      <c r="AF202" s="163"/>
      <c r="AG202" s="165">
        <v>0.42</v>
      </c>
      <c r="AH202" s="171">
        <f t="shared" si="44"/>
        <v>0</v>
      </c>
      <c r="AI202" s="171"/>
      <c r="AJ202" s="171">
        <f t="shared" si="41"/>
        <v>0</v>
      </c>
      <c r="AK202" s="171">
        <v>0</v>
      </c>
      <c r="AL202" s="171"/>
      <c r="AM202" s="171">
        <f t="shared" si="42"/>
        <v>0</v>
      </c>
    </row>
    <row r="203" spans="1:39" x14ac:dyDescent="0.3">
      <c r="A203" s="162" t="s">
        <v>222</v>
      </c>
      <c r="B203" s="163" t="s">
        <v>47</v>
      </c>
      <c r="C203" s="163" t="s">
        <v>103</v>
      </c>
      <c r="D203" s="163" t="s">
        <v>129</v>
      </c>
      <c r="E203" s="163" t="s">
        <v>101</v>
      </c>
      <c r="F203" s="163" t="s">
        <v>132</v>
      </c>
      <c r="G203" s="163" t="s">
        <v>52</v>
      </c>
      <c r="H203" s="163" t="s">
        <v>53</v>
      </c>
      <c r="I203" s="103" t="s">
        <v>54</v>
      </c>
      <c r="J203" s="163" t="s">
        <v>54</v>
      </c>
      <c r="K203" s="136" t="s">
        <v>0</v>
      </c>
      <c r="L203" s="163" t="s">
        <v>101</v>
      </c>
      <c r="M203" s="163"/>
      <c r="N203" s="93" t="s">
        <v>102</v>
      </c>
      <c r="O203" s="93" t="s">
        <v>70</v>
      </c>
      <c r="P203" s="165">
        <v>0.08</v>
      </c>
      <c r="Q203" s="170"/>
      <c r="R203" s="163"/>
      <c r="S203" s="113">
        <v>29897.39</v>
      </c>
      <c r="T203" s="171">
        <v>0</v>
      </c>
      <c r="U203" s="171">
        <v>0</v>
      </c>
      <c r="V203" s="172">
        <f t="shared" si="37"/>
        <v>29897.39</v>
      </c>
      <c r="W203" s="172">
        <f t="shared" si="38"/>
        <v>0</v>
      </c>
      <c r="X203" s="163"/>
      <c r="Y203" s="117">
        <f t="shared" si="45"/>
        <v>0</v>
      </c>
      <c r="Z203" s="117">
        <f t="shared" si="39"/>
        <v>0</v>
      </c>
      <c r="AA203" s="176">
        <f t="shared" si="43"/>
        <v>0</v>
      </c>
      <c r="AB203" s="176">
        <f t="shared" si="40"/>
        <v>0</v>
      </c>
      <c r="AC203" s="177">
        <v>0.05</v>
      </c>
      <c r="AD203" s="163"/>
      <c r="AE203" s="163"/>
      <c r="AF203" s="163"/>
      <c r="AG203" s="165">
        <v>0.42</v>
      </c>
      <c r="AH203" s="171">
        <f t="shared" si="44"/>
        <v>0</v>
      </c>
      <c r="AI203" s="171"/>
      <c r="AJ203" s="171">
        <f t="shared" si="41"/>
        <v>0</v>
      </c>
      <c r="AK203" s="171">
        <v>0</v>
      </c>
      <c r="AL203" s="171"/>
      <c r="AM203" s="171">
        <f t="shared" si="42"/>
        <v>0</v>
      </c>
    </row>
    <row r="204" spans="1:39" x14ac:dyDescent="0.3">
      <c r="A204" s="162" t="s">
        <v>222</v>
      </c>
      <c r="B204" s="163" t="s">
        <v>47</v>
      </c>
      <c r="C204" s="163" t="s">
        <v>103</v>
      </c>
      <c r="D204" s="163" t="s">
        <v>129</v>
      </c>
      <c r="E204" s="163" t="s">
        <v>133</v>
      </c>
      <c r="F204" s="163" t="s">
        <v>134</v>
      </c>
      <c r="G204" s="163" t="s">
        <v>52</v>
      </c>
      <c r="H204" s="163" t="s">
        <v>53</v>
      </c>
      <c r="I204" s="103" t="s">
        <v>54</v>
      </c>
      <c r="J204" s="163" t="s">
        <v>54</v>
      </c>
      <c r="K204" s="136" t="s">
        <v>0</v>
      </c>
      <c r="L204" s="163" t="s">
        <v>101</v>
      </c>
      <c r="M204" s="163"/>
      <c r="N204" s="93" t="s">
        <v>102</v>
      </c>
      <c r="O204" s="93" t="s">
        <v>70</v>
      </c>
      <c r="P204" s="165">
        <v>0.08</v>
      </c>
      <c r="Q204" s="170"/>
      <c r="R204" s="163"/>
      <c r="S204" s="113">
        <v>20014.111126760599</v>
      </c>
      <c r="T204" s="171">
        <v>0</v>
      </c>
      <c r="U204" s="171">
        <v>0</v>
      </c>
      <c r="V204" s="172">
        <f t="shared" si="37"/>
        <v>20014.111126760599</v>
      </c>
      <c r="W204" s="172">
        <f t="shared" si="38"/>
        <v>0</v>
      </c>
      <c r="X204" s="163"/>
      <c r="Y204" s="117">
        <f t="shared" si="45"/>
        <v>0</v>
      </c>
      <c r="Z204" s="117">
        <f t="shared" si="39"/>
        <v>0</v>
      </c>
      <c r="AA204" s="176">
        <f t="shared" si="43"/>
        <v>0</v>
      </c>
      <c r="AB204" s="176">
        <f t="shared" si="40"/>
        <v>0</v>
      </c>
      <c r="AC204" s="177">
        <v>0.05</v>
      </c>
      <c r="AD204" s="163"/>
      <c r="AE204" s="163"/>
      <c r="AF204" s="163"/>
      <c r="AG204" s="165">
        <v>0.42</v>
      </c>
      <c r="AH204" s="171">
        <f t="shared" si="44"/>
        <v>0</v>
      </c>
      <c r="AI204" s="171"/>
      <c r="AJ204" s="171">
        <f t="shared" si="41"/>
        <v>0</v>
      </c>
      <c r="AK204" s="171">
        <v>0</v>
      </c>
      <c r="AL204" s="171"/>
      <c r="AM204" s="171">
        <f t="shared" si="42"/>
        <v>0</v>
      </c>
    </row>
    <row r="205" spans="1:39" x14ac:dyDescent="0.3">
      <c r="A205" s="162" t="s">
        <v>222</v>
      </c>
      <c r="B205" s="163" t="s">
        <v>47</v>
      </c>
      <c r="C205" s="163" t="s">
        <v>103</v>
      </c>
      <c r="D205" s="163" t="s">
        <v>129</v>
      </c>
      <c r="E205" s="163" t="s">
        <v>135</v>
      </c>
      <c r="F205" s="163" t="s">
        <v>136</v>
      </c>
      <c r="G205" s="163" t="s">
        <v>52</v>
      </c>
      <c r="H205" s="163" t="s">
        <v>53</v>
      </c>
      <c r="I205" s="103" t="s">
        <v>54</v>
      </c>
      <c r="J205" s="163" t="s">
        <v>54</v>
      </c>
      <c r="K205" s="136" t="s">
        <v>0</v>
      </c>
      <c r="L205" s="163" t="s">
        <v>101</v>
      </c>
      <c r="M205" s="163"/>
      <c r="N205" s="93" t="s">
        <v>102</v>
      </c>
      <c r="O205" s="93" t="s">
        <v>70</v>
      </c>
      <c r="P205" s="165">
        <v>0.04</v>
      </c>
      <c r="Q205" s="170"/>
      <c r="R205" s="163"/>
      <c r="S205" s="113">
        <v>322.47394365991897</v>
      </c>
      <c r="T205" s="171">
        <v>0</v>
      </c>
      <c r="U205" s="171">
        <v>0</v>
      </c>
      <c r="V205" s="172">
        <f t="shared" si="37"/>
        <v>322.47394365991897</v>
      </c>
      <c r="W205" s="172">
        <f t="shared" si="38"/>
        <v>0</v>
      </c>
      <c r="X205" s="163"/>
      <c r="Y205" s="117">
        <f t="shared" si="45"/>
        <v>0</v>
      </c>
      <c r="Z205" s="117">
        <f t="shared" si="39"/>
        <v>0</v>
      </c>
      <c r="AA205" s="176">
        <f t="shared" si="43"/>
        <v>0</v>
      </c>
      <c r="AB205" s="176">
        <f t="shared" si="40"/>
        <v>0</v>
      </c>
      <c r="AC205" s="177">
        <v>0.05</v>
      </c>
      <c r="AD205" s="163"/>
      <c r="AE205" s="163"/>
      <c r="AF205" s="163"/>
      <c r="AG205" s="165">
        <v>0.42</v>
      </c>
      <c r="AH205" s="171">
        <f t="shared" si="44"/>
        <v>0</v>
      </c>
      <c r="AI205" s="171"/>
      <c r="AJ205" s="171">
        <f t="shared" si="41"/>
        <v>0</v>
      </c>
      <c r="AK205" s="171">
        <v>0</v>
      </c>
      <c r="AL205" s="171"/>
      <c r="AM205" s="171">
        <f t="shared" si="42"/>
        <v>0</v>
      </c>
    </row>
    <row r="206" spans="1:39" x14ac:dyDescent="0.3">
      <c r="A206" s="162" t="s">
        <v>222</v>
      </c>
      <c r="B206" s="163" t="s">
        <v>47</v>
      </c>
      <c r="C206" s="163" t="s">
        <v>103</v>
      </c>
      <c r="D206" s="163" t="s">
        <v>129</v>
      </c>
      <c r="E206" s="163" t="s">
        <v>137</v>
      </c>
      <c r="F206" s="163" t="s">
        <v>138</v>
      </c>
      <c r="G206" s="163" t="s">
        <v>52</v>
      </c>
      <c r="H206" s="163" t="s">
        <v>53</v>
      </c>
      <c r="I206" s="103" t="s">
        <v>54</v>
      </c>
      <c r="J206" s="163" t="s">
        <v>54</v>
      </c>
      <c r="K206" s="136" t="s">
        <v>0</v>
      </c>
      <c r="L206" s="163" t="s">
        <v>101</v>
      </c>
      <c r="M206" s="163"/>
      <c r="N206" s="93" t="s">
        <v>102</v>
      </c>
      <c r="O206" s="93" t="s">
        <v>70</v>
      </c>
      <c r="P206" s="165">
        <v>0.23</v>
      </c>
      <c r="Q206" s="170"/>
      <c r="R206" s="163"/>
      <c r="S206" s="113">
        <v>196.54507042269699</v>
      </c>
      <c r="T206" s="171">
        <v>0</v>
      </c>
      <c r="U206" s="171">
        <v>0</v>
      </c>
      <c r="V206" s="172">
        <f t="shared" si="37"/>
        <v>196.54507042269699</v>
      </c>
      <c r="W206" s="172">
        <f t="shared" si="38"/>
        <v>0</v>
      </c>
      <c r="X206" s="163"/>
      <c r="Y206" s="117">
        <f t="shared" si="45"/>
        <v>0</v>
      </c>
      <c r="Z206" s="117">
        <f t="shared" si="39"/>
        <v>0</v>
      </c>
      <c r="AA206" s="176">
        <f t="shared" si="43"/>
        <v>0</v>
      </c>
      <c r="AB206" s="176">
        <f t="shared" si="40"/>
        <v>0</v>
      </c>
      <c r="AC206" s="177">
        <v>0.05</v>
      </c>
      <c r="AD206" s="163"/>
      <c r="AE206" s="163"/>
      <c r="AF206" s="163"/>
      <c r="AG206" s="165">
        <v>0.42</v>
      </c>
      <c r="AH206" s="171">
        <f t="shared" si="44"/>
        <v>0</v>
      </c>
      <c r="AI206" s="171"/>
      <c r="AJ206" s="171">
        <f t="shared" si="41"/>
        <v>0</v>
      </c>
      <c r="AK206" s="171">
        <v>0</v>
      </c>
      <c r="AL206" s="171"/>
      <c r="AM206" s="171">
        <f t="shared" si="42"/>
        <v>0</v>
      </c>
    </row>
    <row r="207" spans="1:39" x14ac:dyDescent="0.3">
      <c r="A207" s="162" t="s">
        <v>222</v>
      </c>
      <c r="B207" s="163" t="s">
        <v>47</v>
      </c>
      <c r="C207" s="163" t="s">
        <v>103</v>
      </c>
      <c r="D207" s="163" t="s">
        <v>129</v>
      </c>
      <c r="E207" s="163" t="s">
        <v>139</v>
      </c>
      <c r="F207" s="163" t="s">
        <v>140</v>
      </c>
      <c r="G207" s="163" t="s">
        <v>52</v>
      </c>
      <c r="H207" s="163" t="s">
        <v>53</v>
      </c>
      <c r="I207" s="103" t="s">
        <v>54</v>
      </c>
      <c r="J207" s="163" t="s">
        <v>54</v>
      </c>
      <c r="K207" s="136" t="s">
        <v>0</v>
      </c>
      <c r="L207" s="163" t="s">
        <v>101</v>
      </c>
      <c r="M207" s="163"/>
      <c r="N207" s="93" t="s">
        <v>102</v>
      </c>
      <c r="O207" s="93" t="s">
        <v>70</v>
      </c>
      <c r="P207" s="165">
        <v>0.03</v>
      </c>
      <c r="Q207" s="170"/>
      <c r="R207" s="163"/>
      <c r="S207" s="113">
        <v>1513.0032394366101</v>
      </c>
      <c r="T207" s="171">
        <v>0</v>
      </c>
      <c r="U207" s="171">
        <v>0</v>
      </c>
      <c r="V207" s="172">
        <f t="shared" si="37"/>
        <v>1513.0032394366101</v>
      </c>
      <c r="W207" s="172">
        <f t="shared" si="38"/>
        <v>0</v>
      </c>
      <c r="X207" s="163"/>
      <c r="Y207" s="117">
        <f t="shared" si="45"/>
        <v>0</v>
      </c>
      <c r="Z207" s="117">
        <f t="shared" si="39"/>
        <v>0</v>
      </c>
      <c r="AA207" s="176">
        <f t="shared" si="43"/>
        <v>0</v>
      </c>
      <c r="AB207" s="176">
        <f t="shared" si="40"/>
        <v>0</v>
      </c>
      <c r="AC207" s="177">
        <v>0.05</v>
      </c>
      <c r="AD207" s="163"/>
      <c r="AE207" s="163"/>
      <c r="AF207" s="163"/>
      <c r="AG207" s="165">
        <v>0.42</v>
      </c>
      <c r="AH207" s="171">
        <f t="shared" si="44"/>
        <v>0</v>
      </c>
      <c r="AI207" s="171"/>
      <c r="AJ207" s="171">
        <f t="shared" si="41"/>
        <v>0</v>
      </c>
      <c r="AK207" s="171">
        <v>0</v>
      </c>
      <c r="AL207" s="171"/>
      <c r="AM207" s="171">
        <f t="shared" si="42"/>
        <v>0</v>
      </c>
    </row>
    <row r="208" spans="1:39" x14ac:dyDescent="0.3">
      <c r="A208" s="162" t="s">
        <v>222</v>
      </c>
      <c r="B208" s="163" t="s">
        <v>47</v>
      </c>
      <c r="C208" s="163" t="s">
        <v>103</v>
      </c>
      <c r="D208" s="163" t="s">
        <v>129</v>
      </c>
      <c r="E208" s="163" t="s">
        <v>141</v>
      </c>
      <c r="F208" s="163" t="s">
        <v>142</v>
      </c>
      <c r="G208" s="163" t="s">
        <v>52</v>
      </c>
      <c r="H208" s="163" t="s">
        <v>53</v>
      </c>
      <c r="I208" s="103" t="s">
        <v>54</v>
      </c>
      <c r="J208" s="163" t="s">
        <v>54</v>
      </c>
      <c r="K208" s="136" t="s">
        <v>0</v>
      </c>
      <c r="L208" s="163" t="s">
        <v>101</v>
      </c>
      <c r="M208" s="163"/>
      <c r="N208" s="93" t="s">
        <v>102</v>
      </c>
      <c r="O208" s="93" t="s">
        <v>70</v>
      </c>
      <c r="P208" s="165">
        <v>0.03</v>
      </c>
      <c r="Q208" s="170"/>
      <c r="R208" s="163"/>
      <c r="S208" s="113">
        <v>6504.6216901406997</v>
      </c>
      <c r="T208" s="171">
        <v>0</v>
      </c>
      <c r="U208" s="171">
        <v>0</v>
      </c>
      <c r="V208" s="172">
        <f t="shared" si="37"/>
        <v>6504.6216901406997</v>
      </c>
      <c r="W208" s="172">
        <f t="shared" si="38"/>
        <v>0</v>
      </c>
      <c r="X208" s="163"/>
      <c r="Y208" s="117">
        <f t="shared" si="45"/>
        <v>0</v>
      </c>
      <c r="Z208" s="117">
        <f t="shared" si="39"/>
        <v>0</v>
      </c>
      <c r="AA208" s="176">
        <f t="shared" si="43"/>
        <v>0</v>
      </c>
      <c r="AB208" s="176">
        <f t="shared" si="40"/>
        <v>0</v>
      </c>
      <c r="AC208" s="177">
        <v>0.05</v>
      </c>
      <c r="AD208" s="163"/>
      <c r="AE208" s="163"/>
      <c r="AF208" s="163"/>
      <c r="AG208" s="165">
        <v>0</v>
      </c>
      <c r="AH208" s="171">
        <f t="shared" si="44"/>
        <v>0</v>
      </c>
      <c r="AI208" s="171"/>
      <c r="AJ208" s="171">
        <f t="shared" si="41"/>
        <v>0</v>
      </c>
      <c r="AK208" s="171">
        <v>0</v>
      </c>
      <c r="AL208" s="171"/>
      <c r="AM208" s="171">
        <f t="shared" si="42"/>
        <v>0</v>
      </c>
    </row>
    <row r="209" spans="1:40" x14ac:dyDescent="0.3">
      <c r="A209" s="162" t="s">
        <v>222</v>
      </c>
      <c r="B209" s="163" t="s">
        <v>47</v>
      </c>
      <c r="C209" s="163" t="s">
        <v>103</v>
      </c>
      <c r="D209" s="163" t="s">
        <v>129</v>
      </c>
      <c r="E209" s="163" t="s">
        <v>143</v>
      </c>
      <c r="F209" s="163" t="s">
        <v>144</v>
      </c>
      <c r="G209" s="163" t="s">
        <v>52</v>
      </c>
      <c r="H209" s="163" t="s">
        <v>53</v>
      </c>
      <c r="I209" s="103" t="s">
        <v>54</v>
      </c>
      <c r="J209" s="163" t="s">
        <v>54</v>
      </c>
      <c r="K209" s="136" t="s">
        <v>0</v>
      </c>
      <c r="L209" s="163" t="s">
        <v>101</v>
      </c>
      <c r="M209" s="163"/>
      <c r="N209" s="93" t="s">
        <v>102</v>
      </c>
      <c r="O209" s="93" t="s">
        <v>70</v>
      </c>
      <c r="P209" s="165">
        <v>0.18</v>
      </c>
      <c r="Q209" s="170"/>
      <c r="R209" s="163"/>
      <c r="S209" s="113">
        <v>44820.261970721403</v>
      </c>
      <c r="T209" s="171">
        <v>0</v>
      </c>
      <c r="U209" s="171">
        <v>0</v>
      </c>
      <c r="V209" s="172">
        <f t="shared" si="37"/>
        <v>44820.261970721403</v>
      </c>
      <c r="W209" s="172">
        <f t="shared" si="38"/>
        <v>0</v>
      </c>
      <c r="X209" s="163"/>
      <c r="Y209" s="117">
        <f t="shared" si="45"/>
        <v>0</v>
      </c>
      <c r="Z209" s="117">
        <f t="shared" si="39"/>
        <v>0</v>
      </c>
      <c r="AA209" s="176">
        <f t="shared" si="43"/>
        <v>0</v>
      </c>
      <c r="AB209" s="176">
        <f t="shared" si="40"/>
        <v>0</v>
      </c>
      <c r="AC209" s="177">
        <v>0.05</v>
      </c>
      <c r="AD209" s="163"/>
      <c r="AE209" s="163"/>
      <c r="AF209" s="163"/>
      <c r="AG209" s="165">
        <v>0.42</v>
      </c>
      <c r="AH209" s="171">
        <f t="shared" si="44"/>
        <v>0</v>
      </c>
      <c r="AI209" s="171"/>
      <c r="AJ209" s="171">
        <f t="shared" si="41"/>
        <v>0</v>
      </c>
      <c r="AK209" s="171">
        <v>0</v>
      </c>
      <c r="AL209" s="171"/>
      <c r="AM209" s="171">
        <f t="shared" si="42"/>
        <v>0</v>
      </c>
    </row>
    <row r="210" spans="1:40" x14ac:dyDescent="0.3">
      <c r="A210" s="162" t="s">
        <v>222</v>
      </c>
      <c r="B210" s="163" t="s">
        <v>47</v>
      </c>
      <c r="C210" s="163" t="s">
        <v>103</v>
      </c>
      <c r="D210" s="163" t="s">
        <v>129</v>
      </c>
      <c r="E210" s="163" t="s">
        <v>145</v>
      </c>
      <c r="F210" s="163" t="s">
        <v>146</v>
      </c>
      <c r="G210" s="163" t="s">
        <v>52</v>
      </c>
      <c r="H210" s="163" t="s">
        <v>53</v>
      </c>
      <c r="I210" s="103" t="s">
        <v>54</v>
      </c>
      <c r="J210" s="163" t="s">
        <v>54</v>
      </c>
      <c r="K210" s="136" t="s">
        <v>0</v>
      </c>
      <c r="L210" s="163" t="s">
        <v>101</v>
      </c>
      <c r="M210" s="163"/>
      <c r="N210" s="93" t="s">
        <v>102</v>
      </c>
      <c r="O210" s="93" t="s">
        <v>70</v>
      </c>
      <c r="P210" s="165">
        <v>0.23</v>
      </c>
      <c r="Q210" s="170"/>
      <c r="R210" s="163"/>
      <c r="S210" s="113">
        <v>132154.611549297</v>
      </c>
      <c r="T210" s="171">
        <v>0</v>
      </c>
      <c r="U210" s="171">
        <v>0</v>
      </c>
      <c r="V210" s="172">
        <f t="shared" si="37"/>
        <v>132154.611549297</v>
      </c>
      <c r="W210" s="172">
        <f t="shared" si="38"/>
        <v>0</v>
      </c>
      <c r="X210" s="163"/>
      <c r="Y210" s="117">
        <f t="shared" si="45"/>
        <v>0</v>
      </c>
      <c r="Z210" s="117">
        <f t="shared" si="39"/>
        <v>0</v>
      </c>
      <c r="AA210" s="176">
        <f t="shared" si="43"/>
        <v>0</v>
      </c>
      <c r="AB210" s="176">
        <f t="shared" si="40"/>
        <v>0</v>
      </c>
      <c r="AC210" s="177">
        <v>0.05</v>
      </c>
      <c r="AD210" s="163"/>
      <c r="AE210" s="163"/>
      <c r="AF210" s="163"/>
      <c r="AG210" s="165">
        <v>0.42</v>
      </c>
      <c r="AH210" s="171">
        <f t="shared" si="44"/>
        <v>0</v>
      </c>
      <c r="AI210" s="171"/>
      <c r="AJ210" s="171">
        <f t="shared" si="41"/>
        <v>0</v>
      </c>
      <c r="AK210" s="171">
        <v>0</v>
      </c>
      <c r="AL210" s="171"/>
      <c r="AM210" s="171">
        <f t="shared" si="42"/>
        <v>0</v>
      </c>
    </row>
    <row r="211" spans="1:40" x14ac:dyDescent="0.3">
      <c r="A211" s="162" t="s">
        <v>222</v>
      </c>
      <c r="B211" s="163" t="s">
        <v>47</v>
      </c>
      <c r="C211" s="163" t="s">
        <v>103</v>
      </c>
      <c r="D211" s="163" t="s">
        <v>129</v>
      </c>
      <c r="E211" s="163" t="s">
        <v>147</v>
      </c>
      <c r="F211" s="163" t="s">
        <v>148</v>
      </c>
      <c r="G211" s="163" t="s">
        <v>52</v>
      </c>
      <c r="H211" s="163" t="s">
        <v>53</v>
      </c>
      <c r="I211" s="103" t="s">
        <v>54</v>
      </c>
      <c r="J211" s="163" t="s">
        <v>54</v>
      </c>
      <c r="K211" s="136" t="s">
        <v>0</v>
      </c>
      <c r="L211" s="163" t="s">
        <v>101</v>
      </c>
      <c r="M211" s="163"/>
      <c r="N211" s="93" t="s">
        <v>102</v>
      </c>
      <c r="O211" s="93" t="s">
        <v>70</v>
      </c>
      <c r="P211" s="165">
        <v>0.03</v>
      </c>
      <c r="Q211" s="170"/>
      <c r="R211" s="163"/>
      <c r="S211" s="113">
        <v>14157.309295774699</v>
      </c>
      <c r="T211" s="171">
        <v>0</v>
      </c>
      <c r="U211" s="171">
        <v>0</v>
      </c>
      <c r="V211" s="172">
        <f t="shared" si="37"/>
        <v>14157.309295774699</v>
      </c>
      <c r="W211" s="172">
        <f t="shared" si="38"/>
        <v>0</v>
      </c>
      <c r="X211" s="163"/>
      <c r="Y211" s="117">
        <f t="shared" si="45"/>
        <v>0</v>
      </c>
      <c r="Z211" s="117">
        <f t="shared" si="39"/>
        <v>0</v>
      </c>
      <c r="AA211" s="176">
        <f t="shared" si="43"/>
        <v>0</v>
      </c>
      <c r="AB211" s="176">
        <f t="shared" si="40"/>
        <v>0</v>
      </c>
      <c r="AC211" s="177">
        <v>0.05</v>
      </c>
      <c r="AD211" s="163"/>
      <c r="AE211" s="163"/>
      <c r="AF211" s="163"/>
      <c r="AG211" s="165">
        <v>0.42</v>
      </c>
      <c r="AH211" s="171">
        <f t="shared" si="44"/>
        <v>0</v>
      </c>
      <c r="AI211" s="171"/>
      <c r="AJ211" s="171">
        <f t="shared" si="41"/>
        <v>0</v>
      </c>
      <c r="AK211" s="171">
        <v>0</v>
      </c>
      <c r="AL211" s="171"/>
      <c r="AM211" s="171">
        <f t="shared" si="42"/>
        <v>0</v>
      </c>
    </row>
    <row r="212" spans="1:40" x14ac:dyDescent="0.3">
      <c r="A212" s="162" t="s">
        <v>222</v>
      </c>
      <c r="B212" s="163" t="s">
        <v>47</v>
      </c>
      <c r="C212" s="163" t="s">
        <v>103</v>
      </c>
      <c r="D212" s="163" t="s">
        <v>129</v>
      </c>
      <c r="E212" s="163" t="s">
        <v>149</v>
      </c>
      <c r="F212" s="163" t="s">
        <v>150</v>
      </c>
      <c r="G212" s="163" t="s">
        <v>52</v>
      </c>
      <c r="H212" s="163" t="s">
        <v>53</v>
      </c>
      <c r="I212" s="103" t="s">
        <v>54</v>
      </c>
      <c r="J212" s="163" t="s">
        <v>54</v>
      </c>
      <c r="K212" s="136" t="s">
        <v>0</v>
      </c>
      <c r="L212" s="163" t="s">
        <v>101</v>
      </c>
      <c r="M212" s="163"/>
      <c r="N212" s="93" t="s">
        <v>102</v>
      </c>
      <c r="O212" s="93" t="s">
        <v>70</v>
      </c>
      <c r="P212" s="165">
        <v>0.03</v>
      </c>
      <c r="Q212" s="170"/>
      <c r="R212" s="163"/>
      <c r="S212" s="113">
        <v>480.55873239384499</v>
      </c>
      <c r="T212" s="171">
        <v>0</v>
      </c>
      <c r="U212" s="171">
        <v>0</v>
      </c>
      <c r="V212" s="172">
        <f t="shared" si="37"/>
        <v>480.55873239384499</v>
      </c>
      <c r="W212" s="172">
        <f t="shared" si="38"/>
        <v>0</v>
      </c>
      <c r="X212" s="163"/>
      <c r="Y212" s="117">
        <f t="shared" si="45"/>
        <v>0</v>
      </c>
      <c r="Z212" s="117">
        <f t="shared" si="39"/>
        <v>0</v>
      </c>
      <c r="AA212" s="176">
        <f t="shared" si="43"/>
        <v>0</v>
      </c>
      <c r="AB212" s="176">
        <f t="shared" si="40"/>
        <v>0</v>
      </c>
      <c r="AC212" s="177">
        <v>0.05</v>
      </c>
      <c r="AD212" s="163"/>
      <c r="AE212" s="163"/>
      <c r="AF212" s="163"/>
      <c r="AG212" s="165" t="s">
        <v>113</v>
      </c>
      <c r="AH212" s="171">
        <f t="shared" si="44"/>
        <v>0</v>
      </c>
      <c r="AI212" s="171"/>
      <c r="AJ212" s="171">
        <f t="shared" si="41"/>
        <v>0</v>
      </c>
      <c r="AK212" s="171">
        <v>0</v>
      </c>
      <c r="AL212" s="171"/>
      <c r="AM212" s="171">
        <f t="shared" si="42"/>
        <v>0</v>
      </c>
    </row>
    <row r="213" spans="1:40" x14ac:dyDescent="0.3">
      <c r="A213" s="162" t="s">
        <v>222</v>
      </c>
      <c r="B213" s="163" t="s">
        <v>47</v>
      </c>
      <c r="C213" s="163" t="s">
        <v>103</v>
      </c>
      <c r="D213" s="163" t="s">
        <v>129</v>
      </c>
      <c r="E213" s="163" t="s">
        <v>151</v>
      </c>
      <c r="F213" s="163" t="s">
        <v>152</v>
      </c>
      <c r="G213" s="163" t="s">
        <v>52</v>
      </c>
      <c r="H213" s="163" t="s">
        <v>53</v>
      </c>
      <c r="I213" s="103" t="s">
        <v>54</v>
      </c>
      <c r="J213" s="163" t="s">
        <v>54</v>
      </c>
      <c r="K213" s="136" t="s">
        <v>0</v>
      </c>
      <c r="L213" s="163" t="s">
        <v>101</v>
      </c>
      <c r="M213" s="163"/>
      <c r="N213" s="93" t="s">
        <v>102</v>
      </c>
      <c r="O213" s="93" t="s">
        <v>70</v>
      </c>
      <c r="P213" s="165">
        <v>0.23</v>
      </c>
      <c r="Q213" s="170"/>
      <c r="R213" s="163"/>
      <c r="S213" s="113">
        <v>88.72</v>
      </c>
      <c r="T213" s="171">
        <v>0</v>
      </c>
      <c r="U213" s="171">
        <v>0</v>
      </c>
      <c r="V213" s="172">
        <f t="shared" si="37"/>
        <v>88.72</v>
      </c>
      <c r="W213" s="172">
        <f t="shared" si="38"/>
        <v>0</v>
      </c>
      <c r="X213" s="163"/>
      <c r="Y213" s="117">
        <f t="shared" si="45"/>
        <v>0</v>
      </c>
      <c r="Z213" s="117">
        <f t="shared" si="39"/>
        <v>0</v>
      </c>
      <c r="AA213" s="176">
        <f t="shared" si="43"/>
        <v>0</v>
      </c>
      <c r="AB213" s="176">
        <f t="shared" si="40"/>
        <v>0</v>
      </c>
      <c r="AC213" s="177">
        <v>0.05</v>
      </c>
      <c r="AD213" s="163"/>
      <c r="AE213" s="163"/>
      <c r="AF213" s="163"/>
      <c r="AG213" s="165">
        <v>0.42</v>
      </c>
      <c r="AH213" s="171">
        <f t="shared" si="44"/>
        <v>0</v>
      </c>
      <c r="AI213" s="171"/>
      <c r="AJ213" s="171">
        <f t="shared" ref="AJ213:AJ231" si="46">T213*AG213</f>
        <v>0</v>
      </c>
      <c r="AK213" s="171">
        <v>0</v>
      </c>
      <c r="AL213" s="171"/>
      <c r="AM213" s="171">
        <f t="shared" si="42"/>
        <v>0</v>
      </c>
    </row>
    <row r="214" spans="1:40" x14ac:dyDescent="0.3">
      <c r="A214" s="162" t="s">
        <v>222</v>
      </c>
      <c r="B214" s="163" t="s">
        <v>47</v>
      </c>
      <c r="C214" s="163" t="s">
        <v>103</v>
      </c>
      <c r="D214" s="163" t="s">
        <v>129</v>
      </c>
      <c r="E214" s="163" t="s">
        <v>153</v>
      </c>
      <c r="F214" s="163" t="s">
        <v>154</v>
      </c>
      <c r="G214" s="163" t="s">
        <v>52</v>
      </c>
      <c r="H214" s="163" t="s">
        <v>53</v>
      </c>
      <c r="I214" s="103" t="s">
        <v>54</v>
      </c>
      <c r="J214" s="163" t="s">
        <v>54</v>
      </c>
      <c r="K214" s="136" t="s">
        <v>0</v>
      </c>
      <c r="L214" s="163" t="s">
        <v>101</v>
      </c>
      <c r="M214" s="163"/>
      <c r="N214" s="93" t="s">
        <v>102</v>
      </c>
      <c r="O214" s="93" t="s">
        <v>70</v>
      </c>
      <c r="P214" s="165">
        <v>0.18</v>
      </c>
      <c r="Q214" s="170"/>
      <c r="R214" s="163"/>
      <c r="S214" s="113">
        <v>147.29985915508601</v>
      </c>
      <c r="T214" s="171">
        <v>0</v>
      </c>
      <c r="U214" s="171">
        <v>0</v>
      </c>
      <c r="V214" s="172">
        <f t="shared" si="37"/>
        <v>147.29985915508601</v>
      </c>
      <c r="W214" s="172">
        <f t="shared" si="38"/>
        <v>0</v>
      </c>
      <c r="X214" s="163"/>
      <c r="Y214" s="117">
        <f t="shared" si="45"/>
        <v>0</v>
      </c>
      <c r="Z214" s="117">
        <f t="shared" si="39"/>
        <v>0</v>
      </c>
      <c r="AA214" s="176">
        <f t="shared" si="43"/>
        <v>0</v>
      </c>
      <c r="AB214" s="176">
        <f t="shared" si="40"/>
        <v>0</v>
      </c>
      <c r="AC214" s="177">
        <v>0.05</v>
      </c>
      <c r="AD214" s="163"/>
      <c r="AE214" s="163"/>
      <c r="AF214" s="163"/>
      <c r="AG214" s="165">
        <v>0.42</v>
      </c>
      <c r="AH214" s="171">
        <f t="shared" si="44"/>
        <v>0</v>
      </c>
      <c r="AI214" s="171"/>
      <c r="AJ214" s="171">
        <f t="shared" si="46"/>
        <v>0</v>
      </c>
      <c r="AK214" s="171">
        <v>0</v>
      </c>
      <c r="AL214" s="171"/>
      <c r="AM214" s="171">
        <f t="shared" si="42"/>
        <v>0</v>
      </c>
    </row>
    <row r="215" spans="1:40" x14ac:dyDescent="0.3">
      <c r="A215" s="162" t="s">
        <v>222</v>
      </c>
      <c r="B215" s="163" t="s">
        <v>47</v>
      </c>
      <c r="C215" s="163" t="s">
        <v>103</v>
      </c>
      <c r="D215" s="163" t="s">
        <v>129</v>
      </c>
      <c r="E215" s="163" t="s">
        <v>155</v>
      </c>
      <c r="F215" s="163" t="s">
        <v>156</v>
      </c>
      <c r="G215" s="163" t="s">
        <v>52</v>
      </c>
      <c r="H215" s="163" t="s">
        <v>53</v>
      </c>
      <c r="I215" s="103" t="s">
        <v>54</v>
      </c>
      <c r="J215" s="163" t="s">
        <v>54</v>
      </c>
      <c r="K215" s="136" t="s">
        <v>0</v>
      </c>
      <c r="L215" s="163" t="s">
        <v>101</v>
      </c>
      <c r="M215" s="163"/>
      <c r="N215" s="93" t="s">
        <v>102</v>
      </c>
      <c r="O215" s="93" t="s">
        <v>70</v>
      </c>
      <c r="P215" s="165">
        <v>0.18</v>
      </c>
      <c r="Q215" s="170"/>
      <c r="R215" s="163"/>
      <c r="S215" s="113">
        <v>4215.2245070423196</v>
      </c>
      <c r="T215" s="171">
        <v>0</v>
      </c>
      <c r="U215" s="171">
        <v>0</v>
      </c>
      <c r="V215" s="172">
        <f t="shared" si="37"/>
        <v>4215.2245070423196</v>
      </c>
      <c r="W215" s="172">
        <f t="shared" si="38"/>
        <v>0</v>
      </c>
      <c r="X215" s="163"/>
      <c r="Y215" s="117">
        <f t="shared" si="45"/>
        <v>0</v>
      </c>
      <c r="Z215" s="117">
        <f t="shared" si="39"/>
        <v>0</v>
      </c>
      <c r="AA215" s="176">
        <f t="shared" si="43"/>
        <v>0</v>
      </c>
      <c r="AB215" s="176">
        <f t="shared" si="40"/>
        <v>0</v>
      </c>
      <c r="AC215" s="177">
        <v>0.05</v>
      </c>
      <c r="AD215" s="163"/>
      <c r="AE215" s="163"/>
      <c r="AF215" s="163"/>
      <c r="AG215" s="165">
        <v>0.42</v>
      </c>
      <c r="AH215" s="171">
        <f t="shared" si="44"/>
        <v>0</v>
      </c>
      <c r="AI215" s="171"/>
      <c r="AJ215" s="171">
        <f t="shared" si="46"/>
        <v>0</v>
      </c>
      <c r="AK215" s="171">
        <v>0</v>
      </c>
      <c r="AL215" s="171"/>
      <c r="AM215" s="171">
        <f t="shared" si="42"/>
        <v>0</v>
      </c>
    </row>
    <row r="216" spans="1:40" x14ac:dyDescent="0.3">
      <c r="A216" s="162" t="s">
        <v>222</v>
      </c>
      <c r="B216" s="163" t="s">
        <v>47</v>
      </c>
      <c r="C216" s="163" t="s">
        <v>103</v>
      </c>
      <c r="D216" s="163" t="s">
        <v>129</v>
      </c>
      <c r="E216" s="163" t="s">
        <v>157</v>
      </c>
      <c r="F216" s="163" t="s">
        <v>158</v>
      </c>
      <c r="G216" s="163" t="s">
        <v>52</v>
      </c>
      <c r="H216" s="163" t="s">
        <v>53</v>
      </c>
      <c r="I216" s="103" t="s">
        <v>54</v>
      </c>
      <c r="J216" s="163" t="s">
        <v>54</v>
      </c>
      <c r="K216" s="136" t="s">
        <v>0</v>
      </c>
      <c r="L216" s="163" t="s">
        <v>101</v>
      </c>
      <c r="M216" s="163"/>
      <c r="N216" s="93" t="s">
        <v>102</v>
      </c>
      <c r="O216" s="93" t="s">
        <v>70</v>
      </c>
      <c r="P216" s="165">
        <v>0.23</v>
      </c>
      <c r="Q216" s="170"/>
      <c r="R216" s="163"/>
      <c r="S216" s="113">
        <v>127.3395774647</v>
      </c>
      <c r="T216" s="171">
        <v>0</v>
      </c>
      <c r="U216" s="171">
        <v>0</v>
      </c>
      <c r="V216" s="172">
        <f t="shared" si="37"/>
        <v>127.3395774647</v>
      </c>
      <c r="W216" s="172">
        <f t="shared" si="38"/>
        <v>0</v>
      </c>
      <c r="X216" s="163"/>
      <c r="Y216" s="117">
        <f t="shared" si="45"/>
        <v>0</v>
      </c>
      <c r="Z216" s="117">
        <f t="shared" si="39"/>
        <v>0</v>
      </c>
      <c r="AA216" s="176">
        <f t="shared" si="43"/>
        <v>0</v>
      </c>
      <c r="AB216" s="176">
        <f t="shared" si="40"/>
        <v>0</v>
      </c>
      <c r="AC216" s="177">
        <v>0.05</v>
      </c>
      <c r="AD216" s="163"/>
      <c r="AE216" s="163"/>
      <c r="AF216" s="163"/>
      <c r="AG216" s="165">
        <v>0.42</v>
      </c>
      <c r="AH216" s="171">
        <f t="shared" si="44"/>
        <v>0</v>
      </c>
      <c r="AI216" s="171"/>
      <c r="AJ216" s="171">
        <f t="shared" si="46"/>
        <v>0</v>
      </c>
      <c r="AK216" s="171">
        <v>0</v>
      </c>
      <c r="AL216" s="171"/>
      <c r="AM216" s="171">
        <f t="shared" si="42"/>
        <v>0</v>
      </c>
    </row>
    <row r="217" spans="1:40" x14ac:dyDescent="0.3">
      <c r="A217" s="162" t="s">
        <v>222</v>
      </c>
      <c r="B217" s="163" t="s">
        <v>47</v>
      </c>
      <c r="C217" s="163" t="s">
        <v>103</v>
      </c>
      <c r="D217" s="163" t="s">
        <v>129</v>
      </c>
      <c r="E217" s="163" t="s">
        <v>159</v>
      </c>
      <c r="F217" s="163" t="s">
        <v>160</v>
      </c>
      <c r="G217" s="163" t="s">
        <v>52</v>
      </c>
      <c r="H217" s="163" t="s">
        <v>53</v>
      </c>
      <c r="I217" s="103" t="s">
        <v>54</v>
      </c>
      <c r="J217" s="163" t="s">
        <v>54</v>
      </c>
      <c r="K217" s="136" t="s">
        <v>0</v>
      </c>
      <c r="L217" s="163" t="s">
        <v>101</v>
      </c>
      <c r="M217" s="163"/>
      <c r="N217" s="93" t="s">
        <v>102</v>
      </c>
      <c r="O217" s="93" t="s">
        <v>70</v>
      </c>
      <c r="P217" s="165">
        <v>0.23</v>
      </c>
      <c r="Q217" s="170"/>
      <c r="R217" s="163"/>
      <c r="S217" s="113">
        <v>172.66352112698999</v>
      </c>
      <c r="T217" s="171">
        <v>0</v>
      </c>
      <c r="U217" s="171">
        <v>0</v>
      </c>
      <c r="V217" s="172">
        <f t="shared" si="37"/>
        <v>172.66352112698999</v>
      </c>
      <c r="W217" s="172">
        <f t="shared" si="38"/>
        <v>0</v>
      </c>
      <c r="X217" s="163"/>
      <c r="Y217" s="117">
        <f t="shared" si="45"/>
        <v>0</v>
      </c>
      <c r="Z217" s="117">
        <f t="shared" si="39"/>
        <v>0</v>
      </c>
      <c r="AA217" s="176">
        <f t="shared" si="43"/>
        <v>0</v>
      </c>
      <c r="AB217" s="176">
        <f t="shared" si="40"/>
        <v>0</v>
      </c>
      <c r="AC217" s="177">
        <v>0.05</v>
      </c>
      <c r="AD217" s="163"/>
      <c r="AE217" s="163"/>
      <c r="AF217" s="163"/>
      <c r="AG217" s="165">
        <v>0.42</v>
      </c>
      <c r="AH217" s="171">
        <f t="shared" si="44"/>
        <v>0</v>
      </c>
      <c r="AI217" s="171"/>
      <c r="AJ217" s="171">
        <f t="shared" si="46"/>
        <v>0</v>
      </c>
      <c r="AK217" s="171">
        <v>0</v>
      </c>
      <c r="AL217" s="171"/>
      <c r="AM217" s="171">
        <f t="shared" si="42"/>
        <v>0</v>
      </c>
    </row>
    <row r="218" spans="1:40" x14ac:dyDescent="0.3">
      <c r="A218" s="162" t="s">
        <v>222</v>
      </c>
      <c r="B218" s="163" t="s">
        <v>47</v>
      </c>
      <c r="C218" s="163" t="s">
        <v>103</v>
      </c>
      <c r="D218" s="163" t="s">
        <v>129</v>
      </c>
      <c r="E218" s="163" t="s">
        <v>161</v>
      </c>
      <c r="F218" s="163" t="s">
        <v>162</v>
      </c>
      <c r="G218" s="163" t="s">
        <v>52</v>
      </c>
      <c r="H218" s="163" t="s">
        <v>53</v>
      </c>
      <c r="I218" s="103" t="s">
        <v>54</v>
      </c>
      <c r="J218" s="163" t="s">
        <v>54</v>
      </c>
      <c r="K218" s="136" t="s">
        <v>0</v>
      </c>
      <c r="L218" s="163" t="s">
        <v>101</v>
      </c>
      <c r="M218" s="163"/>
      <c r="N218" s="93" t="s">
        <v>102</v>
      </c>
      <c r="O218" s="93" t="s">
        <v>70</v>
      </c>
      <c r="P218" s="165">
        <v>0.08</v>
      </c>
      <c r="Q218" s="170"/>
      <c r="R218" s="163"/>
      <c r="S218" s="113">
        <v>11055.15</v>
      </c>
      <c r="T218" s="171">
        <v>0</v>
      </c>
      <c r="U218" s="171">
        <v>0</v>
      </c>
      <c r="V218" s="172">
        <f t="shared" si="37"/>
        <v>11055.15</v>
      </c>
      <c r="W218" s="172">
        <f t="shared" si="38"/>
        <v>0</v>
      </c>
      <c r="X218" s="163"/>
      <c r="Y218" s="117">
        <f t="shared" si="45"/>
        <v>0</v>
      </c>
      <c r="Z218" s="117">
        <f t="shared" si="39"/>
        <v>0</v>
      </c>
      <c r="AA218" s="176">
        <f t="shared" si="43"/>
        <v>0</v>
      </c>
      <c r="AB218" s="176">
        <f t="shared" si="40"/>
        <v>0</v>
      </c>
      <c r="AC218" s="177">
        <v>0.05</v>
      </c>
      <c r="AD218" s="163"/>
      <c r="AE218" s="163"/>
      <c r="AF218" s="163"/>
      <c r="AG218" s="165">
        <v>0.42</v>
      </c>
      <c r="AH218" s="171">
        <f t="shared" si="44"/>
        <v>0</v>
      </c>
      <c r="AI218" s="171"/>
      <c r="AJ218" s="171">
        <f t="shared" si="46"/>
        <v>0</v>
      </c>
      <c r="AK218" s="171">
        <v>0</v>
      </c>
      <c r="AL218" s="171"/>
      <c r="AM218" s="171">
        <f t="shared" si="42"/>
        <v>0</v>
      </c>
    </row>
    <row r="219" spans="1:40" x14ac:dyDescent="0.3">
      <c r="A219" s="162" t="s">
        <v>222</v>
      </c>
      <c r="B219" s="163" t="s">
        <v>0</v>
      </c>
      <c r="C219" s="163" t="s">
        <v>76</v>
      </c>
      <c r="D219" s="163" t="s">
        <v>77</v>
      </c>
      <c r="E219" s="163" t="s">
        <v>97</v>
      </c>
      <c r="F219" s="163" t="s">
        <v>97</v>
      </c>
      <c r="G219" s="163" t="s">
        <v>97</v>
      </c>
      <c r="H219" s="163" t="s">
        <v>53</v>
      </c>
      <c r="I219" s="103" t="s">
        <v>54</v>
      </c>
      <c r="J219" s="163" t="s">
        <v>54</v>
      </c>
      <c r="K219" s="136" t="s">
        <v>0</v>
      </c>
      <c r="L219" s="163" t="s">
        <v>97</v>
      </c>
      <c r="M219" s="163"/>
      <c r="N219" s="93" t="s">
        <v>62</v>
      </c>
      <c r="O219" s="93" t="s">
        <v>70</v>
      </c>
      <c r="P219" s="165">
        <v>5.5E-2</v>
      </c>
      <c r="Q219" s="170"/>
      <c r="R219" s="163"/>
      <c r="S219" s="113">
        <v>173646.82</v>
      </c>
      <c r="T219" s="171">
        <v>0</v>
      </c>
      <c r="U219" s="171">
        <v>13859.41</v>
      </c>
      <c r="V219" s="172">
        <f t="shared" si="37"/>
        <v>159787.41</v>
      </c>
      <c r="W219" s="172">
        <f t="shared" si="38"/>
        <v>13221.529205020923</v>
      </c>
      <c r="X219" s="163"/>
      <c r="Y219" s="117">
        <f t="shared" si="45"/>
        <v>0</v>
      </c>
      <c r="Z219" s="117">
        <f t="shared" ref="Z219:Z240" si="47">W219+X219+AN219</f>
        <v>13221.598326359834</v>
      </c>
      <c r="AA219" s="176">
        <f t="shared" si="43"/>
        <v>637.88079497907711</v>
      </c>
      <c r="AB219" s="176">
        <f t="shared" si="40"/>
        <v>13859.41</v>
      </c>
      <c r="AC219" s="177">
        <v>0.05</v>
      </c>
      <c r="AD219" s="163"/>
      <c r="AE219" s="163"/>
      <c r="AF219" s="163"/>
      <c r="AG219" s="165">
        <v>0.14000000000000001</v>
      </c>
      <c r="AH219" s="171">
        <f t="shared" si="44"/>
        <v>13859.482456140349</v>
      </c>
      <c r="AI219" s="171">
        <v>37259.449999999997</v>
      </c>
      <c r="AJ219" s="171">
        <f t="shared" si="46"/>
        <v>0</v>
      </c>
      <c r="AK219" s="171">
        <v>15799.81</v>
      </c>
      <c r="AL219" s="171"/>
      <c r="AM219" s="171">
        <f t="shared" si="42"/>
        <v>13221.598326359834</v>
      </c>
      <c r="AN219" s="178">
        <f>AM219-W219</f>
        <v>6.9121338910917984E-2</v>
      </c>
    </row>
    <row r="220" spans="1:40" x14ac:dyDescent="0.3">
      <c r="A220" s="162" t="s">
        <v>222</v>
      </c>
      <c r="B220" s="163" t="s">
        <v>0</v>
      </c>
      <c r="C220" s="163" t="s">
        <v>66</v>
      </c>
      <c r="D220" s="163" t="s">
        <v>90</v>
      </c>
      <c r="E220" s="163" t="s">
        <v>91</v>
      </c>
      <c r="F220" s="163" t="s">
        <v>91</v>
      </c>
      <c r="G220" s="163" t="s">
        <v>91</v>
      </c>
      <c r="H220" s="163" t="s">
        <v>53</v>
      </c>
      <c r="I220" s="103" t="s">
        <v>54</v>
      </c>
      <c r="J220" s="163" t="s">
        <v>54</v>
      </c>
      <c r="K220" s="136" t="s">
        <v>0</v>
      </c>
      <c r="L220" s="163" t="s">
        <v>92</v>
      </c>
      <c r="M220" s="163"/>
      <c r="N220" s="93" t="s">
        <v>62</v>
      </c>
      <c r="O220" s="93" t="s">
        <v>70</v>
      </c>
      <c r="P220" s="106">
        <v>-0.15</v>
      </c>
      <c r="Q220" s="170"/>
      <c r="R220" s="163"/>
      <c r="S220" s="113">
        <v>205.52</v>
      </c>
      <c r="T220" s="171">
        <v>0</v>
      </c>
      <c r="U220" s="171">
        <v>0</v>
      </c>
      <c r="V220" s="172">
        <f t="shared" si="37"/>
        <v>205.52</v>
      </c>
      <c r="W220" s="172">
        <f t="shared" si="38"/>
        <v>0</v>
      </c>
      <c r="X220" s="163"/>
      <c r="Y220" s="117">
        <f t="shared" si="45"/>
        <v>0</v>
      </c>
      <c r="Z220" s="117">
        <f t="shared" si="47"/>
        <v>0</v>
      </c>
      <c r="AA220" s="176">
        <f t="shared" si="43"/>
        <v>0</v>
      </c>
      <c r="AB220" s="176">
        <f t="shared" si="40"/>
        <v>0</v>
      </c>
      <c r="AC220" s="177">
        <v>0.05</v>
      </c>
      <c r="AD220" s="163"/>
      <c r="AE220" s="163"/>
      <c r="AF220" s="163"/>
      <c r="AG220" s="106">
        <v>0.26</v>
      </c>
      <c r="AH220" s="171">
        <f t="shared" si="44"/>
        <v>0</v>
      </c>
      <c r="AI220" s="171"/>
      <c r="AJ220" s="171">
        <f t="shared" si="46"/>
        <v>0</v>
      </c>
      <c r="AK220" s="171">
        <v>0</v>
      </c>
      <c r="AL220" s="171"/>
      <c r="AM220" s="171">
        <f t="shared" si="42"/>
        <v>0</v>
      </c>
    </row>
    <row r="221" spans="1:40" x14ac:dyDescent="0.3">
      <c r="A221" s="162" t="s">
        <v>222</v>
      </c>
      <c r="B221" s="163" t="s">
        <v>0</v>
      </c>
      <c r="C221" s="163" t="s">
        <v>48</v>
      </c>
      <c r="D221" s="163" t="s">
        <v>163</v>
      </c>
      <c r="E221" s="163" t="s">
        <v>164</v>
      </c>
      <c r="F221" s="163" t="s">
        <v>164</v>
      </c>
      <c r="G221" s="163" t="s">
        <v>164</v>
      </c>
      <c r="H221" s="163" t="s">
        <v>53</v>
      </c>
      <c r="I221" s="103" t="s">
        <v>54</v>
      </c>
      <c r="J221" s="163" t="s">
        <v>54</v>
      </c>
      <c r="K221" s="136" t="s">
        <v>0</v>
      </c>
      <c r="L221" s="163" t="s">
        <v>164</v>
      </c>
      <c r="M221" s="163"/>
      <c r="N221" s="93" t="s">
        <v>102</v>
      </c>
      <c r="O221" s="93" t="s">
        <v>70</v>
      </c>
      <c r="P221" s="165">
        <v>0.05</v>
      </c>
      <c r="Q221" s="170"/>
      <c r="R221" s="163"/>
      <c r="S221" s="113">
        <v>15503.97</v>
      </c>
      <c r="T221" s="171">
        <v>0</v>
      </c>
      <c r="U221" s="171">
        <v>0</v>
      </c>
      <c r="V221" s="172">
        <f t="shared" si="37"/>
        <v>15503.97</v>
      </c>
      <c r="W221" s="172">
        <f t="shared" si="38"/>
        <v>0</v>
      </c>
      <c r="X221" s="163"/>
      <c r="Y221" s="117">
        <f t="shared" si="45"/>
        <v>0</v>
      </c>
      <c r="Z221" s="117">
        <f t="shared" si="47"/>
        <v>0</v>
      </c>
      <c r="AA221" s="176">
        <f t="shared" si="43"/>
        <v>0</v>
      </c>
      <c r="AB221" s="176">
        <f t="shared" si="40"/>
        <v>0</v>
      </c>
      <c r="AC221" s="177">
        <v>0.05</v>
      </c>
      <c r="AD221" s="163"/>
      <c r="AE221" s="163"/>
      <c r="AF221" s="163"/>
      <c r="AG221" s="165">
        <v>0.36</v>
      </c>
      <c r="AH221" s="171">
        <f t="shared" si="44"/>
        <v>0</v>
      </c>
      <c r="AI221" s="171"/>
      <c r="AJ221" s="171">
        <f t="shared" si="46"/>
        <v>0</v>
      </c>
      <c r="AK221" s="171">
        <v>0</v>
      </c>
      <c r="AL221" s="171"/>
      <c r="AM221" s="171">
        <f t="shared" si="42"/>
        <v>0</v>
      </c>
    </row>
    <row r="222" spans="1:40" x14ac:dyDescent="0.3">
      <c r="A222" s="162" t="s">
        <v>222</v>
      </c>
      <c r="B222" s="163" t="s">
        <v>0</v>
      </c>
      <c r="C222" s="163" t="s">
        <v>58</v>
      </c>
      <c r="D222" s="163" t="s">
        <v>59</v>
      </c>
      <c r="E222" s="163" t="s">
        <v>60</v>
      </c>
      <c r="F222" s="163" t="s">
        <v>213</v>
      </c>
      <c r="G222" s="163" t="s">
        <v>60</v>
      </c>
      <c r="H222" s="163" t="s">
        <v>53</v>
      </c>
      <c r="I222" s="103" t="s">
        <v>54</v>
      </c>
      <c r="J222" s="163" t="s">
        <v>54</v>
      </c>
      <c r="K222" s="136" t="s">
        <v>0</v>
      </c>
      <c r="L222" s="163" t="s">
        <v>64</v>
      </c>
      <c r="M222" s="163"/>
      <c r="N222" s="93" t="s">
        <v>62</v>
      </c>
      <c r="O222" s="93" t="s">
        <v>63</v>
      </c>
      <c r="P222" s="165">
        <v>0.02</v>
      </c>
      <c r="Q222" s="170"/>
      <c r="R222" s="163"/>
      <c r="S222" s="113"/>
      <c r="T222" s="171">
        <v>0</v>
      </c>
      <c r="U222" s="171"/>
      <c r="V222" s="172">
        <f t="shared" si="37"/>
        <v>0</v>
      </c>
      <c r="W222" s="172">
        <v>0</v>
      </c>
      <c r="X222" s="163"/>
      <c r="Y222" s="117">
        <f t="shared" si="45"/>
        <v>0</v>
      </c>
      <c r="Z222" s="117">
        <f t="shared" si="47"/>
        <v>0</v>
      </c>
      <c r="AA222" s="176">
        <f>W222*P222</f>
        <v>0</v>
      </c>
      <c r="AB222" s="176">
        <v>0</v>
      </c>
      <c r="AC222" s="177">
        <v>0.05</v>
      </c>
      <c r="AD222" s="163"/>
      <c r="AE222" s="163"/>
      <c r="AF222" s="163"/>
      <c r="AG222" s="165">
        <v>0.32</v>
      </c>
      <c r="AH222" s="171">
        <f t="shared" si="44"/>
        <v>0</v>
      </c>
      <c r="AI222" s="171"/>
      <c r="AJ222" s="171">
        <f t="shared" si="46"/>
        <v>0</v>
      </c>
      <c r="AK222" s="171">
        <v>0</v>
      </c>
      <c r="AL222" s="171"/>
      <c r="AM222" s="171">
        <v>0</v>
      </c>
    </row>
    <row r="223" spans="1:40" x14ac:dyDescent="0.3">
      <c r="A223" s="162" t="s">
        <v>222</v>
      </c>
      <c r="B223" s="163" t="s">
        <v>0</v>
      </c>
      <c r="C223" s="163" t="s">
        <v>58</v>
      </c>
      <c r="D223" s="163" t="s">
        <v>59</v>
      </c>
      <c r="E223" s="163" t="s">
        <v>223</v>
      </c>
      <c r="F223" s="163" t="s">
        <v>223</v>
      </c>
      <c r="G223" s="163" t="s">
        <v>223</v>
      </c>
      <c r="H223" s="163" t="s">
        <v>53</v>
      </c>
      <c r="I223" s="103" t="s">
        <v>54</v>
      </c>
      <c r="J223" s="163" t="s">
        <v>54</v>
      </c>
      <c r="K223" s="136" t="s">
        <v>0</v>
      </c>
      <c r="L223" s="163" t="s">
        <v>64</v>
      </c>
      <c r="M223" s="163"/>
      <c r="N223" s="93" t="s">
        <v>102</v>
      </c>
      <c r="O223" s="93" t="s">
        <v>57</v>
      </c>
      <c r="P223" s="165">
        <v>0</v>
      </c>
      <c r="Q223" s="170"/>
      <c r="R223" s="163" t="s">
        <v>30</v>
      </c>
      <c r="S223" s="113">
        <v>0</v>
      </c>
      <c r="T223" s="171">
        <v>50000</v>
      </c>
      <c r="U223" s="171">
        <v>15168.74</v>
      </c>
      <c r="V223" s="172">
        <f t="shared" si="37"/>
        <v>34831.26</v>
      </c>
      <c r="W223" s="172">
        <v>200000</v>
      </c>
      <c r="X223" s="163"/>
      <c r="Y223" s="117">
        <f t="shared" si="45"/>
        <v>150000</v>
      </c>
      <c r="Z223" s="117">
        <f t="shared" si="47"/>
        <v>200000</v>
      </c>
      <c r="AA223" s="176">
        <f t="shared" ref="AA223:AA236" si="48">U223-W223</f>
        <v>-184831.26</v>
      </c>
      <c r="AB223" s="176">
        <v>50000</v>
      </c>
      <c r="AC223" s="177">
        <v>0.05</v>
      </c>
      <c r="AD223" s="163"/>
      <c r="AE223" s="163"/>
      <c r="AF223" s="163"/>
      <c r="AG223" s="165">
        <v>0.24</v>
      </c>
      <c r="AH223" s="171">
        <f t="shared" si="44"/>
        <v>12232.854838709678</v>
      </c>
      <c r="AI223" s="171"/>
      <c r="AJ223" s="171">
        <f t="shared" si="46"/>
        <v>12000</v>
      </c>
      <c r="AK223" s="171">
        <v>15168.74</v>
      </c>
      <c r="AL223" s="171"/>
      <c r="AM223" s="171">
        <f>W223</f>
        <v>200000</v>
      </c>
      <c r="AN223" s="178">
        <f>AM223-W223</f>
        <v>0</v>
      </c>
    </row>
    <row r="224" spans="1:40" x14ac:dyDescent="0.3">
      <c r="A224" s="162" t="s">
        <v>222</v>
      </c>
      <c r="B224" s="163" t="s">
        <v>0</v>
      </c>
      <c r="C224" s="163" t="s">
        <v>58</v>
      </c>
      <c r="D224" s="163" t="s">
        <v>59</v>
      </c>
      <c r="E224" s="163" t="s">
        <v>224</v>
      </c>
      <c r="F224" s="163" t="s">
        <v>224</v>
      </c>
      <c r="G224" s="163" t="s">
        <v>224</v>
      </c>
      <c r="H224" s="163" t="s">
        <v>53</v>
      </c>
      <c r="I224" s="103" t="s">
        <v>54</v>
      </c>
      <c r="J224" s="163" t="s">
        <v>54</v>
      </c>
      <c r="K224" s="136" t="s">
        <v>0</v>
      </c>
      <c r="L224" s="163" t="s">
        <v>64</v>
      </c>
      <c r="M224" s="163"/>
      <c r="N224" s="93" t="s">
        <v>62</v>
      </c>
      <c r="O224" s="93" t="s">
        <v>225</v>
      </c>
      <c r="P224" s="165">
        <v>0.98</v>
      </c>
      <c r="Q224" s="170"/>
      <c r="R224" s="163" t="s">
        <v>226</v>
      </c>
      <c r="S224" s="113">
        <v>0</v>
      </c>
      <c r="T224" s="171">
        <v>150000</v>
      </c>
      <c r="U224" s="171">
        <v>5027.09</v>
      </c>
      <c r="V224" s="172">
        <f t="shared" si="37"/>
        <v>144972.91</v>
      </c>
      <c r="W224" s="172">
        <v>0</v>
      </c>
      <c r="X224" s="163"/>
      <c r="Y224" s="117">
        <f t="shared" si="45"/>
        <v>0</v>
      </c>
      <c r="Z224" s="117">
        <f t="shared" si="47"/>
        <v>0</v>
      </c>
      <c r="AA224" s="176">
        <f t="shared" si="48"/>
        <v>5027.09</v>
      </c>
      <c r="AB224" s="176">
        <v>0</v>
      </c>
      <c r="AC224" s="177">
        <v>0.05</v>
      </c>
      <c r="AD224" s="163"/>
      <c r="AE224" s="163" t="s">
        <v>227</v>
      </c>
      <c r="AF224" s="163"/>
      <c r="AG224" s="165">
        <v>0.3</v>
      </c>
      <c r="AH224" s="171">
        <v>0</v>
      </c>
      <c r="AI224" s="171"/>
      <c r="AJ224" s="171">
        <f t="shared" si="46"/>
        <v>45000</v>
      </c>
      <c r="AK224" s="171">
        <v>5027.09</v>
      </c>
      <c r="AL224" s="171">
        <f>S224+AI224+T224+AJ224-AK224-V224</f>
        <v>45000</v>
      </c>
      <c r="AM224" s="171">
        <v>0</v>
      </c>
    </row>
    <row r="225" spans="1:40" x14ac:dyDescent="0.3">
      <c r="A225" s="162" t="s">
        <v>222</v>
      </c>
      <c r="B225" s="163" t="s">
        <v>0</v>
      </c>
      <c r="C225" s="163" t="s">
        <v>58</v>
      </c>
      <c r="D225" s="163" t="s">
        <v>59</v>
      </c>
      <c r="E225" s="163" t="s">
        <v>64</v>
      </c>
      <c r="F225" s="163" t="s">
        <v>64</v>
      </c>
      <c r="G225" s="163" t="s">
        <v>64</v>
      </c>
      <c r="H225" s="163" t="s">
        <v>53</v>
      </c>
      <c r="I225" s="103" t="s">
        <v>54</v>
      </c>
      <c r="J225" s="163" t="s">
        <v>54</v>
      </c>
      <c r="K225" s="136" t="s">
        <v>0</v>
      </c>
      <c r="L225" s="163" t="s">
        <v>64</v>
      </c>
      <c r="M225" s="163"/>
      <c r="N225" s="93" t="s">
        <v>62</v>
      </c>
      <c r="O225" s="93" t="s">
        <v>70</v>
      </c>
      <c r="P225" s="165">
        <v>0.01</v>
      </c>
      <c r="Q225" s="170"/>
      <c r="R225" s="163" t="s">
        <v>65</v>
      </c>
      <c r="S225" s="113">
        <v>546995.58999999601</v>
      </c>
      <c r="T225" s="171">
        <v>623000</v>
      </c>
      <c r="U225" s="171">
        <v>1156673.58</v>
      </c>
      <c r="V225" s="172">
        <f t="shared" si="37"/>
        <v>13322.009999996051</v>
      </c>
      <c r="W225" s="172">
        <f>IF(O225="折扣",U225*P225,U225*(1+AG225)/(1+P225+AG225))</f>
        <v>1147976.7861654137</v>
      </c>
      <c r="X225" s="171">
        <v>32256</v>
      </c>
      <c r="Y225" s="117">
        <f t="shared" si="45"/>
        <v>0</v>
      </c>
      <c r="Z225" s="117">
        <f t="shared" si="47"/>
        <v>1180240.2330827068</v>
      </c>
      <c r="AA225" s="176">
        <f t="shared" si="48"/>
        <v>8696.793834586395</v>
      </c>
      <c r="AB225" s="176">
        <f t="shared" si="40"/>
        <v>1156673.58</v>
      </c>
      <c r="AC225" s="177">
        <v>0.05</v>
      </c>
      <c r="AD225" s="163"/>
      <c r="AE225" s="163" t="s">
        <v>228</v>
      </c>
      <c r="AF225" s="163"/>
      <c r="AG225" s="165" t="s">
        <v>218</v>
      </c>
      <c r="AH225" s="171">
        <f t="shared" si="44"/>
        <v>1156681.0833333333</v>
      </c>
      <c r="AI225" s="171">
        <v>175025.15000000599</v>
      </c>
      <c r="AJ225" s="171">
        <f t="shared" si="46"/>
        <v>199360</v>
      </c>
      <c r="AK225" s="171">
        <v>1526819.03</v>
      </c>
      <c r="AL225" s="171">
        <f>S225+AI225+T225+AJ225-AK225-V225</f>
        <v>4239.700000006007</v>
      </c>
      <c r="AM225" s="171">
        <f t="shared" ref="AM225:AM231" si="49">IF(O225="折扣",AK225*P225,AK225/(1+P225+AG225))</f>
        <v>1147984.2330827068</v>
      </c>
      <c r="AN225" s="178">
        <f t="shared" ref="AN225:AN227" si="50">AM225-W225</f>
        <v>7.4469172931276262</v>
      </c>
    </row>
    <row r="226" spans="1:40" x14ac:dyDescent="0.3">
      <c r="A226" s="162" t="s">
        <v>222</v>
      </c>
      <c r="B226" s="163" t="s">
        <v>0</v>
      </c>
      <c r="C226" s="163" t="s">
        <v>58</v>
      </c>
      <c r="D226" s="163" t="s">
        <v>59</v>
      </c>
      <c r="E226" s="163" t="s">
        <v>64</v>
      </c>
      <c r="F226" s="163" t="s">
        <v>64</v>
      </c>
      <c r="G226" s="163" t="s">
        <v>64</v>
      </c>
      <c r="H226" s="163" t="s">
        <v>53</v>
      </c>
      <c r="I226" s="103" t="s">
        <v>54</v>
      </c>
      <c r="J226" s="163" t="s">
        <v>54</v>
      </c>
      <c r="K226" s="136" t="s">
        <v>0</v>
      </c>
      <c r="L226" s="163" t="s">
        <v>64</v>
      </c>
      <c r="M226" s="163"/>
      <c r="N226" s="93" t="s">
        <v>62</v>
      </c>
      <c r="O226" s="93" t="s">
        <v>57</v>
      </c>
      <c r="P226" s="165">
        <v>0</v>
      </c>
      <c r="Q226" s="170"/>
      <c r="R226" s="163" t="s">
        <v>30</v>
      </c>
      <c r="S226" s="113">
        <v>0</v>
      </c>
      <c r="T226" s="171">
        <v>2199214.7200000002</v>
      </c>
      <c r="U226" s="171">
        <v>2893.4699999998202</v>
      </c>
      <c r="V226" s="172">
        <f t="shared" si="37"/>
        <v>2196321.2500000005</v>
      </c>
      <c r="W226" s="172">
        <f>623000+200000</f>
        <v>823000</v>
      </c>
      <c r="X226" s="171">
        <v>49380</v>
      </c>
      <c r="Y226" s="117">
        <f t="shared" si="45"/>
        <v>200000</v>
      </c>
      <c r="Z226" s="117">
        <f t="shared" si="47"/>
        <v>872380</v>
      </c>
      <c r="AA226" s="176">
        <f t="shared" si="48"/>
        <v>-820106.53000000014</v>
      </c>
      <c r="AB226" s="176">
        <v>623000</v>
      </c>
      <c r="AC226" s="177">
        <v>0.05</v>
      </c>
      <c r="AD226" s="163"/>
      <c r="AE226" s="163" t="s">
        <v>227</v>
      </c>
      <c r="AF226" s="163"/>
      <c r="AG226" s="165">
        <v>0.3</v>
      </c>
      <c r="AH226" s="171">
        <f t="shared" si="44"/>
        <v>2225.7461538461921</v>
      </c>
      <c r="AI226" s="171"/>
      <c r="AJ226" s="171">
        <f t="shared" si="46"/>
        <v>659764.41600000008</v>
      </c>
      <c r="AK226" s="171">
        <v>2893.4700000000498</v>
      </c>
      <c r="AL226" s="171">
        <f>S226+AI226+T226+AJ226-AK226-V226</f>
        <v>659764.41599999974</v>
      </c>
      <c r="AM226" s="171">
        <v>823000</v>
      </c>
      <c r="AN226" s="178">
        <f t="shared" si="50"/>
        <v>0</v>
      </c>
    </row>
    <row r="227" spans="1:40" x14ac:dyDescent="0.3">
      <c r="A227" s="162" t="s">
        <v>222</v>
      </c>
      <c r="B227" s="163" t="s">
        <v>0</v>
      </c>
      <c r="C227" s="163" t="s">
        <v>58</v>
      </c>
      <c r="D227" s="163" t="s">
        <v>59</v>
      </c>
      <c r="E227" s="163" t="s">
        <v>64</v>
      </c>
      <c r="F227" s="163" t="s">
        <v>64</v>
      </c>
      <c r="G227" s="163" t="s">
        <v>64</v>
      </c>
      <c r="H227" s="163" t="s">
        <v>53</v>
      </c>
      <c r="I227" s="103" t="s">
        <v>54</v>
      </c>
      <c r="J227" s="163" t="s">
        <v>54</v>
      </c>
      <c r="K227" s="136" t="s">
        <v>0</v>
      </c>
      <c r="L227" s="163" t="s">
        <v>64</v>
      </c>
      <c r="M227" s="163"/>
      <c r="N227" s="93" t="s">
        <v>102</v>
      </c>
      <c r="O227" s="93" t="s">
        <v>70</v>
      </c>
      <c r="P227" s="165">
        <v>0.05</v>
      </c>
      <c r="Q227" s="170"/>
      <c r="R227" s="163" t="s">
        <v>65</v>
      </c>
      <c r="S227" s="113">
        <v>1037878.79</v>
      </c>
      <c r="T227" s="171">
        <v>0</v>
      </c>
      <c r="U227" s="171">
        <v>1037807.41</v>
      </c>
      <c r="V227" s="172">
        <f t="shared" si="37"/>
        <v>71.380000000004657</v>
      </c>
      <c r="W227" s="172">
        <f>IF(O227="折扣",U227*P227,U227*(1+AG227)/(1+P227+AG227))</f>
        <v>999931.22715328471</v>
      </c>
      <c r="X227" s="171">
        <v>60000.000122627702</v>
      </c>
      <c r="Y227" s="117">
        <f t="shared" si="45"/>
        <v>0</v>
      </c>
      <c r="Z227" s="117">
        <f t="shared" si="47"/>
        <v>1060000.0001226277</v>
      </c>
      <c r="AA227" s="176">
        <f t="shared" si="48"/>
        <v>37876.182846715325</v>
      </c>
      <c r="AB227" s="176">
        <f t="shared" si="40"/>
        <v>1037807.41</v>
      </c>
      <c r="AC227" s="177">
        <v>0.05</v>
      </c>
      <c r="AD227" s="163"/>
      <c r="AE227" s="163"/>
      <c r="AF227" s="163"/>
      <c r="AG227" s="165" t="s">
        <v>218</v>
      </c>
      <c r="AH227" s="171">
        <f t="shared" si="44"/>
        <v>1037878.7878787878</v>
      </c>
      <c r="AI227" s="171"/>
      <c r="AJ227" s="171">
        <f t="shared" si="46"/>
        <v>0</v>
      </c>
      <c r="AK227" s="171">
        <v>1370000</v>
      </c>
      <c r="AL227" s="171"/>
      <c r="AM227" s="171">
        <f t="shared" si="49"/>
        <v>999999.99999999988</v>
      </c>
      <c r="AN227" s="178">
        <f t="shared" si="50"/>
        <v>68.772846715175547</v>
      </c>
    </row>
    <row r="228" spans="1:40" x14ac:dyDescent="0.3">
      <c r="A228" s="162" t="s">
        <v>222</v>
      </c>
      <c r="B228" s="163" t="s">
        <v>0</v>
      </c>
      <c r="C228" s="163" t="s">
        <v>71</v>
      </c>
      <c r="D228" s="163" t="s">
        <v>72</v>
      </c>
      <c r="E228" s="163" t="s">
        <v>75</v>
      </c>
      <c r="F228" s="163" t="s">
        <v>75</v>
      </c>
      <c r="G228" s="163" t="s">
        <v>75</v>
      </c>
      <c r="H228" s="163" t="s">
        <v>53</v>
      </c>
      <c r="I228" s="103" t="s">
        <v>54</v>
      </c>
      <c r="J228" s="163" t="s">
        <v>54</v>
      </c>
      <c r="K228" s="136" t="s">
        <v>0</v>
      </c>
      <c r="L228" s="163" t="s">
        <v>74</v>
      </c>
      <c r="M228" s="163"/>
      <c r="N228" s="93" t="s">
        <v>62</v>
      </c>
      <c r="O228" s="93" t="s">
        <v>70</v>
      </c>
      <c r="P228" s="165">
        <v>0.03</v>
      </c>
      <c r="Q228" s="170"/>
      <c r="R228" s="163"/>
      <c r="S228" s="113">
        <v>5696.55</v>
      </c>
      <c r="T228" s="171">
        <v>0</v>
      </c>
      <c r="U228" s="171">
        <v>0</v>
      </c>
      <c r="V228" s="172">
        <f t="shared" si="37"/>
        <v>5696.55</v>
      </c>
      <c r="W228" s="172">
        <f>IF(O228="折扣",U228*P228,U228*(1+AG228)/(1+P228+AG228))</f>
        <v>0</v>
      </c>
      <c r="X228" s="163"/>
      <c r="Y228" s="117">
        <f t="shared" si="45"/>
        <v>0</v>
      </c>
      <c r="Z228" s="117">
        <f t="shared" si="47"/>
        <v>0</v>
      </c>
      <c r="AA228" s="176">
        <f t="shared" si="48"/>
        <v>0</v>
      </c>
      <c r="AB228" s="176">
        <f t="shared" si="40"/>
        <v>0</v>
      </c>
      <c r="AC228" s="177">
        <v>0.05</v>
      </c>
      <c r="AD228" s="163"/>
      <c r="AE228" s="163"/>
      <c r="AF228" s="163"/>
      <c r="AG228" s="165">
        <v>0</v>
      </c>
      <c r="AH228" s="171">
        <f t="shared" si="44"/>
        <v>0</v>
      </c>
      <c r="AI228" s="171"/>
      <c r="AJ228" s="171">
        <f t="shared" si="46"/>
        <v>0</v>
      </c>
      <c r="AK228" s="171">
        <v>0</v>
      </c>
      <c r="AL228" s="171"/>
      <c r="AM228" s="171">
        <f t="shared" si="49"/>
        <v>0</v>
      </c>
    </row>
    <row r="229" spans="1:40" x14ac:dyDescent="0.3">
      <c r="A229" s="162" t="s">
        <v>222</v>
      </c>
      <c r="B229" s="163" t="s">
        <v>0</v>
      </c>
      <c r="C229" s="163" t="s">
        <v>71</v>
      </c>
      <c r="D229" s="163" t="s">
        <v>72</v>
      </c>
      <c r="E229" s="163" t="s">
        <v>167</v>
      </c>
      <c r="F229" s="163" t="s">
        <v>167</v>
      </c>
      <c r="G229" s="163" t="s">
        <v>167</v>
      </c>
      <c r="H229" s="163" t="s">
        <v>53</v>
      </c>
      <c r="I229" s="103" t="s">
        <v>54</v>
      </c>
      <c r="J229" s="163" t="s">
        <v>54</v>
      </c>
      <c r="K229" s="136" t="s">
        <v>0</v>
      </c>
      <c r="L229" s="163" t="s">
        <v>168</v>
      </c>
      <c r="M229" s="163"/>
      <c r="N229" s="93" t="s">
        <v>62</v>
      </c>
      <c r="O229" s="93" t="s">
        <v>57</v>
      </c>
      <c r="P229" s="165">
        <v>0</v>
      </c>
      <c r="Q229" s="170"/>
      <c r="R229" s="163"/>
      <c r="S229" s="113">
        <v>6379.42</v>
      </c>
      <c r="T229" s="171">
        <v>0</v>
      </c>
      <c r="U229" s="171">
        <v>0</v>
      </c>
      <c r="V229" s="172">
        <f t="shared" si="37"/>
        <v>6379.42</v>
      </c>
      <c r="W229" s="172">
        <f>IF(O229="折扣",U229*P229,U229*(1+AG229)/(1+P229+AG229))</f>
        <v>0</v>
      </c>
      <c r="X229" s="163"/>
      <c r="Y229" s="117">
        <f t="shared" si="45"/>
        <v>0</v>
      </c>
      <c r="Z229" s="117">
        <f t="shared" si="47"/>
        <v>0</v>
      </c>
      <c r="AA229" s="176">
        <f t="shared" si="48"/>
        <v>0</v>
      </c>
      <c r="AB229" s="176">
        <f t="shared" si="40"/>
        <v>0</v>
      </c>
      <c r="AC229" s="177">
        <v>0.05</v>
      </c>
      <c r="AD229" s="163"/>
      <c r="AE229" s="163"/>
      <c r="AF229" s="163"/>
      <c r="AG229" s="165">
        <v>0.11</v>
      </c>
      <c r="AH229" s="171">
        <f t="shared" si="44"/>
        <v>0</v>
      </c>
      <c r="AI229" s="171"/>
      <c r="AJ229" s="171">
        <f t="shared" si="46"/>
        <v>0</v>
      </c>
      <c r="AK229" s="171">
        <v>0</v>
      </c>
      <c r="AL229" s="171"/>
      <c r="AM229" s="171">
        <f t="shared" si="49"/>
        <v>0</v>
      </c>
    </row>
    <row r="230" spans="1:40" x14ac:dyDescent="0.3">
      <c r="A230" s="162" t="s">
        <v>222</v>
      </c>
      <c r="B230" s="163" t="s">
        <v>0</v>
      </c>
      <c r="C230" s="163" t="s">
        <v>57</v>
      </c>
      <c r="D230" s="163" t="s">
        <v>57</v>
      </c>
      <c r="E230" s="163" t="s">
        <v>84</v>
      </c>
      <c r="F230" s="163" t="s">
        <v>84</v>
      </c>
      <c r="G230" s="163" t="s">
        <v>84</v>
      </c>
      <c r="H230" s="163" t="s">
        <v>53</v>
      </c>
      <c r="I230" s="103" t="s">
        <v>54</v>
      </c>
      <c r="J230" s="163" t="s">
        <v>54</v>
      </c>
      <c r="K230" s="136" t="s">
        <v>0</v>
      </c>
      <c r="L230" s="163" t="s">
        <v>84</v>
      </c>
      <c r="M230" s="163"/>
      <c r="N230" s="93" t="s">
        <v>62</v>
      </c>
      <c r="O230" s="93" t="s">
        <v>57</v>
      </c>
      <c r="P230" s="165">
        <v>0</v>
      </c>
      <c r="Q230" s="170"/>
      <c r="R230" s="163"/>
      <c r="S230" s="113">
        <v>16597.23</v>
      </c>
      <c r="T230" s="171">
        <v>0</v>
      </c>
      <c r="U230" s="171">
        <v>53.63</v>
      </c>
      <c r="V230" s="172">
        <f t="shared" si="37"/>
        <v>16543.599999999999</v>
      </c>
      <c r="W230" s="172">
        <f>IF(O230="折扣",U230*P230,U230*(1+AG230)/(1+P230+AG230))</f>
        <v>53.63</v>
      </c>
      <c r="X230" s="163"/>
      <c r="Y230" s="117">
        <f t="shared" si="45"/>
        <v>0</v>
      </c>
      <c r="Z230" s="117">
        <f t="shared" si="47"/>
        <v>37.767605633802823</v>
      </c>
      <c r="AA230" s="176">
        <f t="shared" si="48"/>
        <v>0</v>
      </c>
      <c r="AB230" s="176">
        <f t="shared" si="40"/>
        <v>53.63</v>
      </c>
      <c r="AC230" s="177">
        <v>0.05</v>
      </c>
      <c r="AD230" s="163"/>
      <c r="AE230" s="163"/>
      <c r="AF230" s="163"/>
      <c r="AG230" s="165">
        <v>0.42</v>
      </c>
      <c r="AH230" s="171">
        <f t="shared" si="44"/>
        <v>37.767605633802823</v>
      </c>
      <c r="AI230" s="171"/>
      <c r="AJ230" s="171">
        <f t="shared" si="46"/>
        <v>0</v>
      </c>
      <c r="AK230" s="171">
        <v>53.63</v>
      </c>
      <c r="AL230" s="171"/>
      <c r="AM230" s="171">
        <f t="shared" si="49"/>
        <v>37.767605633802823</v>
      </c>
      <c r="AN230" s="178">
        <f t="shared" ref="AN230:AN231" si="51">AM230-W230</f>
        <v>-15.862394366197179</v>
      </c>
    </row>
    <row r="231" spans="1:40" x14ac:dyDescent="0.3">
      <c r="A231" s="162" t="s">
        <v>222</v>
      </c>
      <c r="B231" s="163" t="s">
        <v>0</v>
      </c>
      <c r="C231" s="163" t="s">
        <v>57</v>
      </c>
      <c r="D231" s="163" t="s">
        <v>57</v>
      </c>
      <c r="E231" s="163" t="s">
        <v>229</v>
      </c>
      <c r="F231" s="163" t="s">
        <v>229</v>
      </c>
      <c r="G231" s="163" t="s">
        <v>229</v>
      </c>
      <c r="H231" s="163" t="s">
        <v>53</v>
      </c>
      <c r="I231" s="103" t="s">
        <v>54</v>
      </c>
      <c r="J231" s="163" t="s">
        <v>54</v>
      </c>
      <c r="K231" s="136" t="s">
        <v>0</v>
      </c>
      <c r="L231" s="163" t="s">
        <v>229</v>
      </c>
      <c r="M231" s="163"/>
      <c r="N231" s="93" t="s">
        <v>62</v>
      </c>
      <c r="O231" s="93" t="s">
        <v>57</v>
      </c>
      <c r="P231" s="165">
        <v>0</v>
      </c>
      <c r="Q231" s="170"/>
      <c r="R231" s="163"/>
      <c r="S231" s="113">
        <v>0</v>
      </c>
      <c r="T231" s="171">
        <v>0</v>
      </c>
      <c r="U231" s="171">
        <v>1.02</v>
      </c>
      <c r="V231" s="172">
        <f t="shared" si="37"/>
        <v>-1.02</v>
      </c>
      <c r="W231" s="172">
        <f>IF(O231="折扣",U231*P231,U231*(1+AG231)/(1+P231+AG231))</f>
        <v>1.02</v>
      </c>
      <c r="X231" s="163"/>
      <c r="Y231" s="117">
        <f t="shared" si="45"/>
        <v>0</v>
      </c>
      <c r="Z231" s="117">
        <f t="shared" si="47"/>
        <v>0.88028169014084512</v>
      </c>
      <c r="AA231" s="176">
        <f t="shared" si="48"/>
        <v>0</v>
      </c>
      <c r="AB231" s="176">
        <f t="shared" si="40"/>
        <v>1.02</v>
      </c>
      <c r="AC231" s="177">
        <v>0.05</v>
      </c>
      <c r="AD231" s="163"/>
      <c r="AE231" s="163"/>
      <c r="AF231" s="163"/>
      <c r="AG231" s="165">
        <v>0.42</v>
      </c>
      <c r="AH231" s="171">
        <f t="shared" si="44"/>
        <v>0.88028169014084512</v>
      </c>
      <c r="AI231" s="171"/>
      <c r="AJ231" s="171">
        <f t="shared" si="46"/>
        <v>0</v>
      </c>
      <c r="AK231" s="171">
        <v>1.25</v>
      </c>
      <c r="AL231" s="171"/>
      <c r="AM231" s="171">
        <f t="shared" si="49"/>
        <v>0.88028169014084512</v>
      </c>
      <c r="AN231" s="178">
        <f t="shared" si="51"/>
        <v>-0.1397183098591549</v>
      </c>
    </row>
    <row r="232" spans="1:40" x14ac:dyDescent="0.3">
      <c r="A232" s="162" t="s">
        <v>222</v>
      </c>
      <c r="B232" s="163" t="s">
        <v>0</v>
      </c>
      <c r="C232" s="163" t="s">
        <v>58</v>
      </c>
      <c r="D232" s="163" t="s">
        <v>59</v>
      </c>
      <c r="E232" s="163" t="s">
        <v>60</v>
      </c>
      <c r="F232" s="163" t="s">
        <v>213</v>
      </c>
      <c r="G232" s="163" t="s">
        <v>60</v>
      </c>
      <c r="H232" s="163" t="s">
        <v>178</v>
      </c>
      <c r="I232" s="103" t="s">
        <v>179</v>
      </c>
      <c r="J232" s="163" t="s">
        <v>220</v>
      </c>
      <c r="K232" s="136" t="s">
        <v>0</v>
      </c>
      <c r="L232" s="163" t="s">
        <v>60</v>
      </c>
      <c r="M232" s="163"/>
      <c r="N232" s="163" t="s">
        <v>62</v>
      </c>
      <c r="O232" s="163" t="s">
        <v>57</v>
      </c>
      <c r="P232" s="177">
        <v>0</v>
      </c>
      <c r="Q232" s="163"/>
      <c r="R232" s="163" t="s">
        <v>181</v>
      </c>
      <c r="S232" s="113">
        <v>0</v>
      </c>
      <c r="T232" s="171">
        <v>1943.83</v>
      </c>
      <c r="U232" s="171">
        <v>1943.83</v>
      </c>
      <c r="V232" s="172">
        <f t="shared" si="37"/>
        <v>0</v>
      </c>
      <c r="W232" s="172">
        <v>0</v>
      </c>
      <c r="X232" s="163"/>
      <c r="Y232" s="117">
        <f t="shared" si="45"/>
        <v>0</v>
      </c>
      <c r="Z232" s="117">
        <f t="shared" si="47"/>
        <v>0</v>
      </c>
      <c r="AA232" s="176">
        <f t="shared" si="48"/>
        <v>1943.83</v>
      </c>
      <c r="AB232" s="171">
        <v>1943.83</v>
      </c>
      <c r="AC232" s="177">
        <v>0</v>
      </c>
      <c r="AD232" s="163"/>
      <c r="AE232" s="163"/>
      <c r="AF232" s="163"/>
      <c r="AG232" s="177">
        <v>0</v>
      </c>
      <c r="AH232" s="192"/>
      <c r="AI232" s="192"/>
      <c r="AJ232" s="192"/>
      <c r="AK232" s="192"/>
      <c r="AL232" s="192"/>
      <c r="AM232" s="192"/>
    </row>
    <row r="233" spans="1:40" x14ac:dyDescent="0.3">
      <c r="A233" s="162" t="s">
        <v>222</v>
      </c>
      <c r="B233" s="163" t="s">
        <v>0</v>
      </c>
      <c r="C233" s="163" t="s">
        <v>58</v>
      </c>
      <c r="D233" s="163" t="s">
        <v>59</v>
      </c>
      <c r="E233" s="163" t="s">
        <v>64</v>
      </c>
      <c r="F233" s="163" t="s">
        <v>64</v>
      </c>
      <c r="G233" s="163" t="s">
        <v>64</v>
      </c>
      <c r="H233" s="163" t="s">
        <v>53</v>
      </c>
      <c r="I233" s="103" t="s">
        <v>54</v>
      </c>
      <c r="J233" s="163" t="s">
        <v>54</v>
      </c>
      <c r="K233" s="136" t="s">
        <v>0</v>
      </c>
      <c r="L233" s="163" t="s">
        <v>64</v>
      </c>
      <c r="M233" s="163"/>
      <c r="N233" s="163" t="s">
        <v>177</v>
      </c>
      <c r="O233" s="163" t="s">
        <v>57</v>
      </c>
      <c r="P233" s="177">
        <v>0</v>
      </c>
      <c r="Q233" s="163"/>
      <c r="R233" s="163"/>
      <c r="S233" s="113">
        <v>0</v>
      </c>
      <c r="T233" s="171">
        <v>3091718</v>
      </c>
      <c r="U233" s="171">
        <v>6400000</v>
      </c>
      <c r="V233" s="172">
        <f t="shared" si="37"/>
        <v>-3308282</v>
      </c>
      <c r="W233" s="172">
        <v>6410256.4100000001</v>
      </c>
      <c r="X233" s="171">
        <f>W233*6%</f>
        <v>384615.38459999999</v>
      </c>
      <c r="Y233" s="117">
        <f t="shared" si="45"/>
        <v>2705506.41</v>
      </c>
      <c r="Z233" s="117">
        <f t="shared" si="47"/>
        <v>6794871.7946000006</v>
      </c>
      <c r="AA233" s="176">
        <f t="shared" si="48"/>
        <v>-10256.410000000149</v>
      </c>
      <c r="AB233" s="171">
        <v>3704750</v>
      </c>
      <c r="AC233" s="177">
        <v>0.05</v>
      </c>
      <c r="AD233" s="163"/>
      <c r="AE233" s="163"/>
      <c r="AF233" s="163" t="s">
        <v>230</v>
      </c>
      <c r="AG233" s="177">
        <v>0.35</v>
      </c>
      <c r="AH233" s="192"/>
      <c r="AI233" s="192"/>
      <c r="AJ233" s="192"/>
      <c r="AK233" s="192"/>
      <c r="AL233" s="192"/>
      <c r="AM233" s="192"/>
    </row>
    <row r="234" spans="1:40" x14ac:dyDescent="0.3">
      <c r="A234" s="162" t="s">
        <v>222</v>
      </c>
      <c r="B234" s="163" t="s">
        <v>0</v>
      </c>
      <c r="C234" s="163" t="s">
        <v>58</v>
      </c>
      <c r="D234" s="163" t="s">
        <v>59</v>
      </c>
      <c r="E234" s="163" t="s">
        <v>64</v>
      </c>
      <c r="F234" s="163" t="s">
        <v>64</v>
      </c>
      <c r="G234" s="163" t="s">
        <v>64</v>
      </c>
      <c r="H234" s="163" t="s">
        <v>178</v>
      </c>
      <c r="I234" s="103" t="s">
        <v>179</v>
      </c>
      <c r="J234" s="163" t="s">
        <v>220</v>
      </c>
      <c r="K234" s="136" t="s">
        <v>0</v>
      </c>
      <c r="L234" s="163" t="s">
        <v>64</v>
      </c>
      <c r="M234" s="163"/>
      <c r="N234" s="163" t="s">
        <v>62</v>
      </c>
      <c r="O234" s="163" t="s">
        <v>57</v>
      </c>
      <c r="P234" s="177">
        <v>0</v>
      </c>
      <c r="Q234" s="163"/>
      <c r="R234" s="163" t="s">
        <v>181</v>
      </c>
      <c r="S234" s="113">
        <v>113492.08</v>
      </c>
      <c r="T234" s="171">
        <v>67634.25</v>
      </c>
      <c r="U234" s="171">
        <v>67634.25</v>
      </c>
      <c r="V234" s="172">
        <v>0</v>
      </c>
      <c r="W234" s="172">
        <v>0</v>
      </c>
      <c r="X234" s="163"/>
      <c r="Y234" s="117">
        <f t="shared" si="45"/>
        <v>0</v>
      </c>
      <c r="Z234" s="117">
        <f t="shared" si="47"/>
        <v>0</v>
      </c>
      <c r="AA234" s="176">
        <f t="shared" si="48"/>
        <v>67634.25</v>
      </c>
      <c r="AB234" s="171">
        <v>67634.25</v>
      </c>
      <c r="AC234" s="177">
        <v>0</v>
      </c>
      <c r="AD234" s="163"/>
      <c r="AE234" s="163"/>
      <c r="AF234" s="163"/>
      <c r="AG234" s="177">
        <v>0</v>
      </c>
      <c r="AH234" s="192"/>
      <c r="AI234" s="192"/>
      <c r="AJ234" s="192"/>
      <c r="AK234" s="192"/>
      <c r="AL234" s="192"/>
      <c r="AM234" s="192"/>
    </row>
    <row r="235" spans="1:40" x14ac:dyDescent="0.3">
      <c r="A235" s="162" t="s">
        <v>222</v>
      </c>
      <c r="B235" s="136" t="s">
        <v>0</v>
      </c>
      <c r="C235" s="136" t="s">
        <v>58</v>
      </c>
      <c r="D235" s="136" t="s">
        <v>59</v>
      </c>
      <c r="E235" s="136" t="s">
        <v>60</v>
      </c>
      <c r="F235" s="136" t="s">
        <v>60</v>
      </c>
      <c r="G235" s="136" t="s">
        <v>60</v>
      </c>
      <c r="H235" s="136" t="s">
        <v>178</v>
      </c>
      <c r="I235" s="103" t="s">
        <v>179</v>
      </c>
      <c r="J235" s="136" t="s">
        <v>220</v>
      </c>
      <c r="K235" s="136" t="s">
        <v>0</v>
      </c>
      <c r="L235" s="136" t="s">
        <v>60</v>
      </c>
      <c r="M235" s="136"/>
      <c r="N235" s="136" t="s">
        <v>62</v>
      </c>
      <c r="O235" s="136" t="s">
        <v>57</v>
      </c>
      <c r="P235" s="183">
        <v>0</v>
      </c>
      <c r="Q235" s="102"/>
      <c r="R235" s="136"/>
      <c r="S235" s="113">
        <v>4076.12</v>
      </c>
      <c r="T235" s="171"/>
      <c r="U235" s="171">
        <v>0</v>
      </c>
      <c r="V235" s="172">
        <v>0</v>
      </c>
      <c r="W235" s="172">
        <f>IF(O235="折扣",U235*P235,U235*(1+AG235)/(1+P235+AG235))</f>
        <v>0</v>
      </c>
      <c r="X235" s="181"/>
      <c r="Y235" s="117">
        <f t="shared" si="45"/>
        <v>0</v>
      </c>
      <c r="Z235" s="117">
        <f t="shared" si="47"/>
        <v>0</v>
      </c>
      <c r="AA235" s="176">
        <f t="shared" si="48"/>
        <v>0</v>
      </c>
      <c r="AB235" s="194">
        <v>0</v>
      </c>
      <c r="AC235" s="177">
        <v>0</v>
      </c>
      <c r="AD235" s="181"/>
      <c r="AE235" s="181"/>
      <c r="AF235" s="181"/>
      <c r="AG235" s="177" t="s">
        <v>217</v>
      </c>
      <c r="AH235" s="192"/>
      <c r="AI235" s="192"/>
      <c r="AJ235" s="192"/>
      <c r="AK235" s="192"/>
      <c r="AL235" s="192"/>
      <c r="AM235" s="192"/>
    </row>
    <row r="236" spans="1:40" x14ac:dyDescent="0.3">
      <c r="A236" s="162" t="s">
        <v>222</v>
      </c>
      <c r="B236" s="179" t="s">
        <v>0</v>
      </c>
      <c r="C236" s="179" t="s">
        <v>58</v>
      </c>
      <c r="D236" s="179" t="s">
        <v>59</v>
      </c>
      <c r="E236" s="179" t="s">
        <v>64</v>
      </c>
      <c r="F236" s="179" t="s">
        <v>64</v>
      </c>
      <c r="G236" s="179" t="s">
        <v>64</v>
      </c>
      <c r="H236" s="179" t="s">
        <v>231</v>
      </c>
      <c r="I236" s="103" t="s">
        <v>179</v>
      </c>
      <c r="J236" s="179" t="s">
        <v>232</v>
      </c>
      <c r="K236" s="136" t="s">
        <v>0</v>
      </c>
      <c r="L236" s="179" t="s">
        <v>64</v>
      </c>
      <c r="M236" s="179"/>
      <c r="N236" s="179" t="s">
        <v>62</v>
      </c>
      <c r="O236" s="179" t="s">
        <v>70</v>
      </c>
      <c r="P236" s="184">
        <v>0.06</v>
      </c>
      <c r="Q236" s="184"/>
      <c r="R236" s="179"/>
      <c r="S236" s="113">
        <v>0</v>
      </c>
      <c r="T236" s="187">
        <v>0</v>
      </c>
      <c r="U236" s="187">
        <f>W236</f>
        <v>85.922413793103402</v>
      </c>
      <c r="V236" s="188">
        <v>0</v>
      </c>
      <c r="W236" s="188">
        <v>85.922413793103402</v>
      </c>
      <c r="X236" s="187"/>
      <c r="Y236" s="117">
        <f t="shared" si="45"/>
        <v>0</v>
      </c>
      <c r="Z236" s="117">
        <f t="shared" si="47"/>
        <v>85.922413793103402</v>
      </c>
      <c r="AA236" s="187">
        <f t="shared" si="48"/>
        <v>0</v>
      </c>
      <c r="AB236" s="187">
        <f>U236</f>
        <v>85.922413793103402</v>
      </c>
      <c r="AC236" s="184">
        <v>0</v>
      </c>
      <c r="AD236" s="179"/>
      <c r="AE236" s="179"/>
      <c r="AF236" s="179"/>
      <c r="AG236" s="184" t="s">
        <v>233</v>
      </c>
      <c r="AH236" s="196"/>
      <c r="AI236" s="196"/>
      <c r="AJ236" s="196"/>
      <c r="AK236" s="196"/>
      <c r="AL236" s="196"/>
      <c r="AM236" s="196"/>
    </row>
    <row r="237" spans="1:40" x14ac:dyDescent="0.3">
      <c r="A237" s="162" t="s">
        <v>222</v>
      </c>
      <c r="B237" s="163" t="s">
        <v>0</v>
      </c>
      <c r="C237" s="163" t="s">
        <v>58</v>
      </c>
      <c r="D237" s="163" t="s">
        <v>59</v>
      </c>
      <c r="E237" s="163" t="s">
        <v>64</v>
      </c>
      <c r="F237" s="163" t="s">
        <v>64</v>
      </c>
      <c r="G237" s="163" t="s">
        <v>64</v>
      </c>
      <c r="H237" s="163" t="s">
        <v>53</v>
      </c>
      <c r="I237" s="103" t="s">
        <v>54</v>
      </c>
      <c r="J237" s="163" t="s">
        <v>54</v>
      </c>
      <c r="K237" s="136" t="s">
        <v>0</v>
      </c>
      <c r="L237" s="163" t="s">
        <v>64</v>
      </c>
      <c r="M237" s="163"/>
      <c r="N237" s="163" t="s">
        <v>177</v>
      </c>
      <c r="O237" s="140" t="s">
        <v>70</v>
      </c>
      <c r="P237" s="158">
        <v>0.01</v>
      </c>
      <c r="Q237" s="163"/>
      <c r="R237" s="189" t="s">
        <v>234</v>
      </c>
      <c r="S237" s="113"/>
      <c r="T237" s="171"/>
      <c r="U237" s="171">
        <v>24590.1</v>
      </c>
      <c r="V237" s="172"/>
      <c r="W237" s="190">
        <f>U237*(1+AG237)/(1+P237+AG237)</f>
        <v>24405.212030075189</v>
      </c>
      <c r="X237" s="171">
        <v>0</v>
      </c>
      <c r="Y237" s="117">
        <f t="shared" si="45"/>
        <v>0</v>
      </c>
      <c r="Z237" s="117">
        <f t="shared" si="47"/>
        <v>24405.212030075189</v>
      </c>
      <c r="AA237" s="176">
        <f t="shared" ref="AA237" si="52">U237-W237</f>
        <v>184.88796992481002</v>
      </c>
      <c r="AB237" s="171">
        <f>U237</f>
        <v>24590.1</v>
      </c>
      <c r="AC237" s="177">
        <v>0.05</v>
      </c>
      <c r="AD237" s="163"/>
      <c r="AE237" s="163" t="s">
        <v>234</v>
      </c>
      <c r="AF237" s="163"/>
      <c r="AG237" s="197">
        <v>0.32</v>
      </c>
      <c r="AH237" s="192"/>
      <c r="AI237" s="192"/>
      <c r="AJ237" s="192"/>
      <c r="AK237" s="192"/>
      <c r="AL237" s="192"/>
      <c r="AM237" s="192"/>
    </row>
    <row r="238" spans="1:40" x14ac:dyDescent="0.3">
      <c r="A238" s="180" t="s">
        <v>235</v>
      </c>
      <c r="B238" s="181" t="s">
        <v>0</v>
      </c>
      <c r="C238" s="181" t="s">
        <v>58</v>
      </c>
      <c r="D238" s="181" t="s">
        <v>59</v>
      </c>
      <c r="E238" s="181" t="s">
        <v>223</v>
      </c>
      <c r="F238" s="181" t="s">
        <v>223</v>
      </c>
      <c r="G238" s="181" t="s">
        <v>223</v>
      </c>
      <c r="H238" s="181" t="s">
        <v>53</v>
      </c>
      <c r="I238" s="103" t="s">
        <v>54</v>
      </c>
      <c r="J238" s="181" t="s">
        <v>54</v>
      </c>
      <c r="K238" s="181" t="s">
        <v>0</v>
      </c>
      <c r="L238" s="181" t="s">
        <v>64</v>
      </c>
      <c r="M238" s="181"/>
      <c r="N238" s="181" t="s">
        <v>102</v>
      </c>
      <c r="O238" s="181" t="s">
        <v>57</v>
      </c>
      <c r="P238" s="185">
        <v>0</v>
      </c>
      <c r="Q238" s="191"/>
      <c r="R238" s="181" t="s">
        <v>30</v>
      </c>
      <c r="S238" s="113">
        <v>34831.26</v>
      </c>
      <c r="T238" s="192">
        <v>200000</v>
      </c>
      <c r="U238" s="192">
        <v>218697.74</v>
      </c>
      <c r="V238" s="193">
        <f t="shared" ref="V238:V287" si="53">S238+T238-U238</f>
        <v>16133.520000000019</v>
      </c>
      <c r="W238" s="193">
        <v>1608518</v>
      </c>
      <c r="X238" s="192"/>
      <c r="Y238" s="117">
        <f t="shared" si="45"/>
        <v>1408518</v>
      </c>
      <c r="Z238" s="117">
        <f t="shared" si="47"/>
        <v>1608518</v>
      </c>
      <c r="AA238" s="192">
        <f>IF(O238="返现",W238*P238,U238-W238)</f>
        <v>-1389820.26</v>
      </c>
      <c r="AB238" s="192">
        <v>200000</v>
      </c>
      <c r="AC238" s="185">
        <v>0.05</v>
      </c>
      <c r="AD238" s="195"/>
      <c r="AE238" s="192"/>
      <c r="AF238" s="192"/>
      <c r="AG238" s="185">
        <v>0.24</v>
      </c>
      <c r="AH238" s="192">
        <f>AB238</f>
        <v>200000</v>
      </c>
      <c r="AI238" s="192">
        <v>0</v>
      </c>
      <c r="AJ238" s="192">
        <f t="shared" ref="AJ238:AJ287" si="54">T238*AG238</f>
        <v>48000</v>
      </c>
      <c r="AK238" s="192">
        <v>266697.74</v>
      </c>
      <c r="AL238" s="198">
        <f t="shared" ref="AL238:AL287" si="55">AI238+AJ238+AK238-U238</f>
        <v>96000</v>
      </c>
      <c r="AM238" s="198">
        <f>W238</f>
        <v>1608518</v>
      </c>
      <c r="AN238" s="178">
        <f t="shared" ref="AN238:AN240" si="56">AM238-W238</f>
        <v>0</v>
      </c>
    </row>
    <row r="239" spans="1:40" x14ac:dyDescent="0.3">
      <c r="A239" s="180" t="s">
        <v>235</v>
      </c>
      <c r="B239" s="181" t="s">
        <v>0</v>
      </c>
      <c r="C239" s="181" t="s">
        <v>58</v>
      </c>
      <c r="D239" s="181" t="s">
        <v>59</v>
      </c>
      <c r="E239" s="181" t="s">
        <v>224</v>
      </c>
      <c r="F239" s="181" t="s">
        <v>224</v>
      </c>
      <c r="G239" s="181" t="s">
        <v>224</v>
      </c>
      <c r="H239" s="181" t="s">
        <v>53</v>
      </c>
      <c r="I239" s="103" t="s">
        <v>54</v>
      </c>
      <c r="J239" s="181" t="s">
        <v>54</v>
      </c>
      <c r="K239" s="181" t="s">
        <v>0</v>
      </c>
      <c r="L239" s="181" t="s">
        <v>64</v>
      </c>
      <c r="M239" s="181"/>
      <c r="N239" s="181" t="s">
        <v>62</v>
      </c>
      <c r="O239" s="181" t="s">
        <v>225</v>
      </c>
      <c r="P239" s="185">
        <v>0.98</v>
      </c>
      <c r="Q239" s="191"/>
      <c r="R239" s="181" t="s">
        <v>30</v>
      </c>
      <c r="S239" s="113">
        <v>144972.91</v>
      </c>
      <c r="T239" s="192">
        <v>150000</v>
      </c>
      <c r="U239" s="192">
        <v>144977.1</v>
      </c>
      <c r="V239" s="193">
        <f t="shared" si="53"/>
        <v>149995.81000000003</v>
      </c>
      <c r="W239" s="193">
        <v>949457.32</v>
      </c>
      <c r="X239" s="192"/>
      <c r="Y239" s="117">
        <f t="shared" si="45"/>
        <v>799457.32</v>
      </c>
      <c r="Z239" s="117">
        <f t="shared" si="47"/>
        <v>949457.32</v>
      </c>
      <c r="AA239" s="192">
        <f t="shared" ref="AA239:AA291" si="57">IF(O239="返现",W239*P239,U239-W239)</f>
        <v>-804480.22</v>
      </c>
      <c r="AB239" s="192">
        <v>150000</v>
      </c>
      <c r="AC239" s="185">
        <v>0.05</v>
      </c>
      <c r="AD239" s="195"/>
      <c r="AE239" s="192"/>
      <c r="AF239" s="192"/>
      <c r="AG239" s="185">
        <v>0.3</v>
      </c>
      <c r="AH239" s="192">
        <v>150000</v>
      </c>
      <c r="AI239" s="192">
        <v>45000</v>
      </c>
      <c r="AJ239" s="192">
        <f t="shared" si="54"/>
        <v>45000</v>
      </c>
      <c r="AK239" s="192">
        <v>167956.19</v>
      </c>
      <c r="AL239" s="198">
        <f t="shared" si="55"/>
        <v>112979.09</v>
      </c>
      <c r="AM239" s="192">
        <v>949457.32</v>
      </c>
      <c r="AN239" s="178">
        <f t="shared" si="56"/>
        <v>0</v>
      </c>
    </row>
    <row r="240" spans="1:40" x14ac:dyDescent="0.3">
      <c r="A240" s="180" t="s">
        <v>235</v>
      </c>
      <c r="B240" s="181" t="s">
        <v>0</v>
      </c>
      <c r="C240" s="181" t="s">
        <v>58</v>
      </c>
      <c r="D240" s="181" t="s">
        <v>59</v>
      </c>
      <c r="E240" s="181" t="s">
        <v>64</v>
      </c>
      <c r="F240" s="181" t="s">
        <v>64</v>
      </c>
      <c r="G240" s="181" t="s">
        <v>64</v>
      </c>
      <c r="H240" s="181" t="s">
        <v>53</v>
      </c>
      <c r="I240" s="103" t="s">
        <v>54</v>
      </c>
      <c r="J240" s="181" t="s">
        <v>54</v>
      </c>
      <c r="K240" s="181" t="s">
        <v>0</v>
      </c>
      <c r="L240" s="181" t="s">
        <v>64</v>
      </c>
      <c r="M240" s="181"/>
      <c r="N240" s="181" t="s">
        <v>62</v>
      </c>
      <c r="O240" s="181" t="s">
        <v>57</v>
      </c>
      <c r="P240" s="185">
        <v>0</v>
      </c>
      <c r="Q240" s="191"/>
      <c r="R240" s="181" t="s">
        <v>236</v>
      </c>
      <c r="S240" s="113">
        <v>2196321.25</v>
      </c>
      <c r="T240" s="192">
        <v>933830.44</v>
      </c>
      <c r="U240" s="192">
        <v>2088475.88</v>
      </c>
      <c r="V240" s="193">
        <f t="shared" si="53"/>
        <v>1041675.81</v>
      </c>
      <c r="W240" s="193">
        <v>2917214.7168000001</v>
      </c>
      <c r="X240" s="192">
        <v>155952.88320000001</v>
      </c>
      <c r="Y240" s="117">
        <f t="shared" si="45"/>
        <v>717999.99679999985</v>
      </c>
      <c r="Z240" s="117">
        <f t="shared" si="47"/>
        <v>3073167.6</v>
      </c>
      <c r="AA240" s="192">
        <f t="shared" si="57"/>
        <v>-828738.83680000016</v>
      </c>
      <c r="AB240" s="192">
        <v>2199214.7200000002</v>
      </c>
      <c r="AC240" s="185">
        <v>0.05</v>
      </c>
      <c r="AD240" s="195"/>
      <c r="AE240" s="192"/>
      <c r="AF240" s="192"/>
      <c r="AG240" s="185">
        <v>0.3</v>
      </c>
      <c r="AH240" s="192">
        <f>AB240</f>
        <v>2199214.7200000002</v>
      </c>
      <c r="AI240" s="192">
        <v>659764.41599999997</v>
      </c>
      <c r="AJ240" s="192">
        <f t="shared" si="54"/>
        <v>280149.13199999998</v>
      </c>
      <c r="AK240" s="192">
        <v>2509768.84</v>
      </c>
      <c r="AL240" s="198">
        <f t="shared" si="55"/>
        <v>1361206.5079999999</v>
      </c>
      <c r="AM240" s="192">
        <v>2917214.7168000001</v>
      </c>
      <c r="AN240" s="178">
        <f t="shared" si="56"/>
        <v>0</v>
      </c>
    </row>
    <row r="241" spans="1:39" x14ac:dyDescent="0.3">
      <c r="A241" s="180" t="s">
        <v>235</v>
      </c>
      <c r="B241" s="182" t="s">
        <v>47</v>
      </c>
      <c r="C241" s="182" t="s">
        <v>169</v>
      </c>
      <c r="D241" s="182" t="s">
        <v>170</v>
      </c>
      <c r="E241" s="182" t="s">
        <v>171</v>
      </c>
      <c r="F241" s="182" t="s">
        <v>172</v>
      </c>
      <c r="G241" s="182" t="s">
        <v>52</v>
      </c>
      <c r="H241" s="182" t="s">
        <v>53</v>
      </c>
      <c r="I241" s="103" t="s">
        <v>54</v>
      </c>
      <c r="J241" s="181" t="s">
        <v>54</v>
      </c>
      <c r="K241" s="181" t="s">
        <v>0</v>
      </c>
      <c r="L241" s="182" t="s">
        <v>173</v>
      </c>
      <c r="M241" s="182"/>
      <c r="N241" s="93" t="s">
        <v>56</v>
      </c>
      <c r="O241" s="93" t="s">
        <v>57</v>
      </c>
      <c r="P241" s="186">
        <v>0</v>
      </c>
      <c r="Q241" s="181"/>
      <c r="R241" s="181"/>
      <c r="S241" s="113">
        <v>2956.69</v>
      </c>
      <c r="T241" s="181"/>
      <c r="U241" s="192">
        <v>0</v>
      </c>
      <c r="V241" s="193">
        <f t="shared" si="53"/>
        <v>2956.69</v>
      </c>
      <c r="W241" s="193">
        <f t="shared" ref="W241:W287" si="58">IF(O241="折扣",U241*P241,IF(O241="返现",U241,U241*(1+AG241)/(1+P241+AG241)))</f>
        <v>0</v>
      </c>
      <c r="X241" s="192"/>
      <c r="Y241" s="117">
        <f t="shared" si="45"/>
        <v>0</v>
      </c>
      <c r="Z241" s="117">
        <f t="shared" ref="Z241:Z278" si="59">W241+X241</f>
        <v>0</v>
      </c>
      <c r="AA241" s="192">
        <f t="shared" si="57"/>
        <v>0</v>
      </c>
      <c r="AB241" s="192">
        <f t="shared" ref="AB241:AB287" si="60">U241</f>
        <v>0</v>
      </c>
      <c r="AC241" s="185">
        <v>0.05</v>
      </c>
      <c r="AD241" s="181"/>
      <c r="AE241" s="181"/>
      <c r="AF241" s="181"/>
      <c r="AG241" s="185">
        <v>0.42</v>
      </c>
      <c r="AH241" s="192">
        <f t="shared" ref="AH241:AH287" si="61">AK241/(1+AG241)</f>
        <v>0</v>
      </c>
      <c r="AI241" s="192"/>
      <c r="AJ241" s="192">
        <f t="shared" si="54"/>
        <v>0</v>
      </c>
      <c r="AK241" s="192">
        <v>0</v>
      </c>
      <c r="AL241" s="198">
        <f t="shared" si="55"/>
        <v>0</v>
      </c>
      <c r="AM241" s="198">
        <f t="shared" ref="AM241:AM287" si="62">IF(O241="折扣",AK241*P241,IF(O241="返现",AK241/(1+AG241),AK241/(1+P241+AG241)))</f>
        <v>0</v>
      </c>
    </row>
    <row r="242" spans="1:39" x14ac:dyDescent="0.3">
      <c r="A242" s="180" t="s">
        <v>235</v>
      </c>
      <c r="B242" s="182" t="s">
        <v>47</v>
      </c>
      <c r="C242" s="182" t="s">
        <v>76</v>
      </c>
      <c r="D242" s="182" t="s">
        <v>77</v>
      </c>
      <c r="E242" s="182" t="s">
        <v>88</v>
      </c>
      <c r="F242" s="182" t="s">
        <v>89</v>
      </c>
      <c r="G242" s="182" t="s">
        <v>52</v>
      </c>
      <c r="H242" s="182" t="s">
        <v>53</v>
      </c>
      <c r="I242" s="103" t="s">
        <v>54</v>
      </c>
      <c r="J242" s="181" t="s">
        <v>54</v>
      </c>
      <c r="K242" s="181" t="s">
        <v>0</v>
      </c>
      <c r="L242" s="182" t="s">
        <v>88</v>
      </c>
      <c r="M242" s="182"/>
      <c r="N242" s="93" t="s">
        <v>62</v>
      </c>
      <c r="O242" s="93" t="s">
        <v>57</v>
      </c>
      <c r="P242" s="186">
        <v>0</v>
      </c>
      <c r="Q242" s="181"/>
      <c r="R242" s="181"/>
      <c r="S242" s="113">
        <v>70023.360000000001</v>
      </c>
      <c r="T242" s="181"/>
      <c r="U242" s="192">
        <v>0</v>
      </c>
      <c r="V242" s="193">
        <f t="shared" si="53"/>
        <v>70023.360000000001</v>
      </c>
      <c r="W242" s="193">
        <f t="shared" si="58"/>
        <v>0</v>
      </c>
      <c r="X242" s="192"/>
      <c r="Y242" s="117">
        <f t="shared" si="45"/>
        <v>0</v>
      </c>
      <c r="Z242" s="117">
        <f t="shared" si="59"/>
        <v>0</v>
      </c>
      <c r="AA242" s="192">
        <f t="shared" si="57"/>
        <v>0</v>
      </c>
      <c r="AB242" s="192">
        <f t="shared" si="60"/>
        <v>0</v>
      </c>
      <c r="AC242" s="185">
        <v>0.05</v>
      </c>
      <c r="AD242" s="181"/>
      <c r="AE242" s="181"/>
      <c r="AF242" s="181"/>
      <c r="AG242" s="185">
        <v>0</v>
      </c>
      <c r="AH242" s="192">
        <f t="shared" si="61"/>
        <v>0</v>
      </c>
      <c r="AI242" s="192"/>
      <c r="AJ242" s="192">
        <f t="shared" si="54"/>
        <v>0</v>
      </c>
      <c r="AK242" s="192">
        <v>0</v>
      </c>
      <c r="AL242" s="198">
        <f t="shared" si="55"/>
        <v>0</v>
      </c>
      <c r="AM242" s="198">
        <f t="shared" si="62"/>
        <v>0</v>
      </c>
    </row>
    <row r="243" spans="1:39" x14ac:dyDescent="0.3">
      <c r="A243" s="180" t="s">
        <v>235</v>
      </c>
      <c r="B243" s="182" t="s">
        <v>47</v>
      </c>
      <c r="C243" s="182" t="s">
        <v>66</v>
      </c>
      <c r="D243" s="182" t="s">
        <v>81</v>
      </c>
      <c r="E243" s="182" t="s">
        <v>82</v>
      </c>
      <c r="F243" s="182" t="s">
        <v>83</v>
      </c>
      <c r="G243" s="182" t="s">
        <v>52</v>
      </c>
      <c r="H243" s="182" t="s">
        <v>53</v>
      </c>
      <c r="I243" s="103" t="s">
        <v>54</v>
      </c>
      <c r="J243" s="181" t="s">
        <v>54</v>
      </c>
      <c r="K243" s="181" t="s">
        <v>0</v>
      </c>
      <c r="L243" s="182" t="s">
        <v>82</v>
      </c>
      <c r="M243" s="182"/>
      <c r="N243" s="93" t="s">
        <v>56</v>
      </c>
      <c r="O243" s="93" t="s">
        <v>57</v>
      </c>
      <c r="P243" s="186">
        <v>0</v>
      </c>
      <c r="Q243" s="181"/>
      <c r="R243" s="181"/>
      <c r="S243" s="113">
        <v>7741.65</v>
      </c>
      <c r="T243" s="181"/>
      <c r="U243" s="192">
        <v>0</v>
      </c>
      <c r="V243" s="193">
        <f t="shared" si="53"/>
        <v>7741.65</v>
      </c>
      <c r="W243" s="193">
        <f t="shared" si="58"/>
        <v>0</v>
      </c>
      <c r="X243" s="192"/>
      <c r="Y243" s="117">
        <f t="shared" si="45"/>
        <v>0</v>
      </c>
      <c r="Z243" s="117">
        <f t="shared" si="59"/>
        <v>0</v>
      </c>
      <c r="AA243" s="192">
        <f t="shared" si="57"/>
        <v>0</v>
      </c>
      <c r="AB243" s="192">
        <f t="shared" si="60"/>
        <v>0</v>
      </c>
      <c r="AC243" s="185">
        <v>0.05</v>
      </c>
      <c r="AD243" s="181"/>
      <c r="AE243" s="181"/>
      <c r="AF243" s="181"/>
      <c r="AG243" s="185">
        <v>0.42</v>
      </c>
      <c r="AH243" s="192">
        <f t="shared" si="61"/>
        <v>0</v>
      </c>
      <c r="AI243" s="192"/>
      <c r="AJ243" s="192">
        <f t="shared" si="54"/>
        <v>0</v>
      </c>
      <c r="AK243" s="192">
        <v>0</v>
      </c>
      <c r="AL243" s="198">
        <f t="shared" si="55"/>
        <v>0</v>
      </c>
      <c r="AM243" s="198">
        <f t="shared" si="62"/>
        <v>0</v>
      </c>
    </row>
    <row r="244" spans="1:39" x14ac:dyDescent="0.3">
      <c r="A244" s="180" t="s">
        <v>235</v>
      </c>
      <c r="B244" s="182" t="s">
        <v>47</v>
      </c>
      <c r="C244" s="182" t="s">
        <v>66</v>
      </c>
      <c r="D244" s="182" t="s">
        <v>67</v>
      </c>
      <c r="E244" s="182" t="s">
        <v>68</v>
      </c>
      <c r="F244" s="182" t="s">
        <v>69</v>
      </c>
      <c r="G244" s="182" t="s">
        <v>52</v>
      </c>
      <c r="H244" s="182" t="s">
        <v>53</v>
      </c>
      <c r="I244" s="103" t="s">
        <v>54</v>
      </c>
      <c r="J244" s="181" t="s">
        <v>54</v>
      </c>
      <c r="K244" s="181" t="s">
        <v>0</v>
      </c>
      <c r="L244" s="182" t="s">
        <v>68</v>
      </c>
      <c r="M244" s="182"/>
      <c r="N244" s="93" t="s">
        <v>62</v>
      </c>
      <c r="O244" s="93" t="s">
        <v>57</v>
      </c>
      <c r="P244" s="186">
        <v>0</v>
      </c>
      <c r="Q244" s="181"/>
      <c r="R244" s="181"/>
      <c r="S244" s="113">
        <v>7.0399999999990497</v>
      </c>
      <c r="T244" s="181"/>
      <c r="U244" s="192">
        <v>0</v>
      </c>
      <c r="V244" s="193">
        <f t="shared" si="53"/>
        <v>7.0399999999990497</v>
      </c>
      <c r="W244" s="193">
        <f t="shared" si="58"/>
        <v>0</v>
      </c>
      <c r="X244" s="192"/>
      <c r="Y244" s="117">
        <f t="shared" si="45"/>
        <v>0</v>
      </c>
      <c r="Z244" s="117">
        <f t="shared" si="59"/>
        <v>0</v>
      </c>
      <c r="AA244" s="192">
        <f t="shared" si="57"/>
        <v>0</v>
      </c>
      <c r="AB244" s="192">
        <f t="shared" si="60"/>
        <v>0</v>
      </c>
      <c r="AC244" s="185">
        <v>0.05</v>
      </c>
      <c r="AD244" s="181"/>
      <c r="AE244" s="181"/>
      <c r="AF244" s="181"/>
      <c r="AG244" s="185">
        <v>0</v>
      </c>
      <c r="AH244" s="192">
        <f t="shared" si="61"/>
        <v>0</v>
      </c>
      <c r="AI244" s="192"/>
      <c r="AJ244" s="192">
        <f t="shared" si="54"/>
        <v>0</v>
      </c>
      <c r="AK244" s="192">
        <v>0</v>
      </c>
      <c r="AL244" s="198">
        <f t="shared" si="55"/>
        <v>0</v>
      </c>
      <c r="AM244" s="198">
        <f t="shared" si="62"/>
        <v>0</v>
      </c>
    </row>
    <row r="245" spans="1:39" x14ac:dyDescent="0.3">
      <c r="A245" s="180" t="s">
        <v>235</v>
      </c>
      <c r="B245" s="182" t="s">
        <v>47</v>
      </c>
      <c r="C245" s="182" t="s">
        <v>66</v>
      </c>
      <c r="D245" s="182" t="s">
        <v>67</v>
      </c>
      <c r="E245" s="182" t="s">
        <v>79</v>
      </c>
      <c r="F245" s="182" t="s">
        <v>80</v>
      </c>
      <c r="G245" s="182" t="s">
        <v>52</v>
      </c>
      <c r="H245" s="182" t="s">
        <v>53</v>
      </c>
      <c r="I245" s="103" t="s">
        <v>54</v>
      </c>
      <c r="J245" s="181" t="s">
        <v>54</v>
      </c>
      <c r="K245" s="181" t="s">
        <v>0</v>
      </c>
      <c r="L245" s="182" t="s">
        <v>79</v>
      </c>
      <c r="M245" s="182"/>
      <c r="N245" s="93" t="s">
        <v>62</v>
      </c>
      <c r="O245" s="93" t="s">
        <v>70</v>
      </c>
      <c r="P245" s="186">
        <v>0.02</v>
      </c>
      <c r="Q245" s="181"/>
      <c r="R245" s="181"/>
      <c r="S245" s="113">
        <v>106099.63</v>
      </c>
      <c r="T245" s="181"/>
      <c r="U245" s="192">
        <v>0</v>
      </c>
      <c r="V245" s="193">
        <f t="shared" si="53"/>
        <v>106099.63</v>
      </c>
      <c r="W245" s="193">
        <f t="shared" si="58"/>
        <v>0</v>
      </c>
      <c r="X245" s="192"/>
      <c r="Y245" s="117">
        <f t="shared" si="45"/>
        <v>0</v>
      </c>
      <c r="Z245" s="117">
        <f t="shared" si="59"/>
        <v>0</v>
      </c>
      <c r="AA245" s="192">
        <f t="shared" si="57"/>
        <v>0</v>
      </c>
      <c r="AB245" s="192">
        <f t="shared" si="60"/>
        <v>0</v>
      </c>
      <c r="AC245" s="185">
        <v>0.05</v>
      </c>
      <c r="AD245" s="181"/>
      <c r="AE245" s="181"/>
      <c r="AF245" s="181"/>
      <c r="AG245" s="185">
        <v>0.42</v>
      </c>
      <c r="AH245" s="192">
        <f t="shared" si="61"/>
        <v>0</v>
      </c>
      <c r="AI245" s="192"/>
      <c r="AJ245" s="192">
        <f t="shared" si="54"/>
        <v>0</v>
      </c>
      <c r="AK245" s="192">
        <v>0</v>
      </c>
      <c r="AL245" s="198">
        <f t="shared" si="55"/>
        <v>0</v>
      </c>
      <c r="AM245" s="198">
        <f t="shared" si="62"/>
        <v>0</v>
      </c>
    </row>
    <row r="246" spans="1:39" x14ac:dyDescent="0.3">
      <c r="A246" s="180" t="s">
        <v>235</v>
      </c>
      <c r="B246" s="182" t="s">
        <v>47</v>
      </c>
      <c r="C246" s="182" t="s">
        <v>48</v>
      </c>
      <c r="D246" s="182" t="s">
        <v>98</v>
      </c>
      <c r="E246" s="182" t="s">
        <v>99</v>
      </c>
      <c r="F246" s="182" t="s">
        <v>100</v>
      </c>
      <c r="G246" s="182" t="s">
        <v>52</v>
      </c>
      <c r="H246" s="182" t="s">
        <v>53</v>
      </c>
      <c r="I246" s="103" t="s">
        <v>54</v>
      </c>
      <c r="J246" s="181" t="s">
        <v>54</v>
      </c>
      <c r="K246" s="181" t="s">
        <v>0</v>
      </c>
      <c r="L246" s="182" t="s">
        <v>101</v>
      </c>
      <c r="M246" s="182"/>
      <c r="N246" s="93" t="s">
        <v>102</v>
      </c>
      <c r="O246" s="93" t="s">
        <v>70</v>
      </c>
      <c r="P246" s="186">
        <v>0.18</v>
      </c>
      <c r="Q246" s="181"/>
      <c r="R246" s="181"/>
      <c r="S246" s="113">
        <v>131941.95000000001</v>
      </c>
      <c r="T246" s="181"/>
      <c r="U246" s="192">
        <v>0</v>
      </c>
      <c r="V246" s="193">
        <f t="shared" si="53"/>
        <v>131941.95000000001</v>
      </c>
      <c r="W246" s="193">
        <f t="shared" si="58"/>
        <v>0</v>
      </c>
      <c r="X246" s="192"/>
      <c r="Y246" s="117">
        <f t="shared" si="45"/>
        <v>0</v>
      </c>
      <c r="Z246" s="117">
        <f t="shared" si="59"/>
        <v>0</v>
      </c>
      <c r="AA246" s="192">
        <f t="shared" si="57"/>
        <v>0</v>
      </c>
      <c r="AB246" s="192">
        <f t="shared" si="60"/>
        <v>0</v>
      </c>
      <c r="AC246" s="185">
        <v>0.05</v>
      </c>
      <c r="AD246" s="181"/>
      <c r="AE246" s="181"/>
      <c r="AF246" s="181"/>
      <c r="AG246" s="106">
        <v>0.42</v>
      </c>
      <c r="AH246" s="192">
        <f t="shared" si="61"/>
        <v>0</v>
      </c>
      <c r="AI246" s="192"/>
      <c r="AJ246" s="192">
        <f t="shared" si="54"/>
        <v>0</v>
      </c>
      <c r="AK246" s="192">
        <v>0</v>
      </c>
      <c r="AL246" s="198">
        <f t="shared" si="55"/>
        <v>0</v>
      </c>
      <c r="AM246" s="198">
        <f t="shared" si="62"/>
        <v>0</v>
      </c>
    </row>
    <row r="247" spans="1:39" x14ac:dyDescent="0.3">
      <c r="A247" s="180" t="s">
        <v>235</v>
      </c>
      <c r="B247" s="182" t="s">
        <v>47</v>
      </c>
      <c r="C247" s="182" t="s">
        <v>48</v>
      </c>
      <c r="D247" s="182" t="s">
        <v>49</v>
      </c>
      <c r="E247" s="182" t="s">
        <v>50</v>
      </c>
      <c r="F247" s="182" t="s">
        <v>51</v>
      </c>
      <c r="G247" s="182" t="s">
        <v>52</v>
      </c>
      <c r="H247" s="182" t="s">
        <v>53</v>
      </c>
      <c r="I247" s="103" t="s">
        <v>54</v>
      </c>
      <c r="J247" s="181" t="s">
        <v>54</v>
      </c>
      <c r="K247" s="181" t="s">
        <v>0</v>
      </c>
      <c r="L247" s="182" t="s">
        <v>50</v>
      </c>
      <c r="M247" s="182"/>
      <c r="N247" s="93" t="s">
        <v>62</v>
      </c>
      <c r="O247" s="93" t="s">
        <v>70</v>
      </c>
      <c r="P247" s="186">
        <v>0.03</v>
      </c>
      <c r="Q247" s="181"/>
      <c r="R247" s="181"/>
      <c r="S247" s="113">
        <v>15899.0800000003</v>
      </c>
      <c r="T247" s="181"/>
      <c r="U247" s="192">
        <v>0</v>
      </c>
      <c r="V247" s="193">
        <f t="shared" si="53"/>
        <v>15899.0800000003</v>
      </c>
      <c r="W247" s="193">
        <f t="shared" si="58"/>
        <v>0</v>
      </c>
      <c r="X247" s="192"/>
      <c r="Y247" s="117">
        <f t="shared" si="45"/>
        <v>0</v>
      </c>
      <c r="Z247" s="117">
        <f t="shared" si="59"/>
        <v>0</v>
      </c>
      <c r="AA247" s="192">
        <f t="shared" si="57"/>
        <v>0</v>
      </c>
      <c r="AB247" s="192">
        <f t="shared" si="60"/>
        <v>0</v>
      </c>
      <c r="AC247" s="185">
        <v>0.05</v>
      </c>
      <c r="AD247" s="181"/>
      <c r="AE247" s="181"/>
      <c r="AF247" s="181"/>
      <c r="AG247" s="185">
        <v>7.0000000000000007E-2</v>
      </c>
      <c r="AH247" s="192">
        <f t="shared" si="61"/>
        <v>0</v>
      </c>
      <c r="AI247" s="192"/>
      <c r="AJ247" s="192">
        <f t="shared" si="54"/>
        <v>0</v>
      </c>
      <c r="AK247" s="192">
        <v>0</v>
      </c>
      <c r="AL247" s="198">
        <f t="shared" si="55"/>
        <v>0</v>
      </c>
      <c r="AM247" s="198">
        <f t="shared" si="62"/>
        <v>0</v>
      </c>
    </row>
    <row r="248" spans="1:39" x14ac:dyDescent="0.3">
      <c r="A248" s="180" t="s">
        <v>235</v>
      </c>
      <c r="B248" s="182" t="s">
        <v>47</v>
      </c>
      <c r="C248" s="182" t="s">
        <v>48</v>
      </c>
      <c r="D248" s="182" t="s">
        <v>49</v>
      </c>
      <c r="E248" s="182" t="s">
        <v>50</v>
      </c>
      <c r="F248" s="182" t="s">
        <v>51</v>
      </c>
      <c r="G248" s="182" t="s">
        <v>52</v>
      </c>
      <c r="H248" s="182" t="s">
        <v>53</v>
      </c>
      <c r="I248" s="103" t="s">
        <v>54</v>
      </c>
      <c r="J248" s="181" t="s">
        <v>54</v>
      </c>
      <c r="K248" s="181" t="s">
        <v>0</v>
      </c>
      <c r="L248" s="182" t="s">
        <v>50</v>
      </c>
      <c r="M248" s="182"/>
      <c r="N248" s="93" t="s">
        <v>56</v>
      </c>
      <c r="O248" s="93" t="s">
        <v>70</v>
      </c>
      <c r="P248" s="186">
        <v>0.03</v>
      </c>
      <c r="Q248" s="181"/>
      <c r="R248" s="181"/>
      <c r="S248" s="113">
        <v>2383.1799999999998</v>
      </c>
      <c r="T248" s="181"/>
      <c r="U248" s="192">
        <v>0</v>
      </c>
      <c r="V248" s="193">
        <f t="shared" si="53"/>
        <v>2383.1799999999998</v>
      </c>
      <c r="W248" s="193">
        <f t="shared" si="58"/>
        <v>0</v>
      </c>
      <c r="X248" s="192"/>
      <c r="Y248" s="117">
        <f t="shared" si="45"/>
        <v>0</v>
      </c>
      <c r="Z248" s="117">
        <f t="shared" si="59"/>
        <v>0</v>
      </c>
      <c r="AA248" s="192">
        <f t="shared" si="57"/>
        <v>0</v>
      </c>
      <c r="AB248" s="192">
        <f t="shared" si="60"/>
        <v>0</v>
      </c>
      <c r="AC248" s="185">
        <v>0.05</v>
      </c>
      <c r="AD248" s="181"/>
      <c r="AE248" s="181"/>
      <c r="AF248" s="181"/>
      <c r="AG248" s="185">
        <v>7.0000000000000007E-2</v>
      </c>
      <c r="AH248" s="192">
        <f t="shared" si="61"/>
        <v>0</v>
      </c>
      <c r="AI248" s="192"/>
      <c r="AJ248" s="192">
        <f t="shared" si="54"/>
        <v>0</v>
      </c>
      <c r="AK248" s="192">
        <v>0</v>
      </c>
      <c r="AL248" s="198">
        <f t="shared" si="55"/>
        <v>0</v>
      </c>
      <c r="AM248" s="198">
        <f t="shared" si="62"/>
        <v>0</v>
      </c>
    </row>
    <row r="249" spans="1:39" x14ac:dyDescent="0.3">
      <c r="A249" s="180" t="s">
        <v>235</v>
      </c>
      <c r="B249" s="182" t="s">
        <v>47</v>
      </c>
      <c r="C249" s="182" t="s">
        <v>58</v>
      </c>
      <c r="D249" s="182" t="s">
        <v>93</v>
      </c>
      <c r="E249" s="182" t="s">
        <v>94</v>
      </c>
      <c r="F249" s="182" t="s">
        <v>95</v>
      </c>
      <c r="G249" s="182" t="s">
        <v>52</v>
      </c>
      <c r="H249" s="182" t="s">
        <v>53</v>
      </c>
      <c r="I249" s="103" t="s">
        <v>54</v>
      </c>
      <c r="J249" s="181" t="s">
        <v>54</v>
      </c>
      <c r="K249" s="181" t="s">
        <v>0</v>
      </c>
      <c r="L249" s="182" t="s">
        <v>96</v>
      </c>
      <c r="M249" s="182"/>
      <c r="N249" s="93" t="s">
        <v>56</v>
      </c>
      <c r="O249" s="93" t="s">
        <v>70</v>
      </c>
      <c r="P249" s="186">
        <v>0.05</v>
      </c>
      <c r="Q249" s="181"/>
      <c r="R249" s="181"/>
      <c r="S249" s="113">
        <v>1766.24</v>
      </c>
      <c r="T249" s="181"/>
      <c r="U249" s="192">
        <v>0</v>
      </c>
      <c r="V249" s="193">
        <f t="shared" si="53"/>
        <v>1766.24</v>
      </c>
      <c r="W249" s="193">
        <f t="shared" si="58"/>
        <v>0</v>
      </c>
      <c r="X249" s="192"/>
      <c r="Y249" s="117">
        <f t="shared" si="45"/>
        <v>0</v>
      </c>
      <c r="Z249" s="117">
        <f t="shared" si="59"/>
        <v>0</v>
      </c>
      <c r="AA249" s="192">
        <f t="shared" si="57"/>
        <v>0</v>
      </c>
      <c r="AB249" s="192">
        <f t="shared" si="60"/>
        <v>0</v>
      </c>
      <c r="AC249" s="185">
        <v>0.05</v>
      </c>
      <c r="AD249" s="181"/>
      <c r="AE249" s="181"/>
      <c r="AF249" s="181"/>
      <c r="AG249" s="185">
        <v>0.42</v>
      </c>
      <c r="AH249" s="192">
        <f t="shared" si="61"/>
        <v>0</v>
      </c>
      <c r="AI249" s="192"/>
      <c r="AJ249" s="192">
        <f t="shared" si="54"/>
        <v>0</v>
      </c>
      <c r="AK249" s="192">
        <v>0</v>
      </c>
      <c r="AL249" s="198">
        <f t="shared" si="55"/>
        <v>0</v>
      </c>
      <c r="AM249" s="198">
        <f t="shared" si="62"/>
        <v>0</v>
      </c>
    </row>
    <row r="250" spans="1:39" x14ac:dyDescent="0.3">
      <c r="A250" s="180" t="s">
        <v>235</v>
      </c>
      <c r="B250" s="182" t="s">
        <v>47</v>
      </c>
      <c r="C250" s="182" t="s">
        <v>103</v>
      </c>
      <c r="D250" s="182" t="s">
        <v>104</v>
      </c>
      <c r="E250" s="182" t="s">
        <v>105</v>
      </c>
      <c r="F250" s="182" t="s">
        <v>106</v>
      </c>
      <c r="G250" s="182" t="s">
        <v>52</v>
      </c>
      <c r="H250" s="182" t="s">
        <v>53</v>
      </c>
      <c r="I250" s="103" t="s">
        <v>54</v>
      </c>
      <c r="J250" s="181" t="s">
        <v>54</v>
      </c>
      <c r="K250" s="181" t="s">
        <v>0</v>
      </c>
      <c r="L250" s="182" t="s">
        <v>101</v>
      </c>
      <c r="M250" s="182"/>
      <c r="N250" s="93" t="s">
        <v>102</v>
      </c>
      <c r="O250" s="93" t="s">
        <v>70</v>
      </c>
      <c r="P250" s="186">
        <v>0.18</v>
      </c>
      <c r="Q250" s="181"/>
      <c r="R250" s="181"/>
      <c r="S250" s="113">
        <v>8102.9149295775096</v>
      </c>
      <c r="T250" s="181"/>
      <c r="U250" s="192">
        <v>0</v>
      </c>
      <c r="V250" s="193">
        <f t="shared" si="53"/>
        <v>8102.9149295775096</v>
      </c>
      <c r="W250" s="193">
        <f t="shared" si="58"/>
        <v>0</v>
      </c>
      <c r="X250" s="192"/>
      <c r="Y250" s="117">
        <f t="shared" si="45"/>
        <v>0</v>
      </c>
      <c r="Z250" s="117">
        <f t="shared" si="59"/>
        <v>0</v>
      </c>
      <c r="AA250" s="192">
        <f t="shared" si="57"/>
        <v>0</v>
      </c>
      <c r="AB250" s="192">
        <f t="shared" si="60"/>
        <v>0</v>
      </c>
      <c r="AC250" s="185">
        <v>0.05</v>
      </c>
      <c r="AD250" s="181"/>
      <c r="AE250" s="181"/>
      <c r="AF250" s="181"/>
      <c r="AG250" s="185">
        <v>0.42</v>
      </c>
      <c r="AH250" s="192">
        <f t="shared" si="61"/>
        <v>0</v>
      </c>
      <c r="AI250" s="192"/>
      <c r="AJ250" s="192">
        <f t="shared" si="54"/>
        <v>0</v>
      </c>
      <c r="AK250" s="192">
        <v>0</v>
      </c>
      <c r="AL250" s="198">
        <f t="shared" si="55"/>
        <v>0</v>
      </c>
      <c r="AM250" s="198">
        <f t="shared" si="62"/>
        <v>0</v>
      </c>
    </row>
    <row r="251" spans="1:39" x14ac:dyDescent="0.3">
      <c r="A251" s="180" t="s">
        <v>235</v>
      </c>
      <c r="B251" s="182" t="s">
        <v>47</v>
      </c>
      <c r="C251" s="182" t="s">
        <v>103</v>
      </c>
      <c r="D251" s="182" t="s">
        <v>104</v>
      </c>
      <c r="E251" s="182" t="s">
        <v>127</v>
      </c>
      <c r="F251" s="182" t="s">
        <v>128</v>
      </c>
      <c r="G251" s="182" t="s">
        <v>52</v>
      </c>
      <c r="H251" s="182" t="s">
        <v>53</v>
      </c>
      <c r="I251" s="103" t="s">
        <v>54</v>
      </c>
      <c r="J251" s="181" t="s">
        <v>54</v>
      </c>
      <c r="K251" s="181" t="s">
        <v>0</v>
      </c>
      <c r="L251" s="182" t="s">
        <v>101</v>
      </c>
      <c r="M251" s="182"/>
      <c r="N251" s="93" t="s">
        <v>102</v>
      </c>
      <c r="O251" s="93" t="s">
        <v>70</v>
      </c>
      <c r="P251" s="106">
        <v>0.23</v>
      </c>
      <c r="Q251" s="181"/>
      <c r="R251" s="181"/>
      <c r="S251" s="113">
        <v>2063.5353521120301</v>
      </c>
      <c r="T251" s="181"/>
      <c r="U251" s="192">
        <v>0</v>
      </c>
      <c r="V251" s="193">
        <f t="shared" si="53"/>
        <v>2063.5353521120301</v>
      </c>
      <c r="W251" s="193">
        <f t="shared" si="58"/>
        <v>0</v>
      </c>
      <c r="X251" s="192"/>
      <c r="Y251" s="117">
        <f t="shared" si="45"/>
        <v>0</v>
      </c>
      <c r="Z251" s="117">
        <f t="shared" si="59"/>
        <v>0</v>
      </c>
      <c r="AA251" s="192">
        <f t="shared" si="57"/>
        <v>0</v>
      </c>
      <c r="AB251" s="192">
        <f t="shared" si="60"/>
        <v>0</v>
      </c>
      <c r="AC251" s="185">
        <v>0.05</v>
      </c>
      <c r="AD251" s="181"/>
      <c r="AE251" s="181"/>
      <c r="AF251" s="181"/>
      <c r="AG251" s="185">
        <v>0.42</v>
      </c>
      <c r="AH251" s="192">
        <f t="shared" si="61"/>
        <v>0</v>
      </c>
      <c r="AI251" s="192"/>
      <c r="AJ251" s="192">
        <f t="shared" si="54"/>
        <v>0</v>
      </c>
      <c r="AK251" s="192">
        <v>0</v>
      </c>
      <c r="AL251" s="198">
        <f t="shared" si="55"/>
        <v>0</v>
      </c>
      <c r="AM251" s="198">
        <f t="shared" si="62"/>
        <v>0</v>
      </c>
    </row>
    <row r="252" spans="1:39" x14ac:dyDescent="0.3">
      <c r="A252" s="180" t="s">
        <v>235</v>
      </c>
      <c r="B252" s="182" t="s">
        <v>47</v>
      </c>
      <c r="C252" s="182" t="s">
        <v>103</v>
      </c>
      <c r="D252" s="182" t="s">
        <v>104</v>
      </c>
      <c r="E252" s="182" t="s">
        <v>107</v>
      </c>
      <c r="F252" s="182" t="s">
        <v>108</v>
      </c>
      <c r="G252" s="182" t="s">
        <v>52</v>
      </c>
      <c r="H252" s="182" t="s">
        <v>53</v>
      </c>
      <c r="I252" s="103" t="s">
        <v>54</v>
      </c>
      <c r="J252" s="181" t="s">
        <v>54</v>
      </c>
      <c r="K252" s="181" t="s">
        <v>0</v>
      </c>
      <c r="L252" s="182" t="s">
        <v>101</v>
      </c>
      <c r="M252" s="182"/>
      <c r="N252" s="93" t="s">
        <v>102</v>
      </c>
      <c r="O252" s="93" t="s">
        <v>70</v>
      </c>
      <c r="P252" s="186">
        <v>0.03</v>
      </c>
      <c r="Q252" s="181"/>
      <c r="R252" s="181"/>
      <c r="S252" s="113">
        <v>655.37999999978604</v>
      </c>
      <c r="T252" s="181"/>
      <c r="U252" s="192">
        <v>0</v>
      </c>
      <c r="V252" s="193">
        <f t="shared" si="53"/>
        <v>655.37999999978604</v>
      </c>
      <c r="W252" s="193">
        <f t="shared" si="58"/>
        <v>0</v>
      </c>
      <c r="X252" s="192"/>
      <c r="Y252" s="117">
        <f t="shared" si="45"/>
        <v>0</v>
      </c>
      <c r="Z252" s="117">
        <f t="shared" si="59"/>
        <v>0</v>
      </c>
      <c r="AA252" s="192">
        <f t="shared" si="57"/>
        <v>0</v>
      </c>
      <c r="AB252" s="192">
        <f t="shared" si="60"/>
        <v>0</v>
      </c>
      <c r="AC252" s="185">
        <v>0.05</v>
      </c>
      <c r="AD252" s="181"/>
      <c r="AE252" s="181"/>
      <c r="AF252" s="181"/>
      <c r="AG252" s="185">
        <v>0.42</v>
      </c>
      <c r="AH252" s="192">
        <f t="shared" si="61"/>
        <v>0</v>
      </c>
      <c r="AI252" s="192"/>
      <c r="AJ252" s="192">
        <f t="shared" si="54"/>
        <v>0</v>
      </c>
      <c r="AK252" s="192">
        <v>0</v>
      </c>
      <c r="AL252" s="198">
        <f t="shared" si="55"/>
        <v>0</v>
      </c>
      <c r="AM252" s="198">
        <f t="shared" si="62"/>
        <v>0</v>
      </c>
    </row>
    <row r="253" spans="1:39" x14ac:dyDescent="0.3">
      <c r="A253" s="180" t="s">
        <v>235</v>
      </c>
      <c r="B253" s="182" t="s">
        <v>47</v>
      </c>
      <c r="C253" s="182" t="s">
        <v>103</v>
      </c>
      <c r="D253" s="182" t="s">
        <v>104</v>
      </c>
      <c r="E253" s="182" t="s">
        <v>109</v>
      </c>
      <c r="F253" s="182" t="s">
        <v>110</v>
      </c>
      <c r="G253" s="182" t="s">
        <v>52</v>
      </c>
      <c r="H253" s="182" t="s">
        <v>53</v>
      </c>
      <c r="I253" s="103" t="s">
        <v>54</v>
      </c>
      <c r="J253" s="181" t="s">
        <v>54</v>
      </c>
      <c r="K253" s="181" t="s">
        <v>0</v>
      </c>
      <c r="L253" s="182" t="s">
        <v>101</v>
      </c>
      <c r="M253" s="182"/>
      <c r="N253" s="93" t="s">
        <v>102</v>
      </c>
      <c r="O253" s="93" t="s">
        <v>70</v>
      </c>
      <c r="P253" s="186">
        <v>0.22</v>
      </c>
      <c r="Q253" s="181"/>
      <c r="R253" s="181"/>
      <c r="S253" s="113">
        <v>354.84000000002601</v>
      </c>
      <c r="T253" s="181"/>
      <c r="U253" s="192">
        <v>0</v>
      </c>
      <c r="V253" s="193">
        <f t="shared" si="53"/>
        <v>354.84000000002601</v>
      </c>
      <c r="W253" s="193">
        <f t="shared" si="58"/>
        <v>0</v>
      </c>
      <c r="X253" s="192"/>
      <c r="Y253" s="117">
        <f t="shared" si="45"/>
        <v>0</v>
      </c>
      <c r="Z253" s="117">
        <f t="shared" si="59"/>
        <v>0</v>
      </c>
      <c r="AA253" s="192">
        <f t="shared" si="57"/>
        <v>0</v>
      </c>
      <c r="AB253" s="192">
        <f t="shared" si="60"/>
        <v>0</v>
      </c>
      <c r="AC253" s="185">
        <v>0.05</v>
      </c>
      <c r="AD253" s="181"/>
      <c r="AE253" s="181"/>
      <c r="AF253" s="181"/>
      <c r="AG253" s="185">
        <v>0.42</v>
      </c>
      <c r="AH253" s="192">
        <f t="shared" si="61"/>
        <v>0</v>
      </c>
      <c r="AI253" s="192"/>
      <c r="AJ253" s="192">
        <f t="shared" si="54"/>
        <v>0</v>
      </c>
      <c r="AK253" s="192">
        <v>0</v>
      </c>
      <c r="AL253" s="198">
        <f t="shared" si="55"/>
        <v>0</v>
      </c>
      <c r="AM253" s="198">
        <f t="shared" si="62"/>
        <v>0</v>
      </c>
    </row>
    <row r="254" spans="1:39" x14ac:dyDescent="0.3">
      <c r="A254" s="180" t="s">
        <v>235</v>
      </c>
      <c r="B254" s="182" t="s">
        <v>47</v>
      </c>
      <c r="C254" s="182" t="s">
        <v>103</v>
      </c>
      <c r="D254" s="182" t="s">
        <v>104</v>
      </c>
      <c r="E254" s="182" t="s">
        <v>111</v>
      </c>
      <c r="F254" s="182" t="s">
        <v>112</v>
      </c>
      <c r="G254" s="182" t="s">
        <v>52</v>
      </c>
      <c r="H254" s="182" t="s">
        <v>53</v>
      </c>
      <c r="I254" s="103" t="s">
        <v>54</v>
      </c>
      <c r="J254" s="181" t="s">
        <v>54</v>
      </c>
      <c r="K254" s="181" t="s">
        <v>0</v>
      </c>
      <c r="L254" s="182" t="s">
        <v>101</v>
      </c>
      <c r="M254" s="182"/>
      <c r="N254" s="93" t="s">
        <v>102</v>
      </c>
      <c r="O254" s="93" t="s">
        <v>70</v>
      </c>
      <c r="P254" s="186">
        <v>0.08</v>
      </c>
      <c r="Q254" s="181"/>
      <c r="R254" s="181"/>
      <c r="S254" s="192">
        <v>0</v>
      </c>
      <c r="T254" s="181"/>
      <c r="U254" s="192">
        <v>0</v>
      </c>
      <c r="V254" s="193">
        <f t="shared" si="53"/>
        <v>0</v>
      </c>
      <c r="W254" s="193">
        <f t="shared" si="58"/>
        <v>0</v>
      </c>
      <c r="X254" s="192"/>
      <c r="Y254" s="117">
        <f t="shared" si="45"/>
        <v>0</v>
      </c>
      <c r="Z254" s="117">
        <f t="shared" si="59"/>
        <v>0</v>
      </c>
      <c r="AA254" s="192">
        <f t="shared" si="57"/>
        <v>0</v>
      </c>
      <c r="AB254" s="192">
        <f t="shared" si="60"/>
        <v>0</v>
      </c>
      <c r="AC254" s="185">
        <v>0.05</v>
      </c>
      <c r="AD254" s="181"/>
      <c r="AE254" s="181"/>
      <c r="AF254" s="181"/>
      <c r="AG254" s="185">
        <v>0.42</v>
      </c>
      <c r="AH254" s="192">
        <f t="shared" si="61"/>
        <v>0</v>
      </c>
      <c r="AI254" s="192"/>
      <c r="AJ254" s="192">
        <f t="shared" si="54"/>
        <v>0</v>
      </c>
      <c r="AK254" s="192">
        <v>0</v>
      </c>
      <c r="AL254" s="198">
        <f t="shared" si="55"/>
        <v>0</v>
      </c>
      <c r="AM254" s="198">
        <f t="shared" si="62"/>
        <v>0</v>
      </c>
    </row>
    <row r="255" spans="1:39" x14ac:dyDescent="0.3">
      <c r="A255" s="180" t="s">
        <v>235</v>
      </c>
      <c r="B255" s="182" t="s">
        <v>47</v>
      </c>
      <c r="C255" s="182" t="s">
        <v>103</v>
      </c>
      <c r="D255" s="182" t="s">
        <v>104</v>
      </c>
      <c r="E255" s="182" t="s">
        <v>114</v>
      </c>
      <c r="F255" s="182" t="s">
        <v>115</v>
      </c>
      <c r="G255" s="182" t="s">
        <v>52</v>
      </c>
      <c r="H255" s="182" t="s">
        <v>53</v>
      </c>
      <c r="I255" s="103" t="s">
        <v>54</v>
      </c>
      <c r="J255" s="181" t="s">
        <v>54</v>
      </c>
      <c r="K255" s="181" t="s">
        <v>0</v>
      </c>
      <c r="L255" s="182" t="s">
        <v>101</v>
      </c>
      <c r="M255" s="182"/>
      <c r="N255" s="93" t="s">
        <v>102</v>
      </c>
      <c r="O255" s="93" t="s">
        <v>70</v>
      </c>
      <c r="P255" s="186">
        <v>0.04</v>
      </c>
      <c r="Q255" s="181"/>
      <c r="R255" s="181"/>
      <c r="S255" s="192">
        <v>227.30774647876399</v>
      </c>
      <c r="T255" s="181"/>
      <c r="U255" s="192">
        <v>0</v>
      </c>
      <c r="V255" s="193">
        <f t="shared" si="53"/>
        <v>227.30774647876399</v>
      </c>
      <c r="W255" s="193">
        <f t="shared" si="58"/>
        <v>0</v>
      </c>
      <c r="X255" s="192"/>
      <c r="Y255" s="117">
        <f t="shared" si="45"/>
        <v>0</v>
      </c>
      <c r="Z255" s="117">
        <f t="shared" si="59"/>
        <v>0</v>
      </c>
      <c r="AA255" s="192">
        <f t="shared" si="57"/>
        <v>0</v>
      </c>
      <c r="AB255" s="192">
        <f t="shared" si="60"/>
        <v>0</v>
      </c>
      <c r="AC255" s="185">
        <v>0.05</v>
      </c>
      <c r="AD255" s="181"/>
      <c r="AE255" s="181"/>
      <c r="AF255" s="181"/>
      <c r="AG255" s="185">
        <v>0.42</v>
      </c>
      <c r="AH255" s="192">
        <f t="shared" si="61"/>
        <v>0</v>
      </c>
      <c r="AI255" s="192"/>
      <c r="AJ255" s="192">
        <f t="shared" si="54"/>
        <v>0</v>
      </c>
      <c r="AK255" s="192">
        <v>0</v>
      </c>
      <c r="AL255" s="198">
        <f t="shared" si="55"/>
        <v>0</v>
      </c>
      <c r="AM255" s="198">
        <f t="shared" si="62"/>
        <v>0</v>
      </c>
    </row>
    <row r="256" spans="1:39" x14ac:dyDescent="0.3">
      <c r="A256" s="180" t="s">
        <v>235</v>
      </c>
      <c r="B256" s="182" t="s">
        <v>47</v>
      </c>
      <c r="C256" s="182" t="s">
        <v>103</v>
      </c>
      <c r="D256" s="182" t="s">
        <v>104</v>
      </c>
      <c r="E256" s="182" t="s">
        <v>99</v>
      </c>
      <c r="F256" s="182" t="s">
        <v>116</v>
      </c>
      <c r="G256" s="182" t="s">
        <v>52</v>
      </c>
      <c r="H256" s="182" t="s">
        <v>53</v>
      </c>
      <c r="I256" s="103" t="s">
        <v>54</v>
      </c>
      <c r="J256" s="181" t="s">
        <v>54</v>
      </c>
      <c r="K256" s="181" t="s">
        <v>0</v>
      </c>
      <c r="L256" s="182" t="s">
        <v>101</v>
      </c>
      <c r="M256" s="182"/>
      <c r="N256" s="93" t="s">
        <v>102</v>
      </c>
      <c r="O256" s="93" t="s">
        <v>70</v>
      </c>
      <c r="P256" s="186">
        <v>0.23</v>
      </c>
      <c r="Q256" s="181"/>
      <c r="R256" s="181"/>
      <c r="S256" s="192">
        <v>152.264929577999</v>
      </c>
      <c r="T256" s="181"/>
      <c r="U256" s="192">
        <v>0</v>
      </c>
      <c r="V256" s="193">
        <f t="shared" si="53"/>
        <v>152.264929577999</v>
      </c>
      <c r="W256" s="193">
        <f t="shared" si="58"/>
        <v>0</v>
      </c>
      <c r="X256" s="192"/>
      <c r="Y256" s="117">
        <f t="shared" si="45"/>
        <v>0</v>
      </c>
      <c r="Z256" s="117">
        <f t="shared" si="59"/>
        <v>0</v>
      </c>
      <c r="AA256" s="192">
        <f t="shared" si="57"/>
        <v>0</v>
      </c>
      <c r="AB256" s="192">
        <f t="shared" si="60"/>
        <v>0</v>
      </c>
      <c r="AC256" s="185">
        <v>0.05</v>
      </c>
      <c r="AD256" s="181"/>
      <c r="AE256" s="181"/>
      <c r="AF256" s="181"/>
      <c r="AG256" s="185">
        <v>0.42</v>
      </c>
      <c r="AH256" s="192">
        <f t="shared" si="61"/>
        <v>0</v>
      </c>
      <c r="AI256" s="192"/>
      <c r="AJ256" s="192">
        <f t="shared" si="54"/>
        <v>0</v>
      </c>
      <c r="AK256" s="192">
        <v>0</v>
      </c>
      <c r="AL256" s="198">
        <f t="shared" si="55"/>
        <v>0</v>
      </c>
      <c r="AM256" s="198">
        <f t="shared" si="62"/>
        <v>0</v>
      </c>
    </row>
    <row r="257" spans="1:40" x14ac:dyDescent="0.3">
      <c r="A257" s="180" t="s">
        <v>235</v>
      </c>
      <c r="B257" s="182" t="s">
        <v>47</v>
      </c>
      <c r="C257" s="182" t="s">
        <v>103</v>
      </c>
      <c r="D257" s="182" t="s">
        <v>104</v>
      </c>
      <c r="E257" s="182" t="s">
        <v>117</v>
      </c>
      <c r="F257" s="182" t="s">
        <v>118</v>
      </c>
      <c r="G257" s="182" t="s">
        <v>52</v>
      </c>
      <c r="H257" s="182" t="s">
        <v>53</v>
      </c>
      <c r="I257" s="103" t="s">
        <v>54</v>
      </c>
      <c r="J257" s="181" t="s">
        <v>54</v>
      </c>
      <c r="K257" s="181" t="s">
        <v>0</v>
      </c>
      <c r="L257" s="182" t="s">
        <v>101</v>
      </c>
      <c r="M257" s="182"/>
      <c r="N257" s="93" t="s">
        <v>102</v>
      </c>
      <c r="O257" s="93" t="s">
        <v>70</v>
      </c>
      <c r="P257" s="186">
        <v>0.13</v>
      </c>
      <c r="Q257" s="181"/>
      <c r="R257" s="181"/>
      <c r="S257" s="113">
        <v>-30329.470000000099</v>
      </c>
      <c r="T257" s="181"/>
      <c r="U257" s="192">
        <v>0</v>
      </c>
      <c r="V257" s="193">
        <f t="shared" si="53"/>
        <v>-30329.470000000099</v>
      </c>
      <c r="W257" s="193">
        <f t="shared" si="58"/>
        <v>0</v>
      </c>
      <c r="X257" s="192"/>
      <c r="Y257" s="117">
        <f t="shared" si="45"/>
        <v>0</v>
      </c>
      <c r="Z257" s="117">
        <f t="shared" si="59"/>
        <v>0</v>
      </c>
      <c r="AA257" s="192">
        <f t="shared" si="57"/>
        <v>0</v>
      </c>
      <c r="AB257" s="192">
        <f t="shared" si="60"/>
        <v>0</v>
      </c>
      <c r="AC257" s="185">
        <v>0.05</v>
      </c>
      <c r="AD257" s="181"/>
      <c r="AE257" s="181"/>
      <c r="AF257" s="181"/>
      <c r="AG257" s="185">
        <v>0.42</v>
      </c>
      <c r="AH257" s="192">
        <f t="shared" si="61"/>
        <v>0</v>
      </c>
      <c r="AI257" s="192"/>
      <c r="AJ257" s="192">
        <f t="shared" si="54"/>
        <v>0</v>
      </c>
      <c r="AK257" s="192">
        <v>0</v>
      </c>
      <c r="AL257" s="198">
        <f t="shared" si="55"/>
        <v>0</v>
      </c>
      <c r="AM257" s="198">
        <f t="shared" si="62"/>
        <v>0</v>
      </c>
    </row>
    <row r="258" spans="1:40" x14ac:dyDescent="0.3">
      <c r="A258" s="180" t="s">
        <v>235</v>
      </c>
      <c r="B258" s="182" t="s">
        <v>47</v>
      </c>
      <c r="C258" s="182" t="s">
        <v>103</v>
      </c>
      <c r="D258" s="182" t="s">
        <v>104</v>
      </c>
      <c r="E258" s="182" t="s">
        <v>119</v>
      </c>
      <c r="F258" s="182" t="s">
        <v>120</v>
      </c>
      <c r="G258" s="182" t="s">
        <v>52</v>
      </c>
      <c r="H258" s="182" t="s">
        <v>53</v>
      </c>
      <c r="I258" s="103" t="s">
        <v>54</v>
      </c>
      <c r="J258" s="181" t="s">
        <v>54</v>
      </c>
      <c r="K258" s="181" t="s">
        <v>0</v>
      </c>
      <c r="L258" s="182" t="s">
        <v>101</v>
      </c>
      <c r="M258" s="182"/>
      <c r="N258" s="93" t="s">
        <v>102</v>
      </c>
      <c r="O258" s="93" t="s">
        <v>70</v>
      </c>
      <c r="P258" s="186">
        <v>0.03</v>
      </c>
      <c r="Q258" s="181"/>
      <c r="R258" s="181"/>
      <c r="S258" s="192">
        <v>425.555211267598</v>
      </c>
      <c r="T258" s="181"/>
      <c r="U258" s="192">
        <v>0</v>
      </c>
      <c r="V258" s="193">
        <f t="shared" si="53"/>
        <v>425.555211267598</v>
      </c>
      <c r="W258" s="193">
        <f t="shared" si="58"/>
        <v>0</v>
      </c>
      <c r="X258" s="192"/>
      <c r="Y258" s="117">
        <f t="shared" si="45"/>
        <v>0</v>
      </c>
      <c r="Z258" s="117">
        <f t="shared" si="59"/>
        <v>0</v>
      </c>
      <c r="AA258" s="192">
        <f t="shared" si="57"/>
        <v>0</v>
      </c>
      <c r="AB258" s="192">
        <f t="shared" si="60"/>
        <v>0</v>
      </c>
      <c r="AC258" s="185">
        <v>0.05</v>
      </c>
      <c r="AD258" s="181"/>
      <c r="AE258" s="181"/>
      <c r="AF258" s="181"/>
      <c r="AG258" s="185">
        <v>0.42</v>
      </c>
      <c r="AH258" s="192">
        <f t="shared" si="61"/>
        <v>0</v>
      </c>
      <c r="AI258" s="192"/>
      <c r="AJ258" s="192">
        <f t="shared" si="54"/>
        <v>0</v>
      </c>
      <c r="AK258" s="192">
        <v>0</v>
      </c>
      <c r="AL258" s="198">
        <f t="shared" si="55"/>
        <v>0</v>
      </c>
      <c r="AM258" s="198">
        <f t="shared" si="62"/>
        <v>0</v>
      </c>
    </row>
    <row r="259" spans="1:40" x14ac:dyDescent="0.3">
      <c r="A259" s="180" t="s">
        <v>235</v>
      </c>
      <c r="B259" s="182" t="s">
        <v>47</v>
      </c>
      <c r="C259" s="182" t="s">
        <v>103</v>
      </c>
      <c r="D259" s="182" t="s">
        <v>104</v>
      </c>
      <c r="E259" s="182" t="s">
        <v>121</v>
      </c>
      <c r="F259" s="182" t="s">
        <v>122</v>
      </c>
      <c r="G259" s="182" t="s">
        <v>52</v>
      </c>
      <c r="H259" s="182" t="s">
        <v>53</v>
      </c>
      <c r="I259" s="103" t="s">
        <v>54</v>
      </c>
      <c r="J259" s="181" t="s">
        <v>54</v>
      </c>
      <c r="K259" s="181" t="s">
        <v>0</v>
      </c>
      <c r="L259" s="182" t="s">
        <v>101</v>
      </c>
      <c r="M259" s="182"/>
      <c r="N259" s="93" t="s">
        <v>102</v>
      </c>
      <c r="O259" s="93" t="s">
        <v>70</v>
      </c>
      <c r="P259" s="186">
        <v>0.22</v>
      </c>
      <c r="Q259" s="181"/>
      <c r="R259" s="181"/>
      <c r="S259" s="192">
        <v>1402.38690140774</v>
      </c>
      <c r="T259" s="181"/>
      <c r="U259" s="192">
        <v>0</v>
      </c>
      <c r="V259" s="193">
        <f t="shared" si="53"/>
        <v>1402.38690140774</v>
      </c>
      <c r="W259" s="193">
        <f t="shared" si="58"/>
        <v>0</v>
      </c>
      <c r="X259" s="192"/>
      <c r="Y259" s="117">
        <f t="shared" ref="Y259:Y322" si="63">IF(W259-AB259&lt;0,0,IF(O259="返现",MAX(W259-AA259-AB259,0),MAX(W259-AB259,0)))</f>
        <v>0</v>
      </c>
      <c r="Z259" s="117">
        <f t="shared" si="59"/>
        <v>0</v>
      </c>
      <c r="AA259" s="192">
        <f t="shared" si="57"/>
        <v>0</v>
      </c>
      <c r="AB259" s="192">
        <f t="shared" si="60"/>
        <v>0</v>
      </c>
      <c r="AC259" s="185">
        <v>0.05</v>
      </c>
      <c r="AD259" s="181"/>
      <c r="AE259" s="181"/>
      <c r="AF259" s="181"/>
      <c r="AG259" s="185">
        <v>0.42</v>
      </c>
      <c r="AH259" s="192">
        <f t="shared" si="61"/>
        <v>0</v>
      </c>
      <c r="AI259" s="192"/>
      <c r="AJ259" s="192">
        <f t="shared" si="54"/>
        <v>0</v>
      </c>
      <c r="AK259" s="192">
        <v>0</v>
      </c>
      <c r="AL259" s="198">
        <f t="shared" si="55"/>
        <v>0</v>
      </c>
      <c r="AM259" s="198">
        <f t="shared" si="62"/>
        <v>0</v>
      </c>
    </row>
    <row r="260" spans="1:40" x14ac:dyDescent="0.3">
      <c r="A260" s="180" t="s">
        <v>235</v>
      </c>
      <c r="B260" s="182" t="s">
        <v>47</v>
      </c>
      <c r="C260" s="182" t="s">
        <v>103</v>
      </c>
      <c r="D260" s="182" t="s">
        <v>104</v>
      </c>
      <c r="E260" s="182" t="s">
        <v>123</v>
      </c>
      <c r="F260" s="182" t="s">
        <v>124</v>
      </c>
      <c r="G260" s="182" t="s">
        <v>52</v>
      </c>
      <c r="H260" s="182" t="s">
        <v>53</v>
      </c>
      <c r="I260" s="103" t="s">
        <v>54</v>
      </c>
      <c r="J260" s="181" t="s">
        <v>54</v>
      </c>
      <c r="K260" s="181" t="s">
        <v>0</v>
      </c>
      <c r="L260" s="182" t="s">
        <v>101</v>
      </c>
      <c r="M260" s="182"/>
      <c r="N260" s="93" t="s">
        <v>102</v>
      </c>
      <c r="O260" s="93" t="s">
        <v>70</v>
      </c>
      <c r="P260" s="186">
        <v>0.23</v>
      </c>
      <c r="Q260" s="181"/>
      <c r="R260" s="181"/>
      <c r="S260" s="192">
        <v>12961.68</v>
      </c>
      <c r="T260" s="181"/>
      <c r="U260" s="192">
        <v>0</v>
      </c>
      <c r="V260" s="193">
        <f t="shared" si="53"/>
        <v>12961.68</v>
      </c>
      <c r="W260" s="193">
        <f t="shared" si="58"/>
        <v>0</v>
      </c>
      <c r="X260" s="192"/>
      <c r="Y260" s="117">
        <f t="shared" si="63"/>
        <v>0</v>
      </c>
      <c r="Z260" s="117">
        <f t="shared" si="59"/>
        <v>0</v>
      </c>
      <c r="AA260" s="192">
        <f t="shared" si="57"/>
        <v>0</v>
      </c>
      <c r="AB260" s="192">
        <f t="shared" si="60"/>
        <v>0</v>
      </c>
      <c r="AC260" s="185">
        <v>0.05</v>
      </c>
      <c r="AD260" s="181"/>
      <c r="AE260" s="181"/>
      <c r="AF260" s="181"/>
      <c r="AG260" s="185">
        <v>0.42</v>
      </c>
      <c r="AH260" s="192">
        <f t="shared" si="61"/>
        <v>0</v>
      </c>
      <c r="AI260" s="192"/>
      <c r="AJ260" s="192">
        <f t="shared" si="54"/>
        <v>0</v>
      </c>
      <c r="AK260" s="192">
        <v>0</v>
      </c>
      <c r="AL260" s="198">
        <f t="shared" si="55"/>
        <v>0</v>
      </c>
      <c r="AM260" s="198">
        <f t="shared" si="62"/>
        <v>0</v>
      </c>
    </row>
    <row r="261" spans="1:40" x14ac:dyDescent="0.3">
      <c r="A261" s="180" t="s">
        <v>235</v>
      </c>
      <c r="B261" s="182" t="s">
        <v>47</v>
      </c>
      <c r="C261" s="182" t="s">
        <v>103</v>
      </c>
      <c r="D261" s="182" t="s">
        <v>104</v>
      </c>
      <c r="E261" s="182" t="s">
        <v>125</v>
      </c>
      <c r="F261" s="182" t="s">
        <v>126</v>
      </c>
      <c r="G261" s="182" t="s">
        <v>52</v>
      </c>
      <c r="H261" s="182" t="s">
        <v>53</v>
      </c>
      <c r="I261" s="103" t="s">
        <v>54</v>
      </c>
      <c r="J261" s="181" t="s">
        <v>54</v>
      </c>
      <c r="K261" s="181" t="s">
        <v>0</v>
      </c>
      <c r="L261" s="182" t="s">
        <v>101</v>
      </c>
      <c r="M261" s="182"/>
      <c r="N261" s="93" t="s">
        <v>102</v>
      </c>
      <c r="O261" s="93" t="s">
        <v>70</v>
      </c>
      <c r="P261" s="186">
        <v>0.13</v>
      </c>
      <c r="Q261" s="181"/>
      <c r="R261" s="181"/>
      <c r="S261" s="192">
        <v>143.460985915328</v>
      </c>
      <c r="T261" s="181"/>
      <c r="U261" s="192">
        <v>0</v>
      </c>
      <c r="V261" s="193">
        <f t="shared" si="53"/>
        <v>143.460985915328</v>
      </c>
      <c r="W261" s="193">
        <f t="shared" si="58"/>
        <v>0</v>
      </c>
      <c r="X261" s="192"/>
      <c r="Y261" s="117">
        <f t="shared" si="63"/>
        <v>0</v>
      </c>
      <c r="Z261" s="117">
        <f t="shared" si="59"/>
        <v>0</v>
      </c>
      <c r="AA261" s="192">
        <f t="shared" si="57"/>
        <v>0</v>
      </c>
      <c r="AB261" s="192">
        <f t="shared" si="60"/>
        <v>0</v>
      </c>
      <c r="AC261" s="185">
        <v>0.05</v>
      </c>
      <c r="AD261" s="181"/>
      <c r="AE261" s="181"/>
      <c r="AF261" s="181"/>
      <c r="AG261" s="185">
        <v>0.42</v>
      </c>
      <c r="AH261" s="192">
        <f t="shared" si="61"/>
        <v>0</v>
      </c>
      <c r="AI261" s="192"/>
      <c r="AJ261" s="192">
        <f t="shared" si="54"/>
        <v>0</v>
      </c>
      <c r="AK261" s="192">
        <v>0</v>
      </c>
      <c r="AL261" s="198">
        <f t="shared" si="55"/>
        <v>0</v>
      </c>
      <c r="AM261" s="198">
        <f t="shared" si="62"/>
        <v>0</v>
      </c>
    </row>
    <row r="262" spans="1:40" x14ac:dyDescent="0.3">
      <c r="A262" s="180" t="s">
        <v>235</v>
      </c>
      <c r="B262" s="182" t="s">
        <v>47</v>
      </c>
      <c r="C262" s="182" t="s">
        <v>103</v>
      </c>
      <c r="D262" s="182" t="s">
        <v>129</v>
      </c>
      <c r="E262" s="182" t="s">
        <v>130</v>
      </c>
      <c r="F262" s="182" t="s">
        <v>131</v>
      </c>
      <c r="G262" s="182" t="s">
        <v>52</v>
      </c>
      <c r="H262" s="182" t="s">
        <v>53</v>
      </c>
      <c r="I262" s="103" t="s">
        <v>54</v>
      </c>
      <c r="J262" s="181" t="s">
        <v>54</v>
      </c>
      <c r="K262" s="181" t="s">
        <v>0</v>
      </c>
      <c r="L262" s="182" t="s">
        <v>101</v>
      </c>
      <c r="M262" s="182"/>
      <c r="N262" s="93" t="s">
        <v>102</v>
      </c>
      <c r="O262" s="93" t="s">
        <v>70</v>
      </c>
      <c r="P262" s="202">
        <v>0.18</v>
      </c>
      <c r="Q262" s="181"/>
      <c r="R262" s="181"/>
      <c r="S262" s="206">
        <v>114142.344929578</v>
      </c>
      <c r="T262" s="181"/>
      <c r="U262" s="206">
        <v>71290.73</v>
      </c>
      <c r="V262" s="190">
        <f t="shared" si="53"/>
        <v>42851.614929578005</v>
      </c>
      <c r="W262" s="190">
        <f t="shared" si="58"/>
        <v>63270.522875000002</v>
      </c>
      <c r="X262" s="206"/>
      <c r="Y262" s="117">
        <f t="shared" si="63"/>
        <v>0</v>
      </c>
      <c r="Z262" s="117">
        <f t="shared" si="59"/>
        <v>63270.522875000002</v>
      </c>
      <c r="AA262" s="192">
        <f t="shared" si="57"/>
        <v>8020.2071249999935</v>
      </c>
      <c r="AB262" s="206">
        <f t="shared" si="60"/>
        <v>71290.73</v>
      </c>
      <c r="AC262" s="185">
        <v>0.05</v>
      </c>
      <c r="AD262" s="181"/>
      <c r="AE262" s="181"/>
      <c r="AF262" s="181"/>
      <c r="AG262" s="197">
        <v>0.42</v>
      </c>
      <c r="AH262" s="206">
        <f t="shared" si="61"/>
        <v>71290.908450704228</v>
      </c>
      <c r="AI262" s="206"/>
      <c r="AJ262" s="206">
        <f t="shared" si="54"/>
        <v>0</v>
      </c>
      <c r="AK262" s="206">
        <v>101233.09</v>
      </c>
      <c r="AL262" s="198">
        <f t="shared" si="55"/>
        <v>29942.36</v>
      </c>
      <c r="AM262" s="198">
        <f t="shared" si="62"/>
        <v>63270.681250000001</v>
      </c>
      <c r="AN262" s="178"/>
    </row>
    <row r="263" spans="1:40" x14ac:dyDescent="0.3">
      <c r="A263" s="180" t="s">
        <v>235</v>
      </c>
      <c r="B263" s="182" t="s">
        <v>47</v>
      </c>
      <c r="C263" s="182" t="s">
        <v>103</v>
      </c>
      <c r="D263" s="182" t="s">
        <v>129</v>
      </c>
      <c r="E263" s="182" t="s">
        <v>101</v>
      </c>
      <c r="F263" s="182" t="s">
        <v>132</v>
      </c>
      <c r="G263" s="182" t="s">
        <v>52</v>
      </c>
      <c r="H263" s="182" t="s">
        <v>53</v>
      </c>
      <c r="I263" s="103" t="s">
        <v>54</v>
      </c>
      <c r="J263" s="181" t="s">
        <v>54</v>
      </c>
      <c r="K263" s="181" t="s">
        <v>0</v>
      </c>
      <c r="L263" s="182" t="s">
        <v>101</v>
      </c>
      <c r="M263" s="182"/>
      <c r="N263" s="93" t="s">
        <v>102</v>
      </c>
      <c r="O263" s="93" t="s">
        <v>70</v>
      </c>
      <c r="P263" s="186">
        <v>0.08</v>
      </c>
      <c r="Q263" s="181"/>
      <c r="R263" s="181"/>
      <c r="S263" s="192">
        <v>29897.39</v>
      </c>
      <c r="T263" s="181"/>
      <c r="U263" s="192">
        <v>0</v>
      </c>
      <c r="V263" s="193">
        <f t="shared" si="53"/>
        <v>29897.39</v>
      </c>
      <c r="W263" s="193">
        <f t="shared" si="58"/>
        <v>0</v>
      </c>
      <c r="X263" s="192"/>
      <c r="Y263" s="117">
        <f t="shared" si="63"/>
        <v>0</v>
      </c>
      <c r="Z263" s="117">
        <f t="shared" si="59"/>
        <v>0</v>
      </c>
      <c r="AA263" s="192">
        <f t="shared" si="57"/>
        <v>0</v>
      </c>
      <c r="AB263" s="192">
        <f t="shared" si="60"/>
        <v>0</v>
      </c>
      <c r="AC263" s="185">
        <v>0.05</v>
      </c>
      <c r="AD263" s="181"/>
      <c r="AE263" s="181"/>
      <c r="AF263" s="181"/>
      <c r="AG263" s="185">
        <v>0.42</v>
      </c>
      <c r="AH263" s="192">
        <f t="shared" si="61"/>
        <v>0</v>
      </c>
      <c r="AI263" s="192"/>
      <c r="AJ263" s="192">
        <f t="shared" si="54"/>
        <v>0</v>
      </c>
      <c r="AK263" s="192">
        <v>0</v>
      </c>
      <c r="AL263" s="198">
        <f t="shared" si="55"/>
        <v>0</v>
      </c>
      <c r="AM263" s="198">
        <f t="shared" si="62"/>
        <v>0</v>
      </c>
    </row>
    <row r="264" spans="1:40" x14ac:dyDescent="0.3">
      <c r="A264" s="180" t="s">
        <v>235</v>
      </c>
      <c r="B264" s="182" t="s">
        <v>47</v>
      </c>
      <c r="C264" s="182" t="s">
        <v>103</v>
      </c>
      <c r="D264" s="182" t="s">
        <v>129</v>
      </c>
      <c r="E264" s="182" t="s">
        <v>133</v>
      </c>
      <c r="F264" s="182" t="s">
        <v>134</v>
      </c>
      <c r="G264" s="182" t="s">
        <v>52</v>
      </c>
      <c r="H264" s="182" t="s">
        <v>53</v>
      </c>
      <c r="I264" s="103" t="s">
        <v>54</v>
      </c>
      <c r="J264" s="181" t="s">
        <v>54</v>
      </c>
      <c r="K264" s="181" t="s">
        <v>0</v>
      </c>
      <c r="L264" s="182" t="s">
        <v>101</v>
      </c>
      <c r="M264" s="182"/>
      <c r="N264" s="93" t="s">
        <v>102</v>
      </c>
      <c r="O264" s="93" t="s">
        <v>70</v>
      </c>
      <c r="P264" s="186">
        <v>0.08</v>
      </c>
      <c r="Q264" s="181"/>
      <c r="R264" s="181"/>
      <c r="S264" s="192">
        <v>20014.111126760599</v>
      </c>
      <c r="T264" s="181"/>
      <c r="U264" s="192">
        <v>0</v>
      </c>
      <c r="V264" s="193">
        <f t="shared" si="53"/>
        <v>20014.111126760599</v>
      </c>
      <c r="W264" s="193">
        <f t="shared" si="58"/>
        <v>0</v>
      </c>
      <c r="X264" s="192"/>
      <c r="Y264" s="117">
        <f t="shared" si="63"/>
        <v>0</v>
      </c>
      <c r="Z264" s="117">
        <f t="shared" si="59"/>
        <v>0</v>
      </c>
      <c r="AA264" s="192">
        <f t="shared" si="57"/>
        <v>0</v>
      </c>
      <c r="AB264" s="192">
        <f t="shared" si="60"/>
        <v>0</v>
      </c>
      <c r="AC264" s="185">
        <v>0.05</v>
      </c>
      <c r="AD264" s="181"/>
      <c r="AE264" s="181"/>
      <c r="AF264" s="181"/>
      <c r="AG264" s="185">
        <v>0.42</v>
      </c>
      <c r="AH264" s="192">
        <f t="shared" si="61"/>
        <v>0</v>
      </c>
      <c r="AI264" s="192"/>
      <c r="AJ264" s="192">
        <f t="shared" si="54"/>
        <v>0</v>
      </c>
      <c r="AK264" s="192">
        <v>0</v>
      </c>
      <c r="AL264" s="198">
        <f t="shared" si="55"/>
        <v>0</v>
      </c>
      <c r="AM264" s="198">
        <f t="shared" si="62"/>
        <v>0</v>
      </c>
    </row>
    <row r="265" spans="1:40" x14ac:dyDescent="0.3">
      <c r="A265" s="180" t="s">
        <v>235</v>
      </c>
      <c r="B265" s="182" t="s">
        <v>47</v>
      </c>
      <c r="C265" s="182" t="s">
        <v>103</v>
      </c>
      <c r="D265" s="182" t="s">
        <v>129</v>
      </c>
      <c r="E265" s="182" t="s">
        <v>135</v>
      </c>
      <c r="F265" s="182" t="s">
        <v>136</v>
      </c>
      <c r="G265" s="182" t="s">
        <v>52</v>
      </c>
      <c r="H265" s="182" t="s">
        <v>53</v>
      </c>
      <c r="I265" s="103" t="s">
        <v>54</v>
      </c>
      <c r="J265" s="181" t="s">
        <v>54</v>
      </c>
      <c r="K265" s="181" t="s">
        <v>0</v>
      </c>
      <c r="L265" s="182" t="s">
        <v>101</v>
      </c>
      <c r="M265" s="182"/>
      <c r="N265" s="93" t="s">
        <v>102</v>
      </c>
      <c r="O265" s="93" t="s">
        <v>70</v>
      </c>
      <c r="P265" s="186">
        <v>0.04</v>
      </c>
      <c r="Q265" s="181"/>
      <c r="R265" s="181"/>
      <c r="S265" s="192">
        <v>322.47394365991897</v>
      </c>
      <c r="T265" s="181"/>
      <c r="U265" s="192">
        <v>0</v>
      </c>
      <c r="V265" s="193">
        <f t="shared" si="53"/>
        <v>322.47394365991897</v>
      </c>
      <c r="W265" s="193">
        <f t="shared" si="58"/>
        <v>0</v>
      </c>
      <c r="X265" s="192"/>
      <c r="Y265" s="117">
        <f t="shared" si="63"/>
        <v>0</v>
      </c>
      <c r="Z265" s="117">
        <f t="shared" si="59"/>
        <v>0</v>
      </c>
      <c r="AA265" s="192">
        <f t="shared" si="57"/>
        <v>0</v>
      </c>
      <c r="AB265" s="192">
        <f t="shared" si="60"/>
        <v>0</v>
      </c>
      <c r="AC265" s="185">
        <v>0.05</v>
      </c>
      <c r="AD265" s="181"/>
      <c r="AE265" s="181"/>
      <c r="AF265" s="181"/>
      <c r="AG265" s="185">
        <v>0.42</v>
      </c>
      <c r="AH265" s="192">
        <f t="shared" si="61"/>
        <v>0</v>
      </c>
      <c r="AI265" s="192"/>
      <c r="AJ265" s="192">
        <f t="shared" si="54"/>
        <v>0</v>
      </c>
      <c r="AK265" s="192">
        <v>0</v>
      </c>
      <c r="AL265" s="198">
        <f t="shared" si="55"/>
        <v>0</v>
      </c>
      <c r="AM265" s="198">
        <f t="shared" si="62"/>
        <v>0</v>
      </c>
    </row>
    <row r="266" spans="1:40" x14ac:dyDescent="0.3">
      <c r="A266" s="180" t="s">
        <v>235</v>
      </c>
      <c r="B266" s="182" t="s">
        <v>47</v>
      </c>
      <c r="C266" s="182" t="s">
        <v>103</v>
      </c>
      <c r="D266" s="182" t="s">
        <v>129</v>
      </c>
      <c r="E266" s="182" t="s">
        <v>137</v>
      </c>
      <c r="F266" s="182" t="s">
        <v>138</v>
      </c>
      <c r="G266" s="182" t="s">
        <v>52</v>
      </c>
      <c r="H266" s="182" t="s">
        <v>53</v>
      </c>
      <c r="I266" s="103" t="s">
        <v>54</v>
      </c>
      <c r="J266" s="181" t="s">
        <v>54</v>
      </c>
      <c r="K266" s="181" t="s">
        <v>0</v>
      </c>
      <c r="L266" s="182" t="s">
        <v>101</v>
      </c>
      <c r="M266" s="182"/>
      <c r="N266" s="93" t="s">
        <v>102</v>
      </c>
      <c r="O266" s="93" t="s">
        <v>70</v>
      </c>
      <c r="P266" s="186">
        <v>0.23</v>
      </c>
      <c r="Q266" s="181"/>
      <c r="R266" s="181"/>
      <c r="S266" s="192">
        <v>196.54507042269699</v>
      </c>
      <c r="T266" s="181"/>
      <c r="U266" s="192">
        <v>0</v>
      </c>
      <c r="V266" s="193">
        <f t="shared" si="53"/>
        <v>196.54507042269699</v>
      </c>
      <c r="W266" s="193">
        <f t="shared" si="58"/>
        <v>0</v>
      </c>
      <c r="X266" s="192"/>
      <c r="Y266" s="117">
        <f t="shared" si="63"/>
        <v>0</v>
      </c>
      <c r="Z266" s="117">
        <f t="shared" si="59"/>
        <v>0</v>
      </c>
      <c r="AA266" s="192">
        <f t="shared" si="57"/>
        <v>0</v>
      </c>
      <c r="AB266" s="192">
        <f t="shared" si="60"/>
        <v>0</v>
      </c>
      <c r="AC266" s="185">
        <v>0.05</v>
      </c>
      <c r="AD266" s="181"/>
      <c r="AE266" s="181"/>
      <c r="AF266" s="181"/>
      <c r="AG266" s="185">
        <v>0.42</v>
      </c>
      <c r="AH266" s="192">
        <f t="shared" si="61"/>
        <v>0</v>
      </c>
      <c r="AI266" s="192"/>
      <c r="AJ266" s="192">
        <f t="shared" si="54"/>
        <v>0</v>
      </c>
      <c r="AK266" s="192">
        <v>0</v>
      </c>
      <c r="AL266" s="198">
        <f t="shared" si="55"/>
        <v>0</v>
      </c>
      <c r="AM266" s="198">
        <f t="shared" si="62"/>
        <v>0</v>
      </c>
    </row>
    <row r="267" spans="1:40" x14ac:dyDescent="0.3">
      <c r="A267" s="180" t="s">
        <v>235</v>
      </c>
      <c r="B267" s="182" t="s">
        <v>47</v>
      </c>
      <c r="C267" s="182" t="s">
        <v>103</v>
      </c>
      <c r="D267" s="182" t="s">
        <v>129</v>
      </c>
      <c r="E267" s="182" t="s">
        <v>139</v>
      </c>
      <c r="F267" s="182" t="s">
        <v>140</v>
      </c>
      <c r="G267" s="182" t="s">
        <v>52</v>
      </c>
      <c r="H267" s="182" t="s">
        <v>53</v>
      </c>
      <c r="I267" s="103" t="s">
        <v>54</v>
      </c>
      <c r="J267" s="181" t="s">
        <v>54</v>
      </c>
      <c r="K267" s="181" t="s">
        <v>0</v>
      </c>
      <c r="L267" s="182" t="s">
        <v>101</v>
      </c>
      <c r="M267" s="182"/>
      <c r="N267" s="93" t="s">
        <v>102</v>
      </c>
      <c r="O267" s="93" t="s">
        <v>70</v>
      </c>
      <c r="P267" s="186">
        <v>0.03</v>
      </c>
      <c r="Q267" s="181"/>
      <c r="R267" s="181"/>
      <c r="S267" s="192">
        <v>1513.0032394366101</v>
      </c>
      <c r="T267" s="181"/>
      <c r="U267" s="192">
        <v>0</v>
      </c>
      <c r="V267" s="193">
        <f t="shared" si="53"/>
        <v>1513.0032394366101</v>
      </c>
      <c r="W267" s="193">
        <f t="shared" si="58"/>
        <v>0</v>
      </c>
      <c r="X267" s="192"/>
      <c r="Y267" s="117">
        <f t="shared" si="63"/>
        <v>0</v>
      </c>
      <c r="Z267" s="117">
        <f t="shared" si="59"/>
        <v>0</v>
      </c>
      <c r="AA267" s="192">
        <f t="shared" si="57"/>
        <v>0</v>
      </c>
      <c r="AB267" s="192">
        <f t="shared" si="60"/>
        <v>0</v>
      </c>
      <c r="AC267" s="185">
        <v>0.05</v>
      </c>
      <c r="AD267" s="181"/>
      <c r="AE267" s="181"/>
      <c r="AF267" s="181"/>
      <c r="AG267" s="185">
        <v>0.42</v>
      </c>
      <c r="AH267" s="192">
        <f t="shared" si="61"/>
        <v>0</v>
      </c>
      <c r="AI267" s="192"/>
      <c r="AJ267" s="192">
        <f t="shared" si="54"/>
        <v>0</v>
      </c>
      <c r="AK267" s="192">
        <v>0</v>
      </c>
      <c r="AL267" s="198">
        <f t="shared" si="55"/>
        <v>0</v>
      </c>
      <c r="AM267" s="198">
        <f t="shared" si="62"/>
        <v>0</v>
      </c>
    </row>
    <row r="268" spans="1:40" x14ac:dyDescent="0.3">
      <c r="A268" s="180" t="s">
        <v>235</v>
      </c>
      <c r="B268" s="182" t="s">
        <v>47</v>
      </c>
      <c r="C268" s="182" t="s">
        <v>103</v>
      </c>
      <c r="D268" s="182" t="s">
        <v>129</v>
      </c>
      <c r="E268" s="182" t="s">
        <v>141</v>
      </c>
      <c r="F268" s="182" t="s">
        <v>142</v>
      </c>
      <c r="G268" s="182" t="s">
        <v>52</v>
      </c>
      <c r="H268" s="182" t="s">
        <v>53</v>
      </c>
      <c r="I268" s="103" t="s">
        <v>54</v>
      </c>
      <c r="J268" s="181" t="s">
        <v>54</v>
      </c>
      <c r="K268" s="181" t="s">
        <v>0</v>
      </c>
      <c r="L268" s="182" t="s">
        <v>101</v>
      </c>
      <c r="M268" s="182"/>
      <c r="N268" s="93" t="s">
        <v>102</v>
      </c>
      <c r="O268" s="93" t="s">
        <v>70</v>
      </c>
      <c r="P268" s="186">
        <v>0.03</v>
      </c>
      <c r="Q268" s="181"/>
      <c r="R268" s="181"/>
      <c r="S268" s="192">
        <v>6504.6216901406997</v>
      </c>
      <c r="T268" s="181"/>
      <c r="U268" s="192">
        <v>0</v>
      </c>
      <c r="V268" s="193">
        <f t="shared" si="53"/>
        <v>6504.6216901406997</v>
      </c>
      <c r="W268" s="193">
        <f t="shared" si="58"/>
        <v>0</v>
      </c>
      <c r="X268" s="192"/>
      <c r="Y268" s="117">
        <f t="shared" si="63"/>
        <v>0</v>
      </c>
      <c r="Z268" s="117">
        <f t="shared" si="59"/>
        <v>0</v>
      </c>
      <c r="AA268" s="192">
        <f t="shared" si="57"/>
        <v>0</v>
      </c>
      <c r="AB268" s="192">
        <f t="shared" si="60"/>
        <v>0</v>
      </c>
      <c r="AC268" s="185">
        <v>0.05</v>
      </c>
      <c r="AD268" s="181"/>
      <c r="AE268" s="181"/>
      <c r="AF268" s="181"/>
      <c r="AG268" s="185">
        <v>0</v>
      </c>
      <c r="AH268" s="192">
        <f t="shared" si="61"/>
        <v>0</v>
      </c>
      <c r="AI268" s="192"/>
      <c r="AJ268" s="192">
        <f t="shared" si="54"/>
        <v>0</v>
      </c>
      <c r="AK268" s="192">
        <v>0</v>
      </c>
      <c r="AL268" s="198">
        <f t="shared" si="55"/>
        <v>0</v>
      </c>
      <c r="AM268" s="198">
        <f t="shared" si="62"/>
        <v>0</v>
      </c>
    </row>
    <row r="269" spans="1:40" x14ac:dyDescent="0.3">
      <c r="A269" s="180" t="s">
        <v>235</v>
      </c>
      <c r="B269" s="182" t="s">
        <v>47</v>
      </c>
      <c r="C269" s="182" t="s">
        <v>103</v>
      </c>
      <c r="D269" s="182" t="s">
        <v>129</v>
      </c>
      <c r="E269" s="182" t="s">
        <v>143</v>
      </c>
      <c r="F269" s="182" t="s">
        <v>144</v>
      </c>
      <c r="G269" s="182" t="s">
        <v>52</v>
      </c>
      <c r="H269" s="182" t="s">
        <v>53</v>
      </c>
      <c r="I269" s="103" t="s">
        <v>54</v>
      </c>
      <c r="J269" s="181" t="s">
        <v>54</v>
      </c>
      <c r="K269" s="181" t="s">
        <v>0</v>
      </c>
      <c r="L269" s="182" t="s">
        <v>101</v>
      </c>
      <c r="M269" s="182"/>
      <c r="N269" s="93" t="s">
        <v>102</v>
      </c>
      <c r="O269" s="93" t="s">
        <v>70</v>
      </c>
      <c r="P269" s="186">
        <v>0.18</v>
      </c>
      <c r="Q269" s="181"/>
      <c r="R269" s="181"/>
      <c r="S269" s="192">
        <v>44820.261970721403</v>
      </c>
      <c r="T269" s="181"/>
      <c r="U269" s="192">
        <v>0</v>
      </c>
      <c r="V269" s="193">
        <f t="shared" si="53"/>
        <v>44820.261970721403</v>
      </c>
      <c r="W269" s="193">
        <f t="shared" si="58"/>
        <v>0</v>
      </c>
      <c r="X269" s="192"/>
      <c r="Y269" s="117">
        <f t="shared" si="63"/>
        <v>0</v>
      </c>
      <c r="Z269" s="117">
        <f t="shared" si="59"/>
        <v>0</v>
      </c>
      <c r="AA269" s="192">
        <f t="shared" si="57"/>
        <v>0</v>
      </c>
      <c r="AB269" s="192">
        <f t="shared" si="60"/>
        <v>0</v>
      </c>
      <c r="AC269" s="185">
        <v>0.05</v>
      </c>
      <c r="AD269" s="181"/>
      <c r="AE269" s="181"/>
      <c r="AF269" s="181"/>
      <c r="AG269" s="185">
        <v>0.42</v>
      </c>
      <c r="AH269" s="192">
        <f t="shared" si="61"/>
        <v>0</v>
      </c>
      <c r="AI269" s="192"/>
      <c r="AJ269" s="192">
        <f t="shared" si="54"/>
        <v>0</v>
      </c>
      <c r="AK269" s="192">
        <v>0</v>
      </c>
      <c r="AL269" s="198">
        <f t="shared" si="55"/>
        <v>0</v>
      </c>
      <c r="AM269" s="198">
        <f t="shared" si="62"/>
        <v>0</v>
      </c>
    </row>
    <row r="270" spans="1:40" x14ac:dyDescent="0.3">
      <c r="A270" s="180" t="s">
        <v>235</v>
      </c>
      <c r="B270" s="182" t="s">
        <v>47</v>
      </c>
      <c r="C270" s="182" t="s">
        <v>103</v>
      </c>
      <c r="D270" s="182" t="s">
        <v>129</v>
      </c>
      <c r="E270" s="182" t="s">
        <v>145</v>
      </c>
      <c r="F270" s="182" t="s">
        <v>146</v>
      </c>
      <c r="G270" s="182" t="s">
        <v>52</v>
      </c>
      <c r="H270" s="182" t="s">
        <v>53</v>
      </c>
      <c r="I270" s="103" t="s">
        <v>54</v>
      </c>
      <c r="J270" s="181" t="s">
        <v>54</v>
      </c>
      <c r="K270" s="181" t="s">
        <v>0</v>
      </c>
      <c r="L270" s="182" t="s">
        <v>101</v>
      </c>
      <c r="M270" s="182"/>
      <c r="N270" s="93" t="s">
        <v>102</v>
      </c>
      <c r="O270" s="93" t="s">
        <v>70</v>
      </c>
      <c r="P270" s="186">
        <v>0.23</v>
      </c>
      <c r="Q270" s="181"/>
      <c r="R270" s="181"/>
      <c r="S270" s="192">
        <v>132154.611549297</v>
      </c>
      <c r="T270" s="181"/>
      <c r="U270" s="192">
        <v>0</v>
      </c>
      <c r="V270" s="193">
        <f t="shared" si="53"/>
        <v>132154.611549297</v>
      </c>
      <c r="W270" s="193">
        <f t="shared" si="58"/>
        <v>0</v>
      </c>
      <c r="X270" s="192"/>
      <c r="Y270" s="117">
        <f t="shared" si="63"/>
        <v>0</v>
      </c>
      <c r="Z270" s="117">
        <f t="shared" si="59"/>
        <v>0</v>
      </c>
      <c r="AA270" s="192">
        <f t="shared" si="57"/>
        <v>0</v>
      </c>
      <c r="AB270" s="192">
        <f t="shared" si="60"/>
        <v>0</v>
      </c>
      <c r="AC270" s="185">
        <v>0.05</v>
      </c>
      <c r="AD270" s="181"/>
      <c r="AE270" s="181"/>
      <c r="AF270" s="181"/>
      <c r="AG270" s="185">
        <v>0.42</v>
      </c>
      <c r="AH270" s="192">
        <f t="shared" si="61"/>
        <v>0</v>
      </c>
      <c r="AI270" s="192"/>
      <c r="AJ270" s="192">
        <f t="shared" si="54"/>
        <v>0</v>
      </c>
      <c r="AK270" s="192">
        <v>0</v>
      </c>
      <c r="AL270" s="198">
        <f t="shared" si="55"/>
        <v>0</v>
      </c>
      <c r="AM270" s="198">
        <f t="shared" si="62"/>
        <v>0</v>
      </c>
    </row>
    <row r="271" spans="1:40" x14ac:dyDescent="0.3">
      <c r="A271" s="180" t="s">
        <v>235</v>
      </c>
      <c r="B271" s="182" t="s">
        <v>47</v>
      </c>
      <c r="C271" s="182" t="s">
        <v>103</v>
      </c>
      <c r="D271" s="182" t="s">
        <v>129</v>
      </c>
      <c r="E271" s="182" t="s">
        <v>147</v>
      </c>
      <c r="F271" s="182" t="s">
        <v>148</v>
      </c>
      <c r="G271" s="182" t="s">
        <v>52</v>
      </c>
      <c r="H271" s="182" t="s">
        <v>53</v>
      </c>
      <c r="I271" s="103" t="s">
        <v>54</v>
      </c>
      <c r="J271" s="181" t="s">
        <v>54</v>
      </c>
      <c r="K271" s="181" t="s">
        <v>0</v>
      </c>
      <c r="L271" s="182" t="s">
        <v>101</v>
      </c>
      <c r="M271" s="182"/>
      <c r="N271" s="93" t="s">
        <v>102</v>
      </c>
      <c r="O271" s="93" t="s">
        <v>70</v>
      </c>
      <c r="P271" s="186">
        <v>0.03</v>
      </c>
      <c r="Q271" s="181"/>
      <c r="R271" s="181"/>
      <c r="S271" s="113">
        <v>14157.309295774699</v>
      </c>
      <c r="T271" s="181"/>
      <c r="U271" s="192">
        <v>0</v>
      </c>
      <c r="V271" s="193">
        <f t="shared" si="53"/>
        <v>14157.309295774699</v>
      </c>
      <c r="W271" s="193">
        <f t="shared" si="58"/>
        <v>0</v>
      </c>
      <c r="X271" s="192"/>
      <c r="Y271" s="117">
        <f t="shared" si="63"/>
        <v>0</v>
      </c>
      <c r="Z271" s="117">
        <f t="shared" si="59"/>
        <v>0</v>
      </c>
      <c r="AA271" s="192">
        <f t="shared" si="57"/>
        <v>0</v>
      </c>
      <c r="AB271" s="192">
        <f t="shared" si="60"/>
        <v>0</v>
      </c>
      <c r="AC271" s="185">
        <v>0.05</v>
      </c>
      <c r="AD271" s="181"/>
      <c r="AE271" s="181"/>
      <c r="AF271" s="181"/>
      <c r="AG271" s="185">
        <v>0.42</v>
      </c>
      <c r="AH271" s="192">
        <f t="shared" si="61"/>
        <v>0</v>
      </c>
      <c r="AI271" s="192"/>
      <c r="AJ271" s="192">
        <f t="shared" si="54"/>
        <v>0</v>
      </c>
      <c r="AK271" s="192">
        <v>0</v>
      </c>
      <c r="AL271" s="198">
        <f t="shared" si="55"/>
        <v>0</v>
      </c>
      <c r="AM271" s="198">
        <f t="shared" si="62"/>
        <v>0</v>
      </c>
    </row>
    <row r="272" spans="1:40" x14ac:dyDescent="0.3">
      <c r="A272" s="180" t="s">
        <v>235</v>
      </c>
      <c r="B272" s="182" t="s">
        <v>47</v>
      </c>
      <c r="C272" s="182" t="s">
        <v>103</v>
      </c>
      <c r="D272" s="182" t="s">
        <v>129</v>
      </c>
      <c r="E272" s="182" t="s">
        <v>149</v>
      </c>
      <c r="F272" s="182" t="s">
        <v>150</v>
      </c>
      <c r="G272" s="182" t="s">
        <v>52</v>
      </c>
      <c r="H272" s="182" t="s">
        <v>53</v>
      </c>
      <c r="I272" s="103" t="s">
        <v>54</v>
      </c>
      <c r="J272" s="181" t="s">
        <v>54</v>
      </c>
      <c r="K272" s="181" t="s">
        <v>0</v>
      </c>
      <c r="L272" s="182" t="s">
        <v>101</v>
      </c>
      <c r="M272" s="182"/>
      <c r="N272" s="93" t="s">
        <v>102</v>
      </c>
      <c r="O272" s="93" t="s">
        <v>70</v>
      </c>
      <c r="P272" s="186">
        <v>0.03</v>
      </c>
      <c r="Q272" s="181"/>
      <c r="R272" s="181"/>
      <c r="S272" s="192">
        <v>480.55873239384499</v>
      </c>
      <c r="T272" s="181"/>
      <c r="U272" s="192">
        <v>0</v>
      </c>
      <c r="V272" s="193">
        <f t="shared" si="53"/>
        <v>480.55873239384499</v>
      </c>
      <c r="W272" s="193">
        <f t="shared" si="58"/>
        <v>0</v>
      </c>
      <c r="X272" s="192"/>
      <c r="Y272" s="117">
        <f t="shared" si="63"/>
        <v>0</v>
      </c>
      <c r="Z272" s="117">
        <f t="shared" si="59"/>
        <v>0</v>
      </c>
      <c r="AA272" s="192">
        <f t="shared" si="57"/>
        <v>0</v>
      </c>
      <c r="AB272" s="192">
        <f t="shared" si="60"/>
        <v>0</v>
      </c>
      <c r="AC272" s="185">
        <v>0.05</v>
      </c>
      <c r="AD272" s="181"/>
      <c r="AE272" s="181"/>
      <c r="AF272" s="181"/>
      <c r="AG272" s="185">
        <v>0.42</v>
      </c>
      <c r="AH272" s="192">
        <f t="shared" si="61"/>
        <v>0</v>
      </c>
      <c r="AI272" s="192"/>
      <c r="AJ272" s="192">
        <f t="shared" si="54"/>
        <v>0</v>
      </c>
      <c r="AK272" s="192">
        <v>0</v>
      </c>
      <c r="AL272" s="198">
        <f t="shared" si="55"/>
        <v>0</v>
      </c>
      <c r="AM272" s="198">
        <f t="shared" si="62"/>
        <v>0</v>
      </c>
    </row>
    <row r="273" spans="1:40" x14ac:dyDescent="0.3">
      <c r="A273" s="180" t="s">
        <v>235</v>
      </c>
      <c r="B273" s="182" t="s">
        <v>47</v>
      </c>
      <c r="C273" s="182" t="s">
        <v>103</v>
      </c>
      <c r="D273" s="182" t="s">
        <v>129</v>
      </c>
      <c r="E273" s="182" t="s">
        <v>151</v>
      </c>
      <c r="F273" s="182" t="s">
        <v>152</v>
      </c>
      <c r="G273" s="182" t="s">
        <v>52</v>
      </c>
      <c r="H273" s="182" t="s">
        <v>53</v>
      </c>
      <c r="I273" s="103" t="s">
        <v>54</v>
      </c>
      <c r="J273" s="181" t="s">
        <v>54</v>
      </c>
      <c r="K273" s="181" t="s">
        <v>0</v>
      </c>
      <c r="L273" s="182" t="s">
        <v>101</v>
      </c>
      <c r="M273" s="182"/>
      <c r="N273" s="93" t="s">
        <v>102</v>
      </c>
      <c r="O273" s="93" t="s">
        <v>70</v>
      </c>
      <c r="P273" s="186">
        <v>0.23</v>
      </c>
      <c r="Q273" s="181"/>
      <c r="R273" s="181"/>
      <c r="S273" s="113">
        <v>88.72</v>
      </c>
      <c r="T273" s="181"/>
      <c r="U273" s="192">
        <v>0</v>
      </c>
      <c r="V273" s="193">
        <f t="shared" si="53"/>
        <v>88.72</v>
      </c>
      <c r="W273" s="193">
        <f t="shared" si="58"/>
        <v>0</v>
      </c>
      <c r="X273" s="192"/>
      <c r="Y273" s="117">
        <f t="shared" si="63"/>
        <v>0</v>
      </c>
      <c r="Z273" s="117">
        <f t="shared" si="59"/>
        <v>0</v>
      </c>
      <c r="AA273" s="192">
        <f t="shared" si="57"/>
        <v>0</v>
      </c>
      <c r="AB273" s="192">
        <f t="shared" si="60"/>
        <v>0</v>
      </c>
      <c r="AC273" s="185">
        <v>0.05</v>
      </c>
      <c r="AD273" s="181"/>
      <c r="AE273" s="181"/>
      <c r="AF273" s="181"/>
      <c r="AG273" s="185">
        <v>0.42</v>
      </c>
      <c r="AH273" s="192">
        <f t="shared" si="61"/>
        <v>0</v>
      </c>
      <c r="AI273" s="192"/>
      <c r="AJ273" s="192">
        <f t="shared" si="54"/>
        <v>0</v>
      </c>
      <c r="AK273" s="192">
        <v>0</v>
      </c>
      <c r="AL273" s="198">
        <f t="shared" si="55"/>
        <v>0</v>
      </c>
      <c r="AM273" s="198">
        <f t="shared" si="62"/>
        <v>0</v>
      </c>
    </row>
    <row r="274" spans="1:40" x14ac:dyDescent="0.3">
      <c r="A274" s="180" t="s">
        <v>235</v>
      </c>
      <c r="B274" s="182" t="s">
        <v>47</v>
      </c>
      <c r="C274" s="182" t="s">
        <v>103</v>
      </c>
      <c r="D274" s="182" t="s">
        <v>129</v>
      </c>
      <c r="E274" s="182" t="s">
        <v>153</v>
      </c>
      <c r="F274" s="182" t="s">
        <v>154</v>
      </c>
      <c r="G274" s="182" t="s">
        <v>52</v>
      </c>
      <c r="H274" s="182" t="s">
        <v>53</v>
      </c>
      <c r="I274" s="103" t="s">
        <v>54</v>
      </c>
      <c r="J274" s="181" t="s">
        <v>54</v>
      </c>
      <c r="K274" s="181" t="s">
        <v>0</v>
      </c>
      <c r="L274" s="182" t="s">
        <v>101</v>
      </c>
      <c r="M274" s="182"/>
      <c r="N274" s="93" t="s">
        <v>102</v>
      </c>
      <c r="O274" s="93" t="s">
        <v>70</v>
      </c>
      <c r="P274" s="186">
        <v>0.18</v>
      </c>
      <c r="Q274" s="181"/>
      <c r="R274" s="181"/>
      <c r="S274" s="192">
        <v>147.29985915508601</v>
      </c>
      <c r="T274" s="181"/>
      <c r="U274" s="192">
        <v>0</v>
      </c>
      <c r="V274" s="193">
        <f t="shared" si="53"/>
        <v>147.29985915508601</v>
      </c>
      <c r="W274" s="193">
        <f t="shared" si="58"/>
        <v>0</v>
      </c>
      <c r="X274" s="192"/>
      <c r="Y274" s="117">
        <f t="shared" si="63"/>
        <v>0</v>
      </c>
      <c r="Z274" s="117">
        <f t="shared" si="59"/>
        <v>0</v>
      </c>
      <c r="AA274" s="192">
        <f t="shared" si="57"/>
        <v>0</v>
      </c>
      <c r="AB274" s="192">
        <f t="shared" si="60"/>
        <v>0</v>
      </c>
      <c r="AC274" s="185">
        <v>0.05</v>
      </c>
      <c r="AD274" s="181"/>
      <c r="AE274" s="181"/>
      <c r="AF274" s="181"/>
      <c r="AG274" s="185">
        <v>0.42</v>
      </c>
      <c r="AH274" s="192">
        <f t="shared" si="61"/>
        <v>0</v>
      </c>
      <c r="AI274" s="192"/>
      <c r="AJ274" s="192">
        <f t="shared" si="54"/>
        <v>0</v>
      </c>
      <c r="AK274" s="192">
        <v>0</v>
      </c>
      <c r="AL274" s="198">
        <f t="shared" si="55"/>
        <v>0</v>
      </c>
      <c r="AM274" s="198">
        <f t="shared" si="62"/>
        <v>0</v>
      </c>
    </row>
    <row r="275" spans="1:40" x14ac:dyDescent="0.3">
      <c r="A275" s="180" t="s">
        <v>235</v>
      </c>
      <c r="B275" s="182" t="s">
        <v>47</v>
      </c>
      <c r="C275" s="182" t="s">
        <v>103</v>
      </c>
      <c r="D275" s="182" t="s">
        <v>129</v>
      </c>
      <c r="E275" s="182" t="s">
        <v>155</v>
      </c>
      <c r="F275" s="182" t="s">
        <v>156</v>
      </c>
      <c r="G275" s="182" t="s">
        <v>52</v>
      </c>
      <c r="H275" s="182" t="s">
        <v>53</v>
      </c>
      <c r="I275" s="103" t="s">
        <v>54</v>
      </c>
      <c r="J275" s="181" t="s">
        <v>54</v>
      </c>
      <c r="K275" s="181" t="s">
        <v>0</v>
      </c>
      <c r="L275" s="182" t="s">
        <v>101</v>
      </c>
      <c r="M275" s="182"/>
      <c r="N275" s="93" t="s">
        <v>102</v>
      </c>
      <c r="O275" s="93" t="s">
        <v>70</v>
      </c>
      <c r="P275" s="186">
        <v>0.18</v>
      </c>
      <c r="Q275" s="181"/>
      <c r="R275" s="181"/>
      <c r="S275" s="192">
        <v>4215.2245070423196</v>
      </c>
      <c r="T275" s="181"/>
      <c r="U275" s="192">
        <v>0</v>
      </c>
      <c r="V275" s="193">
        <f t="shared" si="53"/>
        <v>4215.2245070423196</v>
      </c>
      <c r="W275" s="193">
        <f t="shared" si="58"/>
        <v>0</v>
      </c>
      <c r="X275" s="192"/>
      <c r="Y275" s="117">
        <f t="shared" si="63"/>
        <v>0</v>
      </c>
      <c r="Z275" s="117">
        <f t="shared" si="59"/>
        <v>0</v>
      </c>
      <c r="AA275" s="192">
        <f t="shared" si="57"/>
        <v>0</v>
      </c>
      <c r="AB275" s="192">
        <f t="shared" si="60"/>
        <v>0</v>
      </c>
      <c r="AC275" s="185">
        <v>0.05</v>
      </c>
      <c r="AD275" s="181"/>
      <c r="AE275" s="181"/>
      <c r="AF275" s="181"/>
      <c r="AG275" s="185">
        <v>0.42</v>
      </c>
      <c r="AH275" s="192">
        <f t="shared" si="61"/>
        <v>0</v>
      </c>
      <c r="AI275" s="192"/>
      <c r="AJ275" s="192">
        <f t="shared" si="54"/>
        <v>0</v>
      </c>
      <c r="AK275" s="192">
        <v>0</v>
      </c>
      <c r="AL275" s="198">
        <f t="shared" si="55"/>
        <v>0</v>
      </c>
      <c r="AM275" s="198">
        <f t="shared" si="62"/>
        <v>0</v>
      </c>
    </row>
    <row r="276" spans="1:40" x14ac:dyDescent="0.3">
      <c r="A276" s="180" t="s">
        <v>235</v>
      </c>
      <c r="B276" s="182" t="s">
        <v>47</v>
      </c>
      <c r="C276" s="182" t="s">
        <v>103</v>
      </c>
      <c r="D276" s="182" t="s">
        <v>129</v>
      </c>
      <c r="E276" s="182" t="s">
        <v>157</v>
      </c>
      <c r="F276" s="182" t="s">
        <v>158</v>
      </c>
      <c r="G276" s="182" t="s">
        <v>52</v>
      </c>
      <c r="H276" s="182" t="s">
        <v>53</v>
      </c>
      <c r="I276" s="103" t="s">
        <v>54</v>
      </c>
      <c r="J276" s="181" t="s">
        <v>54</v>
      </c>
      <c r="K276" s="181" t="s">
        <v>0</v>
      </c>
      <c r="L276" s="182" t="s">
        <v>101</v>
      </c>
      <c r="M276" s="182"/>
      <c r="N276" s="93" t="s">
        <v>102</v>
      </c>
      <c r="O276" s="93" t="s">
        <v>70</v>
      </c>
      <c r="P276" s="186">
        <v>0.23</v>
      </c>
      <c r="Q276" s="181"/>
      <c r="R276" s="181"/>
      <c r="S276" s="192">
        <v>127.3395774647</v>
      </c>
      <c r="T276" s="181"/>
      <c r="U276" s="192">
        <v>0</v>
      </c>
      <c r="V276" s="193">
        <f t="shared" si="53"/>
        <v>127.3395774647</v>
      </c>
      <c r="W276" s="193">
        <f t="shared" si="58"/>
        <v>0</v>
      </c>
      <c r="X276" s="192"/>
      <c r="Y276" s="117">
        <f t="shared" si="63"/>
        <v>0</v>
      </c>
      <c r="Z276" s="117">
        <f t="shared" si="59"/>
        <v>0</v>
      </c>
      <c r="AA276" s="192">
        <f t="shared" si="57"/>
        <v>0</v>
      </c>
      <c r="AB276" s="192">
        <f t="shared" si="60"/>
        <v>0</v>
      </c>
      <c r="AC276" s="185">
        <v>0.05</v>
      </c>
      <c r="AD276" s="181"/>
      <c r="AE276" s="181"/>
      <c r="AF276" s="181"/>
      <c r="AG276" s="185">
        <v>0.42</v>
      </c>
      <c r="AH276" s="192">
        <f t="shared" si="61"/>
        <v>0</v>
      </c>
      <c r="AI276" s="192"/>
      <c r="AJ276" s="192">
        <f t="shared" si="54"/>
        <v>0</v>
      </c>
      <c r="AK276" s="192">
        <v>0</v>
      </c>
      <c r="AL276" s="198">
        <f t="shared" si="55"/>
        <v>0</v>
      </c>
      <c r="AM276" s="198">
        <f t="shared" si="62"/>
        <v>0</v>
      </c>
    </row>
    <row r="277" spans="1:40" x14ac:dyDescent="0.3">
      <c r="A277" s="180" t="s">
        <v>235</v>
      </c>
      <c r="B277" s="182" t="s">
        <v>47</v>
      </c>
      <c r="C277" s="182" t="s">
        <v>103</v>
      </c>
      <c r="D277" s="182" t="s">
        <v>129</v>
      </c>
      <c r="E277" s="182" t="s">
        <v>159</v>
      </c>
      <c r="F277" s="182" t="s">
        <v>160</v>
      </c>
      <c r="G277" s="182" t="s">
        <v>52</v>
      </c>
      <c r="H277" s="182" t="s">
        <v>53</v>
      </c>
      <c r="I277" s="103" t="s">
        <v>54</v>
      </c>
      <c r="J277" s="181" t="s">
        <v>54</v>
      </c>
      <c r="K277" s="181" t="s">
        <v>0</v>
      </c>
      <c r="L277" s="182" t="s">
        <v>101</v>
      </c>
      <c r="M277" s="182"/>
      <c r="N277" s="93" t="s">
        <v>102</v>
      </c>
      <c r="O277" s="93" t="s">
        <v>70</v>
      </c>
      <c r="P277" s="186">
        <v>0.23</v>
      </c>
      <c r="Q277" s="181"/>
      <c r="R277" s="181"/>
      <c r="S277" s="113">
        <v>172.66352112698999</v>
      </c>
      <c r="T277" s="181"/>
      <c r="U277" s="192">
        <v>0</v>
      </c>
      <c r="V277" s="193">
        <f t="shared" si="53"/>
        <v>172.66352112698999</v>
      </c>
      <c r="W277" s="193">
        <f t="shared" si="58"/>
        <v>0</v>
      </c>
      <c r="X277" s="192"/>
      <c r="Y277" s="117">
        <f t="shared" si="63"/>
        <v>0</v>
      </c>
      <c r="Z277" s="117">
        <f t="shared" si="59"/>
        <v>0</v>
      </c>
      <c r="AA277" s="192">
        <f t="shared" si="57"/>
        <v>0</v>
      </c>
      <c r="AB277" s="192">
        <f t="shared" si="60"/>
        <v>0</v>
      </c>
      <c r="AC277" s="185">
        <v>0.05</v>
      </c>
      <c r="AD277" s="181"/>
      <c r="AE277" s="181"/>
      <c r="AF277" s="181"/>
      <c r="AG277" s="185">
        <v>0.42</v>
      </c>
      <c r="AH277" s="192">
        <f t="shared" si="61"/>
        <v>0</v>
      </c>
      <c r="AI277" s="192"/>
      <c r="AJ277" s="192">
        <f t="shared" si="54"/>
        <v>0</v>
      </c>
      <c r="AK277" s="192">
        <v>0</v>
      </c>
      <c r="AL277" s="198">
        <f t="shared" si="55"/>
        <v>0</v>
      </c>
      <c r="AM277" s="198">
        <f t="shared" si="62"/>
        <v>0</v>
      </c>
    </row>
    <row r="278" spans="1:40" x14ac:dyDescent="0.3">
      <c r="A278" s="180" t="s">
        <v>235</v>
      </c>
      <c r="B278" s="182" t="s">
        <v>47</v>
      </c>
      <c r="C278" s="182" t="s">
        <v>103</v>
      </c>
      <c r="D278" s="182" t="s">
        <v>129</v>
      </c>
      <c r="E278" s="182" t="s">
        <v>161</v>
      </c>
      <c r="F278" s="182" t="s">
        <v>162</v>
      </c>
      <c r="G278" s="182" t="s">
        <v>52</v>
      </c>
      <c r="H278" s="182" t="s">
        <v>53</v>
      </c>
      <c r="I278" s="103" t="s">
        <v>54</v>
      </c>
      <c r="J278" s="181" t="s">
        <v>54</v>
      </c>
      <c r="K278" s="181" t="s">
        <v>0</v>
      </c>
      <c r="L278" s="182" t="s">
        <v>101</v>
      </c>
      <c r="M278" s="182"/>
      <c r="N278" s="93" t="s">
        <v>102</v>
      </c>
      <c r="O278" s="93" t="s">
        <v>70</v>
      </c>
      <c r="P278" s="186">
        <v>0.08</v>
      </c>
      <c r="Q278" s="181"/>
      <c r="R278" s="181"/>
      <c r="S278" s="192">
        <v>11055.15</v>
      </c>
      <c r="T278" s="181"/>
      <c r="U278" s="192">
        <v>0</v>
      </c>
      <c r="V278" s="193">
        <f t="shared" si="53"/>
        <v>11055.15</v>
      </c>
      <c r="W278" s="193">
        <f t="shared" si="58"/>
        <v>0</v>
      </c>
      <c r="X278" s="192"/>
      <c r="Y278" s="117">
        <f t="shared" si="63"/>
        <v>0</v>
      </c>
      <c r="Z278" s="117">
        <f t="shared" si="59"/>
        <v>0</v>
      </c>
      <c r="AA278" s="192">
        <f t="shared" si="57"/>
        <v>0</v>
      </c>
      <c r="AB278" s="192">
        <f t="shared" si="60"/>
        <v>0</v>
      </c>
      <c r="AC278" s="185">
        <v>0.05</v>
      </c>
      <c r="AD278" s="181"/>
      <c r="AE278" s="181"/>
      <c r="AF278" s="181"/>
      <c r="AG278" s="185">
        <v>0.42</v>
      </c>
      <c r="AH278" s="192">
        <f t="shared" si="61"/>
        <v>0</v>
      </c>
      <c r="AI278" s="192"/>
      <c r="AJ278" s="192">
        <f t="shared" si="54"/>
        <v>0</v>
      </c>
      <c r="AK278" s="192">
        <v>0</v>
      </c>
      <c r="AL278" s="198">
        <f t="shared" si="55"/>
        <v>0</v>
      </c>
      <c r="AM278" s="198">
        <f t="shared" si="62"/>
        <v>0</v>
      </c>
    </row>
    <row r="279" spans="1:40" x14ac:dyDescent="0.3">
      <c r="A279" s="180" t="s">
        <v>235</v>
      </c>
      <c r="B279" s="182" t="s">
        <v>0</v>
      </c>
      <c r="C279" s="182" t="s">
        <v>76</v>
      </c>
      <c r="D279" s="182" t="s">
        <v>77</v>
      </c>
      <c r="E279" s="182" t="s">
        <v>97</v>
      </c>
      <c r="F279" s="182" t="s">
        <v>97</v>
      </c>
      <c r="G279" s="182" t="s">
        <v>97</v>
      </c>
      <c r="H279" s="182" t="s">
        <v>53</v>
      </c>
      <c r="I279" s="103" t="s">
        <v>54</v>
      </c>
      <c r="J279" s="181" t="s">
        <v>54</v>
      </c>
      <c r="K279" s="181" t="s">
        <v>0</v>
      </c>
      <c r="L279" s="182" t="s">
        <v>97</v>
      </c>
      <c r="M279" s="182"/>
      <c r="N279" s="93" t="s">
        <v>62</v>
      </c>
      <c r="O279" s="93" t="s">
        <v>70</v>
      </c>
      <c r="P279" s="186">
        <v>5.5E-2</v>
      </c>
      <c r="Q279" s="181"/>
      <c r="R279" s="181"/>
      <c r="S279" s="192">
        <v>159787.41</v>
      </c>
      <c r="T279" s="181"/>
      <c r="U279" s="192">
        <v>7868.62</v>
      </c>
      <c r="V279" s="193">
        <f t="shared" si="53"/>
        <v>151918.79</v>
      </c>
      <c r="W279" s="193">
        <f t="shared" si="58"/>
        <v>7506.4659414225953</v>
      </c>
      <c r="X279" s="192"/>
      <c r="Y279" s="117">
        <f t="shared" si="63"/>
        <v>0</v>
      </c>
      <c r="Z279" s="117">
        <f t="shared" ref="Z279:Z302" si="64">W279+X279+AN279</f>
        <v>7506.4518828451883</v>
      </c>
      <c r="AA279" s="192">
        <f t="shared" si="57"/>
        <v>362.15405857740461</v>
      </c>
      <c r="AB279" s="192">
        <f t="shared" si="60"/>
        <v>7868.62</v>
      </c>
      <c r="AC279" s="185">
        <v>0.05</v>
      </c>
      <c r="AD279" s="181"/>
      <c r="AE279" s="181"/>
      <c r="AF279" s="181"/>
      <c r="AG279" s="185">
        <v>0.14000000000000001</v>
      </c>
      <c r="AH279" s="192">
        <f t="shared" si="61"/>
        <v>7868.6052631578932</v>
      </c>
      <c r="AI279" s="192"/>
      <c r="AJ279" s="192">
        <f t="shared" si="54"/>
        <v>0</v>
      </c>
      <c r="AK279" s="192">
        <v>8970.2099999999991</v>
      </c>
      <c r="AL279" s="198">
        <f t="shared" si="55"/>
        <v>1101.5899999999992</v>
      </c>
      <c r="AM279" s="198">
        <f t="shared" si="62"/>
        <v>7506.4518828451883</v>
      </c>
      <c r="AN279" s="178">
        <f>AM279-W279</f>
        <v>-1.4058577407013217E-2</v>
      </c>
    </row>
    <row r="280" spans="1:40" x14ac:dyDescent="0.3">
      <c r="A280" s="180" t="s">
        <v>235</v>
      </c>
      <c r="B280" s="182" t="s">
        <v>0</v>
      </c>
      <c r="C280" s="182" t="s">
        <v>66</v>
      </c>
      <c r="D280" s="182" t="s">
        <v>90</v>
      </c>
      <c r="E280" s="182" t="s">
        <v>91</v>
      </c>
      <c r="F280" s="182" t="s">
        <v>91</v>
      </c>
      <c r="G280" s="182" t="s">
        <v>91</v>
      </c>
      <c r="H280" s="182" t="s">
        <v>53</v>
      </c>
      <c r="I280" s="103" t="s">
        <v>54</v>
      </c>
      <c r="J280" s="181" t="s">
        <v>54</v>
      </c>
      <c r="K280" s="181" t="s">
        <v>0</v>
      </c>
      <c r="L280" s="182" t="s">
        <v>92</v>
      </c>
      <c r="M280" s="182"/>
      <c r="N280" s="93" t="s">
        <v>62</v>
      </c>
      <c r="O280" s="93" t="s">
        <v>70</v>
      </c>
      <c r="P280" s="106">
        <v>-0.15</v>
      </c>
      <c r="Q280" s="181"/>
      <c r="R280" s="181"/>
      <c r="S280" s="192">
        <v>205.52</v>
      </c>
      <c r="T280" s="181"/>
      <c r="U280" s="192">
        <v>0</v>
      </c>
      <c r="V280" s="193">
        <f t="shared" si="53"/>
        <v>205.52</v>
      </c>
      <c r="W280" s="193">
        <f t="shared" si="58"/>
        <v>0</v>
      </c>
      <c r="X280" s="192"/>
      <c r="Y280" s="117">
        <f t="shared" si="63"/>
        <v>0</v>
      </c>
      <c r="Z280" s="117">
        <f t="shared" si="64"/>
        <v>0</v>
      </c>
      <c r="AA280" s="192">
        <f t="shared" si="57"/>
        <v>0</v>
      </c>
      <c r="AB280" s="192">
        <f t="shared" si="60"/>
        <v>0</v>
      </c>
      <c r="AC280" s="185">
        <v>0.05</v>
      </c>
      <c r="AD280" s="181"/>
      <c r="AE280" s="181"/>
      <c r="AF280" s="181"/>
      <c r="AG280" s="106">
        <v>0.26</v>
      </c>
      <c r="AH280" s="192">
        <f t="shared" si="61"/>
        <v>0</v>
      </c>
      <c r="AI280" s="192"/>
      <c r="AJ280" s="192">
        <f t="shared" si="54"/>
        <v>0</v>
      </c>
      <c r="AK280" s="192">
        <v>0</v>
      </c>
      <c r="AL280" s="198">
        <f t="shared" si="55"/>
        <v>0</v>
      </c>
      <c r="AM280" s="198">
        <f t="shared" si="62"/>
        <v>0</v>
      </c>
    </row>
    <row r="281" spans="1:40" x14ac:dyDescent="0.3">
      <c r="A281" s="180" t="s">
        <v>235</v>
      </c>
      <c r="B281" s="182" t="s">
        <v>0</v>
      </c>
      <c r="C281" s="182" t="s">
        <v>48</v>
      </c>
      <c r="D281" s="182" t="s">
        <v>163</v>
      </c>
      <c r="E281" s="182" t="s">
        <v>164</v>
      </c>
      <c r="F281" s="182" t="s">
        <v>164</v>
      </c>
      <c r="G281" s="182" t="s">
        <v>164</v>
      </c>
      <c r="H281" s="182" t="s">
        <v>53</v>
      </c>
      <c r="I281" s="103" t="s">
        <v>54</v>
      </c>
      <c r="J281" s="181" t="s">
        <v>54</v>
      </c>
      <c r="K281" s="181" t="s">
        <v>0</v>
      </c>
      <c r="L281" s="182" t="s">
        <v>164</v>
      </c>
      <c r="M281" s="182"/>
      <c r="N281" s="93" t="s">
        <v>102</v>
      </c>
      <c r="O281" s="93" t="s">
        <v>70</v>
      </c>
      <c r="P281" s="186">
        <v>0.05</v>
      </c>
      <c r="Q281" s="181"/>
      <c r="R281" s="181"/>
      <c r="S281" s="192">
        <v>15503.97</v>
      </c>
      <c r="T281" s="181"/>
      <c r="U281" s="192">
        <v>0</v>
      </c>
      <c r="V281" s="193">
        <f t="shared" si="53"/>
        <v>15503.97</v>
      </c>
      <c r="W281" s="193">
        <f t="shared" si="58"/>
        <v>0</v>
      </c>
      <c r="X281" s="192"/>
      <c r="Y281" s="117">
        <f t="shared" si="63"/>
        <v>0</v>
      </c>
      <c r="Z281" s="117">
        <f t="shared" si="64"/>
        <v>0</v>
      </c>
      <c r="AA281" s="192">
        <f t="shared" si="57"/>
        <v>0</v>
      </c>
      <c r="AB281" s="192">
        <f t="shared" si="60"/>
        <v>0</v>
      </c>
      <c r="AC281" s="185">
        <v>0.05</v>
      </c>
      <c r="AD281" s="181"/>
      <c r="AE281" s="181"/>
      <c r="AF281" s="181"/>
      <c r="AG281" s="185">
        <v>0.36</v>
      </c>
      <c r="AH281" s="192">
        <f t="shared" si="61"/>
        <v>0</v>
      </c>
      <c r="AI281" s="192"/>
      <c r="AJ281" s="192">
        <f t="shared" si="54"/>
        <v>0</v>
      </c>
      <c r="AK281" s="192">
        <v>0</v>
      </c>
      <c r="AL281" s="198">
        <f t="shared" si="55"/>
        <v>0</v>
      </c>
      <c r="AM281" s="198">
        <f t="shared" si="62"/>
        <v>0</v>
      </c>
    </row>
    <row r="282" spans="1:40" x14ac:dyDescent="0.3">
      <c r="A282" s="180" t="s">
        <v>235</v>
      </c>
      <c r="B282" s="182" t="s">
        <v>0</v>
      </c>
      <c r="C282" s="182" t="s">
        <v>58</v>
      </c>
      <c r="D282" s="182" t="s">
        <v>59</v>
      </c>
      <c r="E282" s="182" t="s">
        <v>64</v>
      </c>
      <c r="F282" s="182" t="s">
        <v>64</v>
      </c>
      <c r="G282" s="182" t="s">
        <v>64</v>
      </c>
      <c r="H282" s="182" t="s">
        <v>53</v>
      </c>
      <c r="I282" s="103" t="s">
        <v>54</v>
      </c>
      <c r="J282" s="181" t="s">
        <v>54</v>
      </c>
      <c r="K282" s="181" t="s">
        <v>0</v>
      </c>
      <c r="L282" s="182" t="s">
        <v>64</v>
      </c>
      <c r="M282" s="182"/>
      <c r="N282" s="93" t="s">
        <v>62</v>
      </c>
      <c r="O282" s="93" t="s">
        <v>70</v>
      </c>
      <c r="P282" s="186">
        <v>0.01</v>
      </c>
      <c r="Q282" s="181"/>
      <c r="R282" s="181"/>
      <c r="S282" s="192">
        <v>13322.0099999961</v>
      </c>
      <c r="T282" s="181"/>
      <c r="U282" s="192">
        <v>11019.56</v>
      </c>
      <c r="V282" s="193">
        <f t="shared" si="53"/>
        <v>2302.4499999961008</v>
      </c>
      <c r="W282" s="193">
        <f t="shared" si="58"/>
        <v>10936.706165413532</v>
      </c>
      <c r="X282" s="192"/>
      <c r="Y282" s="117">
        <f t="shared" si="63"/>
        <v>0</v>
      </c>
      <c r="Z282" s="117">
        <f t="shared" si="64"/>
        <v>10936.984962406015</v>
      </c>
      <c r="AA282" s="192">
        <f t="shared" si="57"/>
        <v>82.853834586467201</v>
      </c>
      <c r="AB282" s="192">
        <f t="shared" si="60"/>
        <v>11019.56</v>
      </c>
      <c r="AC282" s="185">
        <v>0.05</v>
      </c>
      <c r="AD282" s="181"/>
      <c r="AE282" s="181"/>
      <c r="AF282" s="181"/>
      <c r="AG282" s="185">
        <v>0.32</v>
      </c>
      <c r="AH282" s="192">
        <f t="shared" si="61"/>
        <v>11019.840909090908</v>
      </c>
      <c r="AI282" s="192">
        <v>4239.7000000060098</v>
      </c>
      <c r="AJ282" s="192">
        <f t="shared" si="54"/>
        <v>0</v>
      </c>
      <c r="AK282" s="192">
        <v>14546.19</v>
      </c>
      <c r="AL282" s="198">
        <f t="shared" si="55"/>
        <v>7766.3300000060099</v>
      </c>
      <c r="AM282" s="198">
        <f t="shared" si="62"/>
        <v>10936.984962406015</v>
      </c>
      <c r="AN282" s="178">
        <f>AM282-W282</f>
        <v>0.27879699248296674</v>
      </c>
    </row>
    <row r="283" spans="1:40" x14ac:dyDescent="0.3">
      <c r="A283" s="180" t="s">
        <v>235</v>
      </c>
      <c r="B283" s="182" t="s">
        <v>0</v>
      </c>
      <c r="C283" s="182" t="s">
        <v>71</v>
      </c>
      <c r="D283" s="182" t="s">
        <v>72</v>
      </c>
      <c r="E283" s="182" t="s">
        <v>75</v>
      </c>
      <c r="F283" s="182" t="s">
        <v>75</v>
      </c>
      <c r="G283" s="182" t="s">
        <v>75</v>
      </c>
      <c r="H283" s="182" t="s">
        <v>53</v>
      </c>
      <c r="I283" s="103" t="s">
        <v>54</v>
      </c>
      <c r="J283" s="181" t="s">
        <v>54</v>
      </c>
      <c r="K283" s="181" t="s">
        <v>0</v>
      </c>
      <c r="L283" s="182" t="s">
        <v>74</v>
      </c>
      <c r="M283" s="182"/>
      <c r="N283" s="93" t="s">
        <v>62</v>
      </c>
      <c r="O283" s="93" t="s">
        <v>70</v>
      </c>
      <c r="P283" s="186">
        <v>0.03</v>
      </c>
      <c r="Q283" s="181"/>
      <c r="R283" s="181"/>
      <c r="S283" s="192">
        <v>5696.55</v>
      </c>
      <c r="T283" s="181"/>
      <c r="U283" s="192">
        <v>0</v>
      </c>
      <c r="V283" s="193">
        <f t="shared" si="53"/>
        <v>5696.55</v>
      </c>
      <c r="W283" s="193">
        <f t="shared" si="58"/>
        <v>0</v>
      </c>
      <c r="X283" s="192"/>
      <c r="Y283" s="117">
        <f t="shared" si="63"/>
        <v>0</v>
      </c>
      <c r="Z283" s="117">
        <f t="shared" si="64"/>
        <v>0</v>
      </c>
      <c r="AA283" s="192">
        <f t="shared" si="57"/>
        <v>0</v>
      </c>
      <c r="AB283" s="192">
        <f t="shared" si="60"/>
        <v>0</v>
      </c>
      <c r="AC283" s="185">
        <v>0.05</v>
      </c>
      <c r="AD283" s="181"/>
      <c r="AE283" s="181"/>
      <c r="AF283" s="181"/>
      <c r="AG283" s="185">
        <v>0</v>
      </c>
      <c r="AH283" s="192">
        <f t="shared" si="61"/>
        <v>0</v>
      </c>
      <c r="AI283" s="192"/>
      <c r="AJ283" s="192">
        <f t="shared" si="54"/>
        <v>0</v>
      </c>
      <c r="AK283" s="192">
        <v>0</v>
      </c>
      <c r="AL283" s="198">
        <f t="shared" si="55"/>
        <v>0</v>
      </c>
      <c r="AM283" s="198">
        <f t="shared" si="62"/>
        <v>0</v>
      </c>
    </row>
    <row r="284" spans="1:40" x14ac:dyDescent="0.3">
      <c r="A284" s="180" t="s">
        <v>235</v>
      </c>
      <c r="B284" s="182" t="s">
        <v>0</v>
      </c>
      <c r="C284" s="182" t="s">
        <v>71</v>
      </c>
      <c r="D284" s="182" t="s">
        <v>72</v>
      </c>
      <c r="E284" s="182" t="s">
        <v>167</v>
      </c>
      <c r="F284" s="182" t="s">
        <v>167</v>
      </c>
      <c r="G284" s="182" t="s">
        <v>167</v>
      </c>
      <c r="H284" s="182" t="s">
        <v>53</v>
      </c>
      <c r="I284" s="103" t="s">
        <v>54</v>
      </c>
      <c r="J284" s="181" t="s">
        <v>54</v>
      </c>
      <c r="K284" s="181" t="s">
        <v>0</v>
      </c>
      <c r="L284" s="182" t="s">
        <v>168</v>
      </c>
      <c r="M284" s="182"/>
      <c r="N284" s="93" t="s">
        <v>62</v>
      </c>
      <c r="O284" s="93" t="s">
        <v>57</v>
      </c>
      <c r="P284" s="186">
        <v>0</v>
      </c>
      <c r="Q284" s="181"/>
      <c r="R284" s="181"/>
      <c r="S284" s="192">
        <v>6379.42</v>
      </c>
      <c r="T284" s="181"/>
      <c r="U284" s="192">
        <v>0</v>
      </c>
      <c r="V284" s="193">
        <f t="shared" si="53"/>
        <v>6379.42</v>
      </c>
      <c r="W284" s="193">
        <f t="shared" si="58"/>
        <v>0</v>
      </c>
      <c r="X284" s="192"/>
      <c r="Y284" s="117">
        <f t="shared" si="63"/>
        <v>0</v>
      </c>
      <c r="Z284" s="117">
        <f t="shared" si="64"/>
        <v>0</v>
      </c>
      <c r="AA284" s="192">
        <f t="shared" si="57"/>
        <v>0</v>
      </c>
      <c r="AB284" s="192">
        <f t="shared" si="60"/>
        <v>0</v>
      </c>
      <c r="AC284" s="185">
        <v>0.05</v>
      </c>
      <c r="AD284" s="181"/>
      <c r="AE284" s="181"/>
      <c r="AF284" s="181"/>
      <c r="AG284" s="185">
        <v>0.11</v>
      </c>
      <c r="AH284" s="192">
        <f t="shared" si="61"/>
        <v>0</v>
      </c>
      <c r="AI284" s="192"/>
      <c r="AJ284" s="192">
        <f t="shared" si="54"/>
        <v>0</v>
      </c>
      <c r="AK284" s="192">
        <v>0</v>
      </c>
      <c r="AL284" s="198">
        <f t="shared" si="55"/>
        <v>0</v>
      </c>
      <c r="AM284" s="198">
        <f t="shared" si="62"/>
        <v>0</v>
      </c>
    </row>
    <row r="285" spans="1:40" x14ac:dyDescent="0.3">
      <c r="A285" s="180" t="s">
        <v>235</v>
      </c>
      <c r="B285" s="182" t="s">
        <v>0</v>
      </c>
      <c r="C285" s="182" t="s">
        <v>57</v>
      </c>
      <c r="D285" s="182" t="s">
        <v>57</v>
      </c>
      <c r="E285" s="182" t="s">
        <v>84</v>
      </c>
      <c r="F285" s="182" t="s">
        <v>84</v>
      </c>
      <c r="G285" s="182" t="s">
        <v>84</v>
      </c>
      <c r="H285" s="182" t="s">
        <v>53</v>
      </c>
      <c r="I285" s="103" t="s">
        <v>54</v>
      </c>
      <c r="J285" s="181" t="s">
        <v>54</v>
      </c>
      <c r="K285" s="181" t="s">
        <v>0</v>
      </c>
      <c r="L285" s="182" t="s">
        <v>84</v>
      </c>
      <c r="M285" s="182"/>
      <c r="N285" s="93" t="s">
        <v>62</v>
      </c>
      <c r="O285" s="93" t="s">
        <v>57</v>
      </c>
      <c r="P285" s="186">
        <v>0</v>
      </c>
      <c r="Q285" s="181"/>
      <c r="R285" s="181"/>
      <c r="S285" s="192">
        <v>16543.599999999999</v>
      </c>
      <c r="T285" s="181"/>
      <c r="U285" s="192">
        <v>29.95</v>
      </c>
      <c r="V285" s="193">
        <f t="shared" si="53"/>
        <v>16513.649999999998</v>
      </c>
      <c r="W285" s="193">
        <f t="shared" si="58"/>
        <v>29.95</v>
      </c>
      <c r="X285" s="192"/>
      <c r="Y285" s="117">
        <f t="shared" si="63"/>
        <v>0</v>
      </c>
      <c r="Z285" s="117">
        <f t="shared" si="64"/>
        <v>21.091549295774648</v>
      </c>
      <c r="AA285" s="192">
        <f t="shared" si="57"/>
        <v>0</v>
      </c>
      <c r="AB285" s="192">
        <f t="shared" si="60"/>
        <v>29.95</v>
      </c>
      <c r="AC285" s="185">
        <v>0.05</v>
      </c>
      <c r="AD285" s="181"/>
      <c r="AE285" s="181"/>
      <c r="AF285" s="181"/>
      <c r="AG285" s="185">
        <v>0.42</v>
      </c>
      <c r="AH285" s="192">
        <f t="shared" si="61"/>
        <v>21.091549295774648</v>
      </c>
      <c r="AI285" s="192"/>
      <c r="AJ285" s="192">
        <f t="shared" si="54"/>
        <v>0</v>
      </c>
      <c r="AK285" s="192">
        <v>29.95</v>
      </c>
      <c r="AL285" s="198">
        <f t="shared" si="55"/>
        <v>0</v>
      </c>
      <c r="AM285" s="198">
        <f t="shared" si="62"/>
        <v>21.091549295774648</v>
      </c>
      <c r="AN285" s="178">
        <f>AM285-W285</f>
        <v>-8.8584507042253513</v>
      </c>
    </row>
    <row r="286" spans="1:40" x14ac:dyDescent="0.3">
      <c r="A286" s="180" t="s">
        <v>235</v>
      </c>
      <c r="B286" s="182" t="s">
        <v>0</v>
      </c>
      <c r="C286" s="182" t="s">
        <v>57</v>
      </c>
      <c r="D286" s="182" t="s">
        <v>57</v>
      </c>
      <c r="E286" s="182" t="s">
        <v>229</v>
      </c>
      <c r="F286" s="182" t="s">
        <v>229</v>
      </c>
      <c r="G286" s="182" t="s">
        <v>229</v>
      </c>
      <c r="H286" s="182" t="s">
        <v>53</v>
      </c>
      <c r="I286" s="103" t="s">
        <v>54</v>
      </c>
      <c r="J286" s="181" t="s">
        <v>54</v>
      </c>
      <c r="K286" s="181" t="s">
        <v>0</v>
      </c>
      <c r="L286" s="182" t="s">
        <v>229</v>
      </c>
      <c r="M286" s="182"/>
      <c r="N286" s="93" t="s">
        <v>62</v>
      </c>
      <c r="O286" s="93" t="s">
        <v>57</v>
      </c>
      <c r="P286" s="186">
        <v>0</v>
      </c>
      <c r="Q286" s="181"/>
      <c r="R286" s="181"/>
      <c r="S286" s="192">
        <v>-1.02</v>
      </c>
      <c r="T286" s="181"/>
      <c r="U286" s="192">
        <v>0</v>
      </c>
      <c r="V286" s="193">
        <f t="shared" si="53"/>
        <v>-1.02</v>
      </c>
      <c r="W286" s="193">
        <f t="shared" si="58"/>
        <v>0</v>
      </c>
      <c r="X286" s="192"/>
      <c r="Y286" s="117">
        <f t="shared" si="63"/>
        <v>0</v>
      </c>
      <c r="Z286" s="117">
        <f t="shared" si="64"/>
        <v>0</v>
      </c>
      <c r="AA286" s="192">
        <f t="shared" si="57"/>
        <v>0</v>
      </c>
      <c r="AB286" s="192">
        <f t="shared" si="60"/>
        <v>0</v>
      </c>
      <c r="AC286" s="185">
        <v>0.05</v>
      </c>
      <c r="AD286" s="181"/>
      <c r="AE286" s="181"/>
      <c r="AF286" s="181"/>
      <c r="AG286" s="185">
        <v>0.42</v>
      </c>
      <c r="AH286" s="192">
        <f t="shared" si="61"/>
        <v>0</v>
      </c>
      <c r="AI286" s="192"/>
      <c r="AJ286" s="192">
        <f t="shared" si="54"/>
        <v>0</v>
      </c>
      <c r="AK286" s="192">
        <v>0</v>
      </c>
      <c r="AL286" s="198">
        <f t="shared" si="55"/>
        <v>0</v>
      </c>
      <c r="AM286" s="198">
        <f t="shared" si="62"/>
        <v>0</v>
      </c>
    </row>
    <row r="287" spans="1:40" x14ac:dyDescent="0.3">
      <c r="A287" s="180" t="s">
        <v>235</v>
      </c>
      <c r="B287" s="182" t="s">
        <v>0</v>
      </c>
      <c r="C287" s="182" t="s">
        <v>169</v>
      </c>
      <c r="D287" s="182" t="s">
        <v>170</v>
      </c>
      <c r="E287" s="182" t="s">
        <v>237</v>
      </c>
      <c r="F287" s="182" t="s">
        <v>238</v>
      </c>
      <c r="G287" s="182" t="s">
        <v>237</v>
      </c>
      <c r="H287" s="182" t="s">
        <v>53</v>
      </c>
      <c r="I287" s="103" t="s">
        <v>54</v>
      </c>
      <c r="J287" s="181" t="s">
        <v>54</v>
      </c>
      <c r="K287" s="181" t="s">
        <v>0</v>
      </c>
      <c r="L287" s="182" t="s">
        <v>239</v>
      </c>
      <c r="M287" s="182"/>
      <c r="N287" s="93" t="s">
        <v>62</v>
      </c>
      <c r="O287" s="93" t="s">
        <v>57</v>
      </c>
      <c r="P287" s="186">
        <v>0</v>
      </c>
      <c r="Q287" s="182"/>
      <c r="R287" s="181"/>
      <c r="S287" s="192">
        <v>0</v>
      </c>
      <c r="T287" s="181"/>
      <c r="U287" s="192">
        <v>25.54</v>
      </c>
      <c r="V287" s="193">
        <f t="shared" si="53"/>
        <v>-25.54</v>
      </c>
      <c r="W287" s="193">
        <f t="shared" si="58"/>
        <v>25.54</v>
      </c>
      <c r="X287" s="192"/>
      <c r="Y287" s="117">
        <f t="shared" si="63"/>
        <v>0</v>
      </c>
      <c r="Z287" s="117">
        <f t="shared" si="64"/>
        <v>70.569999999999993</v>
      </c>
      <c r="AA287" s="192">
        <f t="shared" si="57"/>
        <v>0</v>
      </c>
      <c r="AB287" s="192">
        <f t="shared" si="60"/>
        <v>25.54</v>
      </c>
      <c r="AC287" s="185">
        <v>0.05</v>
      </c>
      <c r="AD287" s="181"/>
      <c r="AE287" s="181"/>
      <c r="AF287" s="181"/>
      <c r="AG287" s="185">
        <v>0</v>
      </c>
      <c r="AH287" s="192">
        <f t="shared" si="61"/>
        <v>70.569999999999993</v>
      </c>
      <c r="AI287" s="192">
        <v>0</v>
      </c>
      <c r="AJ287" s="192">
        <f t="shared" si="54"/>
        <v>0</v>
      </c>
      <c r="AK287" s="192">
        <v>70.569999999999993</v>
      </c>
      <c r="AL287" s="198">
        <f t="shared" si="55"/>
        <v>45.029999999999994</v>
      </c>
      <c r="AM287" s="198">
        <f t="shared" si="62"/>
        <v>70.569999999999993</v>
      </c>
      <c r="AN287" s="178">
        <f>AM287-W287</f>
        <v>45.029999999999994</v>
      </c>
    </row>
    <row r="288" spans="1:40" x14ac:dyDescent="0.3">
      <c r="A288" s="180" t="s">
        <v>235</v>
      </c>
      <c r="B288" s="181" t="s">
        <v>0</v>
      </c>
      <c r="C288" s="181" t="s">
        <v>58</v>
      </c>
      <c r="D288" s="181" t="s">
        <v>59</v>
      </c>
      <c r="E288" s="181" t="s">
        <v>64</v>
      </c>
      <c r="F288" s="181" t="s">
        <v>64</v>
      </c>
      <c r="G288" s="181" t="s">
        <v>64</v>
      </c>
      <c r="H288" s="181" t="s">
        <v>53</v>
      </c>
      <c r="I288" s="103" t="s">
        <v>54</v>
      </c>
      <c r="J288" s="181" t="s">
        <v>54</v>
      </c>
      <c r="K288" s="181" t="s">
        <v>0</v>
      </c>
      <c r="L288" s="181" t="s">
        <v>208</v>
      </c>
      <c r="M288" s="181"/>
      <c r="N288" s="181" t="s">
        <v>177</v>
      </c>
      <c r="O288" s="181" t="s">
        <v>57</v>
      </c>
      <c r="P288" s="197">
        <v>0</v>
      </c>
      <c r="Q288" s="207"/>
      <c r="R288" s="189" t="s">
        <v>30</v>
      </c>
      <c r="S288" s="206">
        <v>0</v>
      </c>
      <c r="T288" s="206">
        <v>5310141.67</v>
      </c>
      <c r="U288" s="206">
        <v>6400000</v>
      </c>
      <c r="V288" s="190"/>
      <c r="W288" s="190">
        <v>6410256.4100000001</v>
      </c>
      <c r="X288" s="206">
        <v>384615.38490566</v>
      </c>
      <c r="Y288" s="117">
        <f t="shared" si="63"/>
        <v>2705506.41</v>
      </c>
      <c r="Z288" s="117">
        <f t="shared" si="64"/>
        <v>6794871.7949056597</v>
      </c>
      <c r="AA288" s="192">
        <f t="shared" si="57"/>
        <v>-10256.410000000149</v>
      </c>
      <c r="AB288" s="206">
        <v>3704750</v>
      </c>
      <c r="AC288" s="197">
        <v>0.05</v>
      </c>
      <c r="AD288" s="206">
        <f>AB288*AC288</f>
        <v>185237.5</v>
      </c>
      <c r="AE288" s="206"/>
      <c r="AF288" s="206"/>
      <c r="AG288" s="197">
        <v>0</v>
      </c>
      <c r="AH288" s="206">
        <f>AB288</f>
        <v>3704750</v>
      </c>
      <c r="AI288" s="206">
        <v>0</v>
      </c>
      <c r="AJ288" s="206"/>
      <c r="AK288" s="181"/>
      <c r="AL288" s="181"/>
      <c r="AM288" s="181"/>
    </row>
    <row r="289" spans="1:40" x14ac:dyDescent="0.3">
      <c r="A289" s="180" t="s">
        <v>235</v>
      </c>
      <c r="B289" s="181" t="s">
        <v>0</v>
      </c>
      <c r="C289" s="181" t="s">
        <v>58</v>
      </c>
      <c r="D289" s="181" t="s">
        <v>59</v>
      </c>
      <c r="E289" s="181" t="s">
        <v>64</v>
      </c>
      <c r="F289" s="181" t="s">
        <v>64</v>
      </c>
      <c r="G289" s="181" t="s">
        <v>64</v>
      </c>
      <c r="H289" s="181" t="s">
        <v>178</v>
      </c>
      <c r="I289" s="103" t="s">
        <v>179</v>
      </c>
      <c r="J289" s="181" t="s">
        <v>220</v>
      </c>
      <c r="K289" s="181" t="s">
        <v>0</v>
      </c>
      <c r="L289" s="181" t="s">
        <v>208</v>
      </c>
      <c r="M289" s="181"/>
      <c r="N289" s="181" t="s">
        <v>62</v>
      </c>
      <c r="O289" s="181" t="s">
        <v>57</v>
      </c>
      <c r="P289" s="197">
        <v>0</v>
      </c>
      <c r="Q289" s="207"/>
      <c r="R289" s="189" t="s">
        <v>181</v>
      </c>
      <c r="S289" s="206">
        <v>0</v>
      </c>
      <c r="T289" s="206">
        <v>74371.509999999995</v>
      </c>
      <c r="U289" s="206">
        <v>74371.509999999995</v>
      </c>
      <c r="V289" s="190"/>
      <c r="W289" s="190">
        <v>0</v>
      </c>
      <c r="X289" s="206"/>
      <c r="Y289" s="117">
        <f t="shared" si="63"/>
        <v>0</v>
      </c>
      <c r="Z289" s="117">
        <f t="shared" si="64"/>
        <v>0</v>
      </c>
      <c r="AA289" s="192">
        <f t="shared" si="57"/>
        <v>74371.509999999995</v>
      </c>
      <c r="AB289" s="206">
        <v>74371.509999999995</v>
      </c>
      <c r="AC289" s="197">
        <v>0</v>
      </c>
      <c r="AD289" s="206">
        <f t="shared" ref="AD289:AD292" si="65">AB289*AC289</f>
        <v>0</v>
      </c>
      <c r="AE289" s="206"/>
      <c r="AF289" s="206"/>
      <c r="AG289" s="197">
        <v>0</v>
      </c>
      <c r="AH289" s="206">
        <f>AB289</f>
        <v>74371.509999999995</v>
      </c>
      <c r="AI289" s="206">
        <v>0</v>
      </c>
      <c r="AJ289" s="206"/>
      <c r="AK289" s="181"/>
      <c r="AL289" s="181"/>
      <c r="AM289" s="181"/>
    </row>
    <row r="290" spans="1:40" x14ac:dyDescent="0.3">
      <c r="A290" s="180" t="s">
        <v>235</v>
      </c>
      <c r="B290" s="181" t="s">
        <v>0</v>
      </c>
      <c r="C290" s="181" t="s">
        <v>71</v>
      </c>
      <c r="D290" s="181" t="s">
        <v>72</v>
      </c>
      <c r="E290" s="181" t="s">
        <v>168</v>
      </c>
      <c r="F290" s="181" t="s">
        <v>168</v>
      </c>
      <c r="G290" s="181" t="s">
        <v>168</v>
      </c>
      <c r="H290" s="181" t="s">
        <v>53</v>
      </c>
      <c r="I290" s="103" t="s">
        <v>54</v>
      </c>
      <c r="J290" s="181" t="s">
        <v>54</v>
      </c>
      <c r="K290" s="181" t="s">
        <v>0</v>
      </c>
      <c r="L290" s="181" t="s">
        <v>208</v>
      </c>
      <c r="M290" s="181"/>
      <c r="N290" s="181" t="s">
        <v>177</v>
      </c>
      <c r="O290" s="181" t="s">
        <v>57</v>
      </c>
      <c r="P290" s="197">
        <v>0</v>
      </c>
      <c r="Q290" s="207"/>
      <c r="R290" s="189"/>
      <c r="S290" s="206">
        <v>0</v>
      </c>
      <c r="T290" s="206">
        <v>95400</v>
      </c>
      <c r="U290" s="206">
        <v>95400</v>
      </c>
      <c r="V290" s="190"/>
      <c r="W290" s="190">
        <f>U290</f>
        <v>95400</v>
      </c>
      <c r="X290" s="206"/>
      <c r="Y290" s="117">
        <f t="shared" si="63"/>
        <v>0</v>
      </c>
      <c r="Z290" s="117">
        <f t="shared" si="64"/>
        <v>95400</v>
      </c>
      <c r="AA290" s="192">
        <f t="shared" si="57"/>
        <v>0</v>
      </c>
      <c r="AB290" s="206">
        <v>95400</v>
      </c>
      <c r="AC290" s="197">
        <v>0.05</v>
      </c>
      <c r="AD290" s="206">
        <f t="shared" si="65"/>
        <v>4770</v>
      </c>
      <c r="AE290" s="206"/>
      <c r="AF290" s="206"/>
      <c r="AG290" s="197">
        <v>0</v>
      </c>
      <c r="AH290" s="206">
        <f>AB290</f>
        <v>95400</v>
      </c>
      <c r="AI290" s="206">
        <v>0</v>
      </c>
      <c r="AJ290" s="206"/>
      <c r="AK290" s="181"/>
      <c r="AL290" s="181"/>
      <c r="AM290" s="181"/>
    </row>
    <row r="291" spans="1:40" x14ac:dyDescent="0.3">
      <c r="A291" s="180" t="s">
        <v>235</v>
      </c>
      <c r="B291" s="199" t="s">
        <v>47</v>
      </c>
      <c r="C291" s="199" t="s">
        <v>58</v>
      </c>
      <c r="D291" s="199" t="s">
        <v>184</v>
      </c>
      <c r="E291" s="199" t="s">
        <v>190</v>
      </c>
      <c r="F291" s="199" t="s">
        <v>240</v>
      </c>
      <c r="G291" s="182" t="s">
        <v>52</v>
      </c>
      <c r="H291" s="199" t="s">
        <v>186</v>
      </c>
      <c r="I291" s="103" t="s">
        <v>179</v>
      </c>
      <c r="J291" s="199" t="s">
        <v>241</v>
      </c>
      <c r="K291" s="181" t="s">
        <v>0</v>
      </c>
      <c r="L291" s="199" t="s">
        <v>208</v>
      </c>
      <c r="M291" s="199"/>
      <c r="N291" s="199" t="s">
        <v>188</v>
      </c>
      <c r="O291" s="199" t="s">
        <v>225</v>
      </c>
      <c r="P291" s="203">
        <v>0.99</v>
      </c>
      <c r="Q291" s="208" t="s">
        <v>208</v>
      </c>
      <c r="R291" s="199" t="s">
        <v>189</v>
      </c>
      <c r="S291" s="209">
        <v>0</v>
      </c>
      <c r="T291" s="209">
        <v>15060000</v>
      </c>
      <c r="U291" s="209">
        <v>15060000</v>
      </c>
      <c r="V291" s="210">
        <f t="shared" ref="V291" si="66">S291+T291-U291</f>
        <v>0</v>
      </c>
      <c r="W291" s="210">
        <f t="shared" ref="W291" si="67">IF(O291="折扣",U291*P291,IF(O291="返现",U291,U291/(1+P291)))</f>
        <v>14909400</v>
      </c>
      <c r="X291" s="209"/>
      <c r="Y291" s="117">
        <f t="shared" si="63"/>
        <v>0</v>
      </c>
      <c r="Z291" s="117">
        <f>W291+X291</f>
        <v>14909400</v>
      </c>
      <c r="AA291" s="215">
        <f t="shared" si="57"/>
        <v>150600</v>
      </c>
      <c r="AB291" s="209">
        <v>15060000</v>
      </c>
      <c r="AC291" s="203">
        <v>0</v>
      </c>
      <c r="AD291" s="209">
        <f t="shared" si="65"/>
        <v>0</v>
      </c>
      <c r="AE291" s="209"/>
      <c r="AF291" s="209"/>
      <c r="AG291" s="203">
        <v>0</v>
      </c>
      <c r="AH291" s="209">
        <f>AB291</f>
        <v>15060000</v>
      </c>
      <c r="AI291" s="199"/>
      <c r="AJ291" s="199"/>
      <c r="AK291" s="199"/>
      <c r="AL291" s="199"/>
      <c r="AM291" s="199"/>
    </row>
    <row r="292" spans="1:40" x14ac:dyDescent="0.3">
      <c r="A292" s="180" t="s">
        <v>235</v>
      </c>
      <c r="B292" s="181" t="s">
        <v>0</v>
      </c>
      <c r="C292" s="181" t="s">
        <v>58</v>
      </c>
      <c r="D292" s="181" t="s">
        <v>59</v>
      </c>
      <c r="E292" s="181" t="s">
        <v>64</v>
      </c>
      <c r="F292" s="181" t="s">
        <v>64</v>
      </c>
      <c r="G292" s="181" t="s">
        <v>64</v>
      </c>
      <c r="H292" s="181" t="s">
        <v>53</v>
      </c>
      <c r="I292" s="103" t="s">
        <v>54</v>
      </c>
      <c r="J292" s="181" t="s">
        <v>54</v>
      </c>
      <c r="K292" s="181" t="s">
        <v>0</v>
      </c>
      <c r="L292" s="181" t="s">
        <v>208</v>
      </c>
      <c r="M292" s="181"/>
      <c r="N292" s="181" t="s">
        <v>177</v>
      </c>
      <c r="O292" s="140" t="s">
        <v>70</v>
      </c>
      <c r="P292" s="158">
        <v>0.01</v>
      </c>
      <c r="Q292" s="207"/>
      <c r="R292" s="189" t="s">
        <v>234</v>
      </c>
      <c r="S292" s="206">
        <v>0</v>
      </c>
      <c r="T292" s="181"/>
      <c r="U292" s="206">
        <v>25409.77</v>
      </c>
      <c r="V292" s="190"/>
      <c r="W292" s="190">
        <f>U292*(1+AG292)/(1+P292+AG292)</f>
        <v>25218.719097744364</v>
      </c>
      <c r="X292" s="206"/>
      <c r="Y292" s="117">
        <f t="shared" si="63"/>
        <v>0</v>
      </c>
      <c r="Z292" s="117">
        <f t="shared" si="64"/>
        <v>25218.719097744364</v>
      </c>
      <c r="AA292" s="206"/>
      <c r="AB292" s="206">
        <v>25409.77</v>
      </c>
      <c r="AC292" s="197">
        <v>0.05</v>
      </c>
      <c r="AD292" s="206">
        <f t="shared" si="65"/>
        <v>1270.4885000000002</v>
      </c>
      <c r="AE292" s="181"/>
      <c r="AF292" s="181"/>
      <c r="AG292" s="197">
        <v>0.32</v>
      </c>
      <c r="AH292" s="206">
        <f>AB292</f>
        <v>25409.77</v>
      </c>
      <c r="AI292" s="206">
        <v>0</v>
      </c>
      <c r="AJ292" s="181"/>
      <c r="AK292" s="181"/>
      <c r="AL292" s="181"/>
      <c r="AM292" s="181"/>
    </row>
    <row r="293" spans="1:40" x14ac:dyDescent="0.3">
      <c r="A293" s="180" t="s">
        <v>235</v>
      </c>
      <c r="B293" s="182" t="s">
        <v>47</v>
      </c>
      <c r="C293" s="182" t="s">
        <v>103</v>
      </c>
      <c r="D293" s="182" t="s">
        <v>129</v>
      </c>
      <c r="E293" s="182" t="s">
        <v>242</v>
      </c>
      <c r="F293" s="182" t="s">
        <v>243</v>
      </c>
      <c r="G293" s="182" t="s">
        <v>52</v>
      </c>
      <c r="H293" s="182" t="s">
        <v>53</v>
      </c>
      <c r="I293" s="103" t="s">
        <v>54</v>
      </c>
      <c r="J293" s="181" t="s">
        <v>54</v>
      </c>
      <c r="K293" s="181" t="s">
        <v>0</v>
      </c>
      <c r="L293" s="182" t="s">
        <v>101</v>
      </c>
      <c r="M293" s="182"/>
      <c r="N293" s="93" t="s">
        <v>102</v>
      </c>
      <c r="O293" s="93" t="s">
        <v>70</v>
      </c>
      <c r="P293" s="186">
        <v>0.13</v>
      </c>
      <c r="Q293" s="181"/>
      <c r="R293" s="181"/>
      <c r="S293" s="192">
        <v>20.729999999996402</v>
      </c>
      <c r="T293" s="181"/>
      <c r="U293" s="192">
        <v>0</v>
      </c>
      <c r="V293" s="193">
        <f t="shared" ref="V293:V294" si="68">S293+T293-U293</f>
        <v>20.729999999996402</v>
      </c>
      <c r="W293" s="193">
        <f t="shared" ref="W293:W294" si="69">IF(O293="折扣",U293*P293,IF(O293="返现",U293,U293*(1+AG293)/(1+P293+AG293)))</f>
        <v>0</v>
      </c>
      <c r="X293" s="192"/>
      <c r="Y293" s="117">
        <f t="shared" si="63"/>
        <v>0</v>
      </c>
      <c r="Z293" s="117">
        <f t="shared" ref="Z293:Z299" si="70">W293+X293</f>
        <v>0</v>
      </c>
      <c r="AA293" s="192">
        <f t="shared" ref="AA293:AA294" si="71">IF(O293="返现",W293*P293,U293-W293)</f>
        <v>0</v>
      </c>
      <c r="AB293" s="192">
        <f t="shared" ref="AB293:AB294" si="72">U293</f>
        <v>0</v>
      </c>
      <c r="AC293" s="185">
        <v>0.05</v>
      </c>
      <c r="AD293" s="181"/>
      <c r="AE293" s="181"/>
      <c r="AF293" s="181"/>
      <c r="AG293" s="185">
        <v>0.42</v>
      </c>
      <c r="AH293" s="192">
        <f t="shared" ref="AH293:AH294" si="73">AK293/(1+AG293)</f>
        <v>0</v>
      </c>
      <c r="AI293" s="192"/>
      <c r="AJ293" s="192">
        <f t="shared" ref="AJ293:AJ294" si="74">T293*AG293</f>
        <v>0</v>
      </c>
      <c r="AK293" s="192">
        <v>0</v>
      </c>
      <c r="AL293" s="198">
        <f t="shared" ref="AL293:AL294" si="75">AI293+AJ293+AK293-U293</f>
        <v>0</v>
      </c>
      <c r="AM293" s="198">
        <f t="shared" ref="AM293:AM294" si="76">IF(O293="折扣",AK293*P293,IF(O293="返现",AK293/(1+AG293),AK293/(1+P293+AG293)))</f>
        <v>0</v>
      </c>
    </row>
    <row r="294" spans="1:40" x14ac:dyDescent="0.3">
      <c r="A294" s="180" t="s">
        <v>235</v>
      </c>
      <c r="B294" s="182" t="s">
        <v>47</v>
      </c>
      <c r="C294" s="182" t="s">
        <v>103</v>
      </c>
      <c r="D294" s="182" t="s">
        <v>104</v>
      </c>
      <c r="E294" s="182" t="s">
        <v>244</v>
      </c>
      <c r="F294" s="182" t="s">
        <v>245</v>
      </c>
      <c r="G294" s="182" t="s">
        <v>52</v>
      </c>
      <c r="H294" s="182" t="s">
        <v>53</v>
      </c>
      <c r="I294" s="103" t="s">
        <v>54</v>
      </c>
      <c r="J294" s="181" t="s">
        <v>54</v>
      </c>
      <c r="K294" s="181" t="s">
        <v>0</v>
      </c>
      <c r="L294" s="182" t="s">
        <v>101</v>
      </c>
      <c r="M294" s="182"/>
      <c r="N294" s="93" t="s">
        <v>102</v>
      </c>
      <c r="O294" s="93" t="s">
        <v>70</v>
      </c>
      <c r="P294" s="186">
        <v>0.03</v>
      </c>
      <c r="Q294" s="181"/>
      <c r="R294" s="181"/>
      <c r="S294" s="192">
        <v>22.61</v>
      </c>
      <c r="T294" s="181"/>
      <c r="U294" s="192">
        <v>0</v>
      </c>
      <c r="V294" s="193">
        <f t="shared" si="68"/>
        <v>22.61</v>
      </c>
      <c r="W294" s="193">
        <f t="shared" si="69"/>
        <v>0</v>
      </c>
      <c r="X294" s="192"/>
      <c r="Y294" s="117">
        <f t="shared" si="63"/>
        <v>0</v>
      </c>
      <c r="Z294" s="117">
        <f t="shared" si="70"/>
        <v>0</v>
      </c>
      <c r="AA294" s="192">
        <f t="shared" si="71"/>
        <v>0</v>
      </c>
      <c r="AB294" s="192">
        <f t="shared" si="72"/>
        <v>0</v>
      </c>
      <c r="AC294" s="185">
        <v>0.05</v>
      </c>
      <c r="AD294" s="181"/>
      <c r="AE294" s="181"/>
      <c r="AF294" s="181"/>
      <c r="AG294" s="185">
        <v>0.42</v>
      </c>
      <c r="AH294" s="192">
        <f t="shared" si="73"/>
        <v>0</v>
      </c>
      <c r="AI294" s="192"/>
      <c r="AJ294" s="192">
        <f t="shared" si="74"/>
        <v>0</v>
      </c>
      <c r="AK294" s="192">
        <v>0</v>
      </c>
      <c r="AL294" s="198">
        <f t="shared" si="75"/>
        <v>0</v>
      </c>
      <c r="AM294" s="198">
        <f t="shared" si="76"/>
        <v>0</v>
      </c>
    </row>
    <row r="295" spans="1:40" x14ac:dyDescent="0.3">
      <c r="A295" s="180" t="s">
        <v>235</v>
      </c>
      <c r="B295" s="182" t="s">
        <v>47</v>
      </c>
      <c r="C295" s="182" t="s">
        <v>103</v>
      </c>
      <c r="D295" s="182" t="s">
        <v>104</v>
      </c>
      <c r="E295" s="182" t="s">
        <v>246</v>
      </c>
      <c r="F295" s="182" t="s">
        <v>247</v>
      </c>
      <c r="G295" s="182" t="s">
        <v>52</v>
      </c>
      <c r="H295" s="182" t="s">
        <v>53</v>
      </c>
      <c r="I295" s="103" t="s">
        <v>54</v>
      </c>
      <c r="J295" s="181" t="s">
        <v>54</v>
      </c>
      <c r="K295" s="181" t="s">
        <v>0</v>
      </c>
      <c r="L295" s="182" t="s">
        <v>101</v>
      </c>
      <c r="M295" s="182"/>
      <c r="N295" s="93" t="s">
        <v>102</v>
      </c>
      <c r="O295" s="93" t="s">
        <v>70</v>
      </c>
      <c r="P295" s="186">
        <v>0.13</v>
      </c>
      <c r="Q295" s="181"/>
      <c r="R295" s="181"/>
      <c r="S295" s="192">
        <v>29.53</v>
      </c>
      <c r="T295" s="181"/>
      <c r="U295" s="192">
        <v>0</v>
      </c>
      <c r="V295" s="193">
        <f t="shared" ref="V295:V296" si="77">S295+T295-U295</f>
        <v>29.53</v>
      </c>
      <c r="W295" s="193">
        <f t="shared" ref="W295:W296" si="78">IF(O295="折扣",U295*P295,IF(O295="返现",U295,U295*(1+AG295)/(1+P295+AG295)))</f>
        <v>0</v>
      </c>
      <c r="X295" s="192"/>
      <c r="Y295" s="117">
        <f t="shared" si="63"/>
        <v>0</v>
      </c>
      <c r="Z295" s="117">
        <f t="shared" si="70"/>
        <v>0</v>
      </c>
      <c r="AA295" s="192">
        <f t="shared" ref="AA295:AA296" si="79">IF(O295="返现",W295*P295,U295-W295)</f>
        <v>0</v>
      </c>
      <c r="AB295" s="192">
        <f t="shared" ref="AB295:AB296" si="80">U295</f>
        <v>0</v>
      </c>
      <c r="AC295" s="185">
        <v>0.05</v>
      </c>
      <c r="AD295" s="181"/>
      <c r="AE295" s="181"/>
      <c r="AF295" s="181"/>
      <c r="AG295" s="185">
        <v>0.42</v>
      </c>
      <c r="AH295" s="192">
        <f t="shared" ref="AH295:AH296" si="81">AK295/(1+AG295)</f>
        <v>0</v>
      </c>
      <c r="AI295" s="192"/>
      <c r="AJ295" s="192">
        <f t="shared" ref="AJ295:AJ296" si="82">T295*AG295</f>
        <v>0</v>
      </c>
      <c r="AK295" s="192">
        <v>0</v>
      </c>
      <c r="AL295" s="198">
        <f t="shared" ref="AL295:AL296" si="83">AI295+AJ295+AK295-U295</f>
        <v>0</v>
      </c>
      <c r="AM295" s="198">
        <f t="shared" ref="AM295:AM296" si="84">IF(O295="折扣",AK295*P295,IF(O295="返现",AK295/(1+AG295),AK295/(1+P295+AG295)))</f>
        <v>0</v>
      </c>
    </row>
    <row r="296" spans="1:40" x14ac:dyDescent="0.3">
      <c r="A296" s="180" t="s">
        <v>235</v>
      </c>
      <c r="B296" s="182" t="s">
        <v>47</v>
      </c>
      <c r="C296" s="182" t="s">
        <v>103</v>
      </c>
      <c r="D296" s="182" t="s">
        <v>104</v>
      </c>
      <c r="E296" s="182" t="s">
        <v>248</v>
      </c>
      <c r="F296" s="182" t="s">
        <v>249</v>
      </c>
      <c r="G296" s="182" t="s">
        <v>52</v>
      </c>
      <c r="H296" s="182" t="s">
        <v>53</v>
      </c>
      <c r="I296" s="103" t="s">
        <v>54</v>
      </c>
      <c r="J296" s="181" t="s">
        <v>54</v>
      </c>
      <c r="K296" s="181" t="s">
        <v>0</v>
      </c>
      <c r="L296" s="182" t="s">
        <v>101</v>
      </c>
      <c r="M296" s="182"/>
      <c r="N296" s="93" t="s">
        <v>102</v>
      </c>
      <c r="O296" s="93" t="s">
        <v>70</v>
      </c>
      <c r="P296" s="186">
        <v>0.21</v>
      </c>
      <c r="Q296" s="181"/>
      <c r="R296" s="181"/>
      <c r="S296" s="113">
        <v>1.90619718309881</v>
      </c>
      <c r="T296" s="181"/>
      <c r="U296" s="192">
        <v>0</v>
      </c>
      <c r="V296" s="193">
        <f t="shared" si="77"/>
        <v>1.90619718309881</v>
      </c>
      <c r="W296" s="193">
        <f t="shared" si="78"/>
        <v>0</v>
      </c>
      <c r="X296" s="192"/>
      <c r="Y296" s="117">
        <f t="shared" si="63"/>
        <v>0</v>
      </c>
      <c r="Z296" s="117">
        <f t="shared" si="70"/>
        <v>0</v>
      </c>
      <c r="AA296" s="192">
        <f t="shared" si="79"/>
        <v>0</v>
      </c>
      <c r="AB296" s="192">
        <f t="shared" si="80"/>
        <v>0</v>
      </c>
      <c r="AC296" s="185">
        <v>0.05</v>
      </c>
      <c r="AD296" s="181"/>
      <c r="AE296" s="181"/>
      <c r="AF296" s="181"/>
      <c r="AG296" s="185">
        <v>0.42</v>
      </c>
      <c r="AH296" s="192">
        <f t="shared" si="81"/>
        <v>0</v>
      </c>
      <c r="AI296" s="192"/>
      <c r="AJ296" s="192">
        <f t="shared" si="82"/>
        <v>0</v>
      </c>
      <c r="AK296" s="192">
        <v>0</v>
      </c>
      <c r="AL296" s="198">
        <f t="shared" si="83"/>
        <v>0</v>
      </c>
      <c r="AM296" s="198">
        <f t="shared" si="84"/>
        <v>0</v>
      </c>
    </row>
    <row r="297" spans="1:40" x14ac:dyDescent="0.3">
      <c r="A297" s="180" t="s">
        <v>235</v>
      </c>
      <c r="B297" s="182" t="s">
        <v>47</v>
      </c>
      <c r="C297" s="182" t="s">
        <v>103</v>
      </c>
      <c r="D297" s="182" t="s">
        <v>104</v>
      </c>
      <c r="E297" s="182" t="s">
        <v>250</v>
      </c>
      <c r="F297" s="182" t="s">
        <v>251</v>
      </c>
      <c r="G297" s="182" t="s">
        <v>52</v>
      </c>
      <c r="H297" s="182" t="s">
        <v>53</v>
      </c>
      <c r="I297" s="103" t="s">
        <v>54</v>
      </c>
      <c r="J297" s="181" t="s">
        <v>54</v>
      </c>
      <c r="K297" s="181" t="s">
        <v>0</v>
      </c>
      <c r="L297" s="182" t="s">
        <v>101</v>
      </c>
      <c r="M297" s="182"/>
      <c r="N297" s="93" t="s">
        <v>102</v>
      </c>
      <c r="O297" s="93" t="s">
        <v>70</v>
      </c>
      <c r="P297" s="186">
        <v>0.03</v>
      </c>
      <c r="Q297" s="181"/>
      <c r="R297" s="181"/>
      <c r="S297" s="113">
        <v>62.533943663001999</v>
      </c>
      <c r="T297" s="181"/>
      <c r="U297" s="192">
        <v>0</v>
      </c>
      <c r="V297" s="193">
        <f t="shared" ref="V297:V352" si="85">S297+T297-U297</f>
        <v>62.533943663001999</v>
      </c>
      <c r="W297" s="193">
        <f t="shared" ref="W297" si="86">IF(O297="折扣",U297*P297,IF(O297="返现",U297,U297*(1+AG297)/(1+P297+AG297)))</f>
        <v>0</v>
      </c>
      <c r="X297" s="192"/>
      <c r="Y297" s="117">
        <f t="shared" si="63"/>
        <v>0</v>
      </c>
      <c r="Z297" s="117">
        <f t="shared" si="70"/>
        <v>0</v>
      </c>
      <c r="AA297" s="192">
        <f t="shared" ref="AA297:AA298" si="87">IF(O297="返现",W297*P297,U297-W297)</f>
        <v>0</v>
      </c>
      <c r="AB297" s="192">
        <f t="shared" ref="AB297:AB352" si="88">U297</f>
        <v>0</v>
      </c>
      <c r="AC297" s="185">
        <v>0.05</v>
      </c>
      <c r="AD297" s="181"/>
      <c r="AE297" s="181"/>
      <c r="AF297" s="181"/>
      <c r="AG297" s="185">
        <v>0.42</v>
      </c>
      <c r="AH297" s="192">
        <f t="shared" ref="AH297:AH352" si="89">AK297/(1+AG297)</f>
        <v>0</v>
      </c>
      <c r="AI297" s="192"/>
      <c r="AJ297" s="192">
        <f t="shared" ref="AJ297:AJ352" si="90">T297*AG297</f>
        <v>0</v>
      </c>
      <c r="AK297" s="192">
        <v>0</v>
      </c>
      <c r="AL297" s="198">
        <f t="shared" ref="AL297" si="91">AI297+AJ297+AK297-U297</f>
        <v>0</v>
      </c>
      <c r="AM297" s="198">
        <f t="shared" ref="AM297" si="92">IF(O297="折扣",AK297*P297,IF(O297="返现",AK297/(1+AG297),AK297/(1+P297+AG297)))</f>
        <v>0</v>
      </c>
    </row>
    <row r="298" spans="1:40" x14ac:dyDescent="0.3">
      <c r="A298" s="180" t="s">
        <v>252</v>
      </c>
      <c r="B298" s="181" t="s">
        <v>47</v>
      </c>
      <c r="C298" s="181" t="s">
        <v>58</v>
      </c>
      <c r="D298" s="181" t="s">
        <v>59</v>
      </c>
      <c r="E298" s="181" t="s">
        <v>253</v>
      </c>
      <c r="F298" s="181" t="s">
        <v>254</v>
      </c>
      <c r="G298" s="181" t="s">
        <v>52</v>
      </c>
      <c r="H298" s="181" t="s">
        <v>53</v>
      </c>
      <c r="I298" s="103" t="s">
        <v>54</v>
      </c>
      <c r="J298" s="181" t="s">
        <v>54</v>
      </c>
      <c r="K298" s="181" t="s">
        <v>0</v>
      </c>
      <c r="L298" s="181" t="s">
        <v>255</v>
      </c>
      <c r="M298" s="181"/>
      <c r="N298" s="93" t="s">
        <v>62</v>
      </c>
      <c r="O298" s="93" t="s">
        <v>57</v>
      </c>
      <c r="P298" s="165">
        <v>3.8399999999999997E-2</v>
      </c>
      <c r="R298" s="181"/>
      <c r="S298" s="192">
        <v>0</v>
      </c>
      <c r="T298" s="211">
        <v>1000000</v>
      </c>
      <c r="U298" s="192">
        <v>8686.14</v>
      </c>
      <c r="V298" s="193">
        <f t="shared" si="85"/>
        <v>991313.86</v>
      </c>
      <c r="W298" s="193">
        <f t="shared" ref="W298:W352" si="93">IF(O298="返现",U298,U298*(1+AG298)/(1+P298+AG298))</f>
        <v>8433.1456310679605</v>
      </c>
      <c r="X298" s="192"/>
      <c r="Y298" s="117">
        <f t="shared" si="63"/>
        <v>0</v>
      </c>
      <c r="Z298" s="117">
        <f t="shared" si="70"/>
        <v>8433.1456310679605</v>
      </c>
      <c r="AA298" s="206">
        <f t="shared" si="87"/>
        <v>252.99436893203892</v>
      </c>
      <c r="AB298" s="192">
        <f t="shared" si="88"/>
        <v>8686.14</v>
      </c>
      <c r="AC298" s="185">
        <v>0.05</v>
      </c>
      <c r="AD298" s="192"/>
      <c r="AE298" s="181"/>
      <c r="AF298" s="181"/>
      <c r="AG298" s="165">
        <v>0.28000000000000003</v>
      </c>
      <c r="AH298" s="192">
        <f t="shared" si="89"/>
        <v>6786.0468749999991</v>
      </c>
      <c r="AI298" s="192">
        <v>0</v>
      </c>
      <c r="AJ298" s="192">
        <f t="shared" si="90"/>
        <v>280000</v>
      </c>
      <c r="AK298" s="192">
        <v>8686.14</v>
      </c>
      <c r="AL298" s="192">
        <f t="shared" ref="AL298:AL352" si="94">AI298+AJ298-AK298+U298</f>
        <v>280000</v>
      </c>
      <c r="AM298" s="192">
        <f>IF(O298="返现",AK298/(1+AG298),AK298/(1+P298+AG298))</f>
        <v>6588.3950242718438</v>
      </c>
      <c r="AN298" s="178"/>
    </row>
    <row r="299" spans="1:40" x14ac:dyDescent="0.3">
      <c r="A299" s="180" t="s">
        <v>252</v>
      </c>
      <c r="B299" s="181" t="s">
        <v>47</v>
      </c>
      <c r="C299" s="181" t="s">
        <v>58</v>
      </c>
      <c r="D299" s="181" t="s">
        <v>59</v>
      </c>
      <c r="E299" s="181" t="s">
        <v>256</v>
      </c>
      <c r="F299" s="181" t="s">
        <v>257</v>
      </c>
      <c r="G299" s="181" t="s">
        <v>52</v>
      </c>
      <c r="H299" s="181" t="s">
        <v>53</v>
      </c>
      <c r="I299" s="103" t="s">
        <v>54</v>
      </c>
      <c r="J299" s="181" t="s">
        <v>54</v>
      </c>
      <c r="K299" s="181" t="s">
        <v>0</v>
      </c>
      <c r="L299" s="181" t="s">
        <v>258</v>
      </c>
      <c r="M299" s="181"/>
      <c r="N299" s="93" t="s">
        <v>102</v>
      </c>
      <c r="O299" s="93" t="s">
        <v>70</v>
      </c>
      <c r="P299" s="165">
        <v>4.1399999999999999E-2</v>
      </c>
      <c r="R299" s="181"/>
      <c r="S299" s="192">
        <v>0</v>
      </c>
      <c r="T299" s="211">
        <v>300000</v>
      </c>
      <c r="U299" s="192">
        <v>19305.93</v>
      </c>
      <c r="V299" s="193">
        <f t="shared" si="85"/>
        <v>280694.07</v>
      </c>
      <c r="W299" s="193">
        <f t="shared" si="93"/>
        <v>18743.621359223296</v>
      </c>
      <c r="X299" s="192"/>
      <c r="Y299" s="117">
        <f t="shared" si="63"/>
        <v>0</v>
      </c>
      <c r="Z299" s="117">
        <f t="shared" si="70"/>
        <v>18743.621359223296</v>
      </c>
      <c r="AA299" s="206">
        <f t="shared" ref="AA299:AA353" si="95">IF(O299="返现",W299*P299,U299-W299)</f>
        <v>562.30864077670412</v>
      </c>
      <c r="AB299" s="192">
        <f t="shared" si="88"/>
        <v>19305.93</v>
      </c>
      <c r="AC299" s="185">
        <v>0.05</v>
      </c>
      <c r="AD299" s="192"/>
      <c r="AE299" s="181"/>
      <c r="AF299" s="181"/>
      <c r="AG299" s="165">
        <v>0.38</v>
      </c>
      <c r="AH299" s="192">
        <f t="shared" si="89"/>
        <v>13989.804347826088</v>
      </c>
      <c r="AI299" s="192">
        <v>0</v>
      </c>
      <c r="AJ299" s="192">
        <f t="shared" si="90"/>
        <v>114000</v>
      </c>
      <c r="AK299" s="192">
        <v>19305.93</v>
      </c>
      <c r="AL299" s="192">
        <f t="shared" si="94"/>
        <v>114000</v>
      </c>
      <c r="AM299" s="192">
        <f t="shared" ref="AM299:AM352" si="96">IF(O299="返现",AK299/(1+AG299),AK299/(1+P299+AG299))</f>
        <v>13582.334318277752</v>
      </c>
      <c r="AN299" s="178"/>
    </row>
    <row r="300" spans="1:40" x14ac:dyDescent="0.3">
      <c r="A300" s="180" t="s">
        <v>252</v>
      </c>
      <c r="B300" s="181" t="s">
        <v>0</v>
      </c>
      <c r="C300" s="181" t="s">
        <v>58</v>
      </c>
      <c r="D300" s="181" t="s">
        <v>59</v>
      </c>
      <c r="E300" s="181" t="s">
        <v>64</v>
      </c>
      <c r="F300" s="181" t="s">
        <v>64</v>
      </c>
      <c r="G300" s="181" t="s">
        <v>64</v>
      </c>
      <c r="H300" s="181" t="s">
        <v>53</v>
      </c>
      <c r="I300" s="103" t="s">
        <v>54</v>
      </c>
      <c r="J300" s="181" t="s">
        <v>54</v>
      </c>
      <c r="K300" s="181" t="s">
        <v>0</v>
      </c>
      <c r="L300" s="181" t="s">
        <v>64</v>
      </c>
      <c r="M300" s="181"/>
      <c r="N300" s="93" t="s">
        <v>62</v>
      </c>
      <c r="O300" s="93" t="s">
        <v>57</v>
      </c>
      <c r="P300" s="165">
        <v>0</v>
      </c>
      <c r="R300" s="181" t="s">
        <v>259</v>
      </c>
      <c r="S300" s="192">
        <v>1041675.81</v>
      </c>
      <c r="T300" s="211">
        <v>1033830.44</v>
      </c>
      <c r="U300" s="192">
        <v>1139390.19</v>
      </c>
      <c r="V300" s="193">
        <f t="shared" si="85"/>
        <v>936116.06</v>
      </c>
      <c r="W300" s="193">
        <v>1733830.44</v>
      </c>
      <c r="X300" s="192">
        <f>509872+104029.83</f>
        <v>613901.82999999996</v>
      </c>
      <c r="Y300" s="117">
        <f t="shared" si="63"/>
        <v>800000</v>
      </c>
      <c r="Z300" s="117">
        <f t="shared" si="64"/>
        <v>2347732.27</v>
      </c>
      <c r="AA300" s="206">
        <f t="shared" si="95"/>
        <v>-594440.25</v>
      </c>
      <c r="AB300" s="192">
        <v>933830.44</v>
      </c>
      <c r="AC300" s="185">
        <v>0.05</v>
      </c>
      <c r="AD300" s="192"/>
      <c r="AE300" s="181"/>
      <c r="AF300" s="181"/>
      <c r="AG300" s="165">
        <v>0.3</v>
      </c>
      <c r="AH300" s="192">
        <f t="shared" si="89"/>
        <v>1292600.8923076922</v>
      </c>
      <c r="AI300" s="192">
        <v>1361206.5079999999</v>
      </c>
      <c r="AJ300" s="192">
        <f t="shared" si="90"/>
        <v>310149.13199999998</v>
      </c>
      <c r="AK300" s="192">
        <v>1680381.16</v>
      </c>
      <c r="AL300" s="192">
        <f t="shared" si="94"/>
        <v>1130364.67</v>
      </c>
      <c r="AM300" s="192">
        <f>W300</f>
        <v>1733830.44</v>
      </c>
      <c r="AN300" s="178">
        <f t="shared" ref="AN300:AN302" si="97">AM300-W300</f>
        <v>0</v>
      </c>
    </row>
    <row r="301" spans="1:40" s="94" customFormat="1" x14ac:dyDescent="0.3">
      <c r="A301" s="200" t="s">
        <v>252</v>
      </c>
      <c r="B301" s="201" t="s">
        <v>0</v>
      </c>
      <c r="C301" s="201" t="s">
        <v>58</v>
      </c>
      <c r="D301" s="201" t="s">
        <v>59</v>
      </c>
      <c r="E301" s="201" t="s">
        <v>223</v>
      </c>
      <c r="F301" s="201" t="s">
        <v>223</v>
      </c>
      <c r="G301" s="201" t="s">
        <v>223</v>
      </c>
      <c r="H301" s="201" t="s">
        <v>53</v>
      </c>
      <c r="I301" s="204" t="s">
        <v>54</v>
      </c>
      <c r="J301" s="201" t="s">
        <v>54</v>
      </c>
      <c r="K301" s="201" t="s">
        <v>0</v>
      </c>
      <c r="L301" s="201" t="s">
        <v>64</v>
      </c>
      <c r="M301" s="201"/>
      <c r="N301" s="201" t="s">
        <v>102</v>
      </c>
      <c r="O301" s="201" t="s">
        <v>57</v>
      </c>
      <c r="P301" s="205">
        <v>0</v>
      </c>
      <c r="Q301" s="212"/>
      <c r="R301" s="201"/>
      <c r="S301" s="213">
        <v>16133.5199999999</v>
      </c>
      <c r="T301" s="213"/>
      <c r="U301" s="213">
        <v>16133.52</v>
      </c>
      <c r="V301" s="214">
        <f t="shared" si="85"/>
        <v>-1.0004441719502211E-10</v>
      </c>
      <c r="W301" s="214">
        <v>0</v>
      </c>
      <c r="X301" s="213"/>
      <c r="Y301" s="216">
        <f t="shared" si="63"/>
        <v>0</v>
      </c>
      <c r="Z301" s="216">
        <f t="shared" si="64"/>
        <v>0</v>
      </c>
      <c r="AA301" s="213">
        <f t="shared" si="95"/>
        <v>16133.52</v>
      </c>
      <c r="AB301" s="213">
        <v>0</v>
      </c>
      <c r="AC301" s="205">
        <v>0.05</v>
      </c>
      <c r="AD301" s="213"/>
      <c r="AE301" s="201"/>
      <c r="AF301" s="201"/>
      <c r="AG301" s="205">
        <v>0.24</v>
      </c>
      <c r="AH301" s="213">
        <f t="shared" si="89"/>
        <v>13118.129032258064</v>
      </c>
      <c r="AI301" s="213">
        <v>96000</v>
      </c>
      <c r="AJ301" s="213">
        <f t="shared" si="90"/>
        <v>0</v>
      </c>
      <c r="AK301" s="213">
        <v>16266.48</v>
      </c>
      <c r="AL301" s="213">
        <f t="shared" si="94"/>
        <v>95867.040000000008</v>
      </c>
      <c r="AM301" s="213">
        <v>0</v>
      </c>
      <c r="AN301" s="217">
        <f t="shared" si="97"/>
        <v>0</v>
      </c>
    </row>
    <row r="302" spans="1:40" x14ac:dyDescent="0.3">
      <c r="A302" s="180" t="s">
        <v>252</v>
      </c>
      <c r="B302" s="181" t="s">
        <v>0</v>
      </c>
      <c r="C302" s="181" t="s">
        <v>58</v>
      </c>
      <c r="D302" s="181" t="s">
        <v>59</v>
      </c>
      <c r="E302" s="181" t="s">
        <v>224</v>
      </c>
      <c r="F302" s="181" t="s">
        <v>224</v>
      </c>
      <c r="G302" s="181" t="s">
        <v>224</v>
      </c>
      <c r="H302" s="181" t="s">
        <v>53</v>
      </c>
      <c r="I302" s="103" t="s">
        <v>54</v>
      </c>
      <c r="J302" s="181" t="s">
        <v>54</v>
      </c>
      <c r="K302" s="181" t="s">
        <v>0</v>
      </c>
      <c r="L302" s="181" t="s">
        <v>64</v>
      </c>
      <c r="M302" s="181"/>
      <c r="N302" s="181" t="s">
        <v>62</v>
      </c>
      <c r="O302" s="181" t="s">
        <v>225</v>
      </c>
      <c r="P302" s="185">
        <v>0.98</v>
      </c>
      <c r="R302" s="181" t="s">
        <v>30</v>
      </c>
      <c r="S302" s="192">
        <v>149995.81</v>
      </c>
      <c r="T302" s="192"/>
      <c r="U302" s="192">
        <v>149995.46</v>
      </c>
      <c r="V302" s="193">
        <f t="shared" si="85"/>
        <v>0.35000000000582077</v>
      </c>
      <c r="W302" s="193">
        <v>949457.32</v>
      </c>
      <c r="X302" s="192"/>
      <c r="Y302" s="117">
        <f t="shared" si="63"/>
        <v>799457.32</v>
      </c>
      <c r="Z302" s="117">
        <f t="shared" si="64"/>
        <v>949457.32</v>
      </c>
      <c r="AA302" s="206">
        <f t="shared" si="95"/>
        <v>-799461.86</v>
      </c>
      <c r="AB302" s="192">
        <v>150000</v>
      </c>
      <c r="AC302" s="185">
        <v>0.05</v>
      </c>
      <c r="AD302" s="192"/>
      <c r="AE302" s="181"/>
      <c r="AF302" s="181"/>
      <c r="AG302" s="185">
        <v>0.3</v>
      </c>
      <c r="AH302" s="192">
        <f t="shared" si="89"/>
        <v>166941.44615384616</v>
      </c>
      <c r="AI302" s="192">
        <v>112979.09</v>
      </c>
      <c r="AJ302" s="192">
        <f t="shared" si="90"/>
        <v>0</v>
      </c>
      <c r="AK302" s="192">
        <v>217023.88</v>
      </c>
      <c r="AL302" s="192">
        <f t="shared" si="94"/>
        <v>45950.669999999984</v>
      </c>
      <c r="AM302" s="192">
        <v>949457.32</v>
      </c>
      <c r="AN302" s="178">
        <f t="shared" si="97"/>
        <v>0</v>
      </c>
    </row>
    <row r="303" spans="1:40" x14ac:dyDescent="0.3">
      <c r="A303" s="180" t="s">
        <v>252</v>
      </c>
      <c r="B303" s="181" t="s">
        <v>47</v>
      </c>
      <c r="C303" s="181" t="s">
        <v>169</v>
      </c>
      <c r="D303" s="181" t="s">
        <v>170</v>
      </c>
      <c r="E303" s="181" t="s">
        <v>171</v>
      </c>
      <c r="F303" s="181" t="s">
        <v>172</v>
      </c>
      <c r="G303" s="181" t="s">
        <v>52</v>
      </c>
      <c r="H303" s="181" t="s">
        <v>53</v>
      </c>
      <c r="I303" s="103" t="s">
        <v>54</v>
      </c>
      <c r="J303" s="181" t="s">
        <v>54</v>
      </c>
      <c r="K303" s="181" t="s">
        <v>0</v>
      </c>
      <c r="L303" s="181" t="s">
        <v>173</v>
      </c>
      <c r="M303" s="181"/>
      <c r="N303" s="181" t="s">
        <v>56</v>
      </c>
      <c r="O303" s="181" t="s">
        <v>57</v>
      </c>
      <c r="P303" s="185">
        <v>0</v>
      </c>
      <c r="R303" s="181"/>
      <c r="S303" s="192">
        <v>2956.69</v>
      </c>
      <c r="T303" s="192"/>
      <c r="U303" s="192">
        <v>0</v>
      </c>
      <c r="V303" s="193">
        <f t="shared" si="85"/>
        <v>2956.69</v>
      </c>
      <c r="W303" s="193">
        <f t="shared" si="93"/>
        <v>0</v>
      </c>
      <c r="X303" s="192"/>
      <c r="Y303" s="117">
        <f t="shared" si="63"/>
        <v>0</v>
      </c>
      <c r="Z303" s="117">
        <f t="shared" ref="Z303:Z339" si="98">W303+X303</f>
        <v>0</v>
      </c>
      <c r="AA303" s="206">
        <f t="shared" si="95"/>
        <v>0</v>
      </c>
      <c r="AB303" s="192">
        <f t="shared" si="88"/>
        <v>0</v>
      </c>
      <c r="AC303" s="185">
        <v>0.05</v>
      </c>
      <c r="AD303" s="192"/>
      <c r="AE303" s="181"/>
      <c r="AF303" s="181"/>
      <c r="AG303" s="185">
        <v>0.42</v>
      </c>
      <c r="AH303" s="192">
        <f t="shared" si="89"/>
        <v>0</v>
      </c>
      <c r="AI303" s="192">
        <v>0</v>
      </c>
      <c r="AJ303" s="192">
        <f t="shared" si="90"/>
        <v>0</v>
      </c>
      <c r="AK303" s="192">
        <v>0</v>
      </c>
      <c r="AL303" s="192">
        <f t="shared" si="94"/>
        <v>0</v>
      </c>
      <c r="AM303" s="192">
        <f t="shared" si="96"/>
        <v>0</v>
      </c>
    </row>
    <row r="304" spans="1:40" x14ac:dyDescent="0.3">
      <c r="A304" s="180" t="s">
        <v>252</v>
      </c>
      <c r="B304" s="181" t="s">
        <v>47</v>
      </c>
      <c r="C304" s="181" t="s">
        <v>76</v>
      </c>
      <c r="D304" s="181" t="s">
        <v>77</v>
      </c>
      <c r="E304" s="181" t="s">
        <v>88</v>
      </c>
      <c r="F304" s="181" t="s">
        <v>89</v>
      </c>
      <c r="G304" s="181" t="s">
        <v>52</v>
      </c>
      <c r="H304" s="181" t="s">
        <v>53</v>
      </c>
      <c r="I304" s="103" t="s">
        <v>54</v>
      </c>
      <c r="J304" s="181" t="s">
        <v>54</v>
      </c>
      <c r="K304" s="181" t="s">
        <v>0</v>
      </c>
      <c r="L304" s="181" t="s">
        <v>88</v>
      </c>
      <c r="M304" s="181"/>
      <c r="N304" s="181" t="s">
        <v>62</v>
      </c>
      <c r="O304" s="181" t="s">
        <v>57</v>
      </c>
      <c r="P304" s="185">
        <v>0</v>
      </c>
      <c r="R304" s="181"/>
      <c r="S304" s="192">
        <v>70023.360000000001</v>
      </c>
      <c r="T304" s="192"/>
      <c r="U304" s="192">
        <v>0.15</v>
      </c>
      <c r="V304" s="193">
        <f t="shared" si="85"/>
        <v>70023.210000000006</v>
      </c>
      <c r="W304" s="193">
        <f t="shared" si="93"/>
        <v>0.15</v>
      </c>
      <c r="X304" s="192"/>
      <c r="Y304" s="117">
        <f t="shared" si="63"/>
        <v>0</v>
      </c>
      <c r="Z304" s="117">
        <f t="shared" si="98"/>
        <v>0.15</v>
      </c>
      <c r="AA304" s="206">
        <f t="shared" si="95"/>
        <v>0</v>
      </c>
      <c r="AB304" s="192">
        <f t="shared" si="88"/>
        <v>0.15</v>
      </c>
      <c r="AC304" s="185">
        <v>0.05</v>
      </c>
      <c r="AD304" s="192"/>
      <c r="AE304" s="181"/>
      <c r="AF304" s="181"/>
      <c r="AG304" s="185">
        <v>0</v>
      </c>
      <c r="AH304" s="192">
        <f t="shared" si="89"/>
        <v>0.15</v>
      </c>
      <c r="AI304" s="192">
        <v>0</v>
      </c>
      <c r="AJ304" s="192">
        <f t="shared" si="90"/>
        <v>0</v>
      </c>
      <c r="AK304" s="192">
        <v>0.15</v>
      </c>
      <c r="AL304" s="192">
        <f t="shared" si="94"/>
        <v>0</v>
      </c>
      <c r="AM304" s="192">
        <f t="shared" si="96"/>
        <v>0.15</v>
      </c>
      <c r="AN304" s="178"/>
    </row>
    <row r="305" spans="1:40" x14ac:dyDescent="0.3">
      <c r="A305" s="180" t="s">
        <v>252</v>
      </c>
      <c r="B305" s="181" t="s">
        <v>47</v>
      </c>
      <c r="C305" s="181" t="s">
        <v>66</v>
      </c>
      <c r="D305" s="181" t="s">
        <v>81</v>
      </c>
      <c r="E305" s="181" t="s">
        <v>82</v>
      </c>
      <c r="F305" s="181" t="s">
        <v>83</v>
      </c>
      <c r="G305" s="181" t="s">
        <v>52</v>
      </c>
      <c r="H305" s="181" t="s">
        <v>53</v>
      </c>
      <c r="I305" s="103" t="s">
        <v>54</v>
      </c>
      <c r="J305" s="181" t="s">
        <v>54</v>
      </c>
      <c r="K305" s="181" t="s">
        <v>0</v>
      </c>
      <c r="L305" s="181" t="s">
        <v>82</v>
      </c>
      <c r="M305" s="181"/>
      <c r="N305" s="181" t="s">
        <v>56</v>
      </c>
      <c r="O305" s="181" t="s">
        <v>57</v>
      </c>
      <c r="P305" s="185">
        <v>0</v>
      </c>
      <c r="R305" s="181"/>
      <c r="S305" s="192">
        <v>7741.65</v>
      </c>
      <c r="T305" s="192"/>
      <c r="U305" s="192">
        <v>0</v>
      </c>
      <c r="V305" s="193">
        <f t="shared" si="85"/>
        <v>7741.65</v>
      </c>
      <c r="W305" s="193">
        <f t="shared" si="93"/>
        <v>0</v>
      </c>
      <c r="X305" s="192"/>
      <c r="Y305" s="117">
        <f t="shared" si="63"/>
        <v>0</v>
      </c>
      <c r="Z305" s="117">
        <f t="shared" si="98"/>
        <v>0</v>
      </c>
      <c r="AA305" s="206">
        <f t="shared" si="95"/>
        <v>0</v>
      </c>
      <c r="AB305" s="192">
        <f t="shared" si="88"/>
        <v>0</v>
      </c>
      <c r="AC305" s="185">
        <v>0.05</v>
      </c>
      <c r="AD305" s="192"/>
      <c r="AE305" s="181"/>
      <c r="AF305" s="181"/>
      <c r="AG305" s="185">
        <v>0.42</v>
      </c>
      <c r="AH305" s="192">
        <f t="shared" si="89"/>
        <v>0</v>
      </c>
      <c r="AI305" s="192">
        <v>0</v>
      </c>
      <c r="AJ305" s="192">
        <f t="shared" si="90"/>
        <v>0</v>
      </c>
      <c r="AK305" s="192">
        <v>0</v>
      </c>
      <c r="AL305" s="192">
        <f t="shared" si="94"/>
        <v>0</v>
      </c>
      <c r="AM305" s="192">
        <f t="shared" si="96"/>
        <v>0</v>
      </c>
    </row>
    <row r="306" spans="1:40" x14ac:dyDescent="0.3">
      <c r="A306" s="180" t="s">
        <v>252</v>
      </c>
      <c r="B306" s="181" t="s">
        <v>47</v>
      </c>
      <c r="C306" s="181" t="s">
        <v>66</v>
      </c>
      <c r="D306" s="181" t="s">
        <v>67</v>
      </c>
      <c r="E306" s="181" t="s">
        <v>68</v>
      </c>
      <c r="F306" s="181" t="s">
        <v>69</v>
      </c>
      <c r="G306" s="181" t="s">
        <v>52</v>
      </c>
      <c r="H306" s="181" t="s">
        <v>53</v>
      </c>
      <c r="I306" s="103" t="s">
        <v>54</v>
      </c>
      <c r="J306" s="181" t="s">
        <v>54</v>
      </c>
      <c r="K306" s="181" t="s">
        <v>0</v>
      </c>
      <c r="L306" s="181" t="s">
        <v>68</v>
      </c>
      <c r="M306" s="181"/>
      <c r="N306" s="181" t="s">
        <v>62</v>
      </c>
      <c r="O306" s="181" t="s">
        <v>57</v>
      </c>
      <c r="P306" s="185">
        <v>0</v>
      </c>
      <c r="R306" s="181"/>
      <c r="S306" s="192">
        <v>7.0399999999990497</v>
      </c>
      <c r="T306" s="192"/>
      <c r="U306" s="192">
        <v>0</v>
      </c>
      <c r="V306" s="193">
        <f t="shared" si="85"/>
        <v>7.0399999999990497</v>
      </c>
      <c r="W306" s="193">
        <f t="shared" si="93"/>
        <v>0</v>
      </c>
      <c r="X306" s="192"/>
      <c r="Y306" s="117">
        <f t="shared" si="63"/>
        <v>0</v>
      </c>
      <c r="Z306" s="117">
        <f t="shared" si="98"/>
        <v>0</v>
      </c>
      <c r="AA306" s="206">
        <f t="shared" si="95"/>
        <v>0</v>
      </c>
      <c r="AB306" s="192">
        <f t="shared" si="88"/>
        <v>0</v>
      </c>
      <c r="AC306" s="185">
        <v>0.05</v>
      </c>
      <c r="AD306" s="192"/>
      <c r="AE306" s="181"/>
      <c r="AF306" s="181"/>
      <c r="AG306" s="185">
        <v>0</v>
      </c>
      <c r="AH306" s="192">
        <f t="shared" si="89"/>
        <v>0</v>
      </c>
      <c r="AI306" s="192">
        <v>0</v>
      </c>
      <c r="AJ306" s="192">
        <f t="shared" si="90"/>
        <v>0</v>
      </c>
      <c r="AK306" s="192">
        <v>0</v>
      </c>
      <c r="AL306" s="192">
        <f t="shared" si="94"/>
        <v>0</v>
      </c>
      <c r="AM306" s="192">
        <f t="shared" si="96"/>
        <v>0</v>
      </c>
    </row>
    <row r="307" spans="1:40" x14ac:dyDescent="0.3">
      <c r="A307" s="180" t="s">
        <v>252</v>
      </c>
      <c r="B307" s="181" t="s">
        <v>47</v>
      </c>
      <c r="C307" s="181" t="s">
        <v>66</v>
      </c>
      <c r="D307" s="181" t="s">
        <v>67</v>
      </c>
      <c r="E307" s="181" t="s">
        <v>79</v>
      </c>
      <c r="F307" s="181" t="s">
        <v>80</v>
      </c>
      <c r="G307" s="181" t="s">
        <v>52</v>
      </c>
      <c r="H307" s="181" t="s">
        <v>53</v>
      </c>
      <c r="I307" s="103" t="s">
        <v>54</v>
      </c>
      <c r="J307" s="181" t="s">
        <v>54</v>
      </c>
      <c r="K307" s="181" t="s">
        <v>0</v>
      </c>
      <c r="L307" s="181" t="s">
        <v>79</v>
      </c>
      <c r="M307" s="181"/>
      <c r="N307" s="181" t="s">
        <v>62</v>
      </c>
      <c r="O307" s="181" t="s">
        <v>70</v>
      </c>
      <c r="P307" s="185">
        <v>0.02</v>
      </c>
      <c r="R307" s="181"/>
      <c r="S307" s="192">
        <v>106099.63</v>
      </c>
      <c r="T307" s="192"/>
      <c r="U307" s="192">
        <v>0</v>
      </c>
      <c r="V307" s="193">
        <f t="shared" si="85"/>
        <v>106099.63</v>
      </c>
      <c r="W307" s="193">
        <f t="shared" si="93"/>
        <v>0</v>
      </c>
      <c r="X307" s="192"/>
      <c r="Y307" s="117">
        <f t="shared" si="63"/>
        <v>0</v>
      </c>
      <c r="Z307" s="117">
        <f t="shared" si="98"/>
        <v>0</v>
      </c>
      <c r="AA307" s="206">
        <f t="shared" si="95"/>
        <v>0</v>
      </c>
      <c r="AB307" s="192">
        <f t="shared" si="88"/>
        <v>0</v>
      </c>
      <c r="AC307" s="185">
        <v>0.05</v>
      </c>
      <c r="AD307" s="192"/>
      <c r="AE307" s="181"/>
      <c r="AF307" s="181"/>
      <c r="AG307" s="185">
        <v>0.42</v>
      </c>
      <c r="AH307" s="192">
        <f t="shared" si="89"/>
        <v>0</v>
      </c>
      <c r="AI307" s="192">
        <v>0</v>
      </c>
      <c r="AJ307" s="192">
        <f t="shared" si="90"/>
        <v>0</v>
      </c>
      <c r="AK307" s="192">
        <v>0</v>
      </c>
      <c r="AL307" s="192">
        <f t="shared" si="94"/>
        <v>0</v>
      </c>
      <c r="AM307" s="192">
        <f t="shared" si="96"/>
        <v>0</v>
      </c>
    </row>
    <row r="308" spans="1:40" x14ac:dyDescent="0.3">
      <c r="A308" s="180" t="s">
        <v>252</v>
      </c>
      <c r="B308" s="181" t="s">
        <v>47</v>
      </c>
      <c r="C308" s="181" t="s">
        <v>48</v>
      </c>
      <c r="D308" s="181" t="s">
        <v>98</v>
      </c>
      <c r="E308" s="181" t="s">
        <v>99</v>
      </c>
      <c r="F308" s="181" t="s">
        <v>100</v>
      </c>
      <c r="G308" s="181" t="s">
        <v>52</v>
      </c>
      <c r="H308" s="181" t="s">
        <v>53</v>
      </c>
      <c r="I308" s="103" t="s">
        <v>54</v>
      </c>
      <c r="J308" s="181" t="s">
        <v>54</v>
      </c>
      <c r="K308" s="181" t="s">
        <v>0</v>
      </c>
      <c r="L308" s="181" t="s">
        <v>101</v>
      </c>
      <c r="M308" s="181"/>
      <c r="N308" s="181" t="s">
        <v>102</v>
      </c>
      <c r="O308" s="181" t="s">
        <v>70</v>
      </c>
      <c r="P308" s="185">
        <v>0.18</v>
      </c>
      <c r="R308" s="181"/>
      <c r="S308" s="192">
        <v>131941.95000000001</v>
      </c>
      <c r="T308" s="192"/>
      <c r="U308" s="192">
        <v>73058.179999999993</v>
      </c>
      <c r="V308" s="193">
        <f t="shared" si="85"/>
        <v>58883.770000000019</v>
      </c>
      <c r="W308" s="193">
        <f t="shared" si="93"/>
        <v>64839.134749999997</v>
      </c>
      <c r="X308" s="192"/>
      <c r="Y308" s="117">
        <f t="shared" si="63"/>
        <v>0</v>
      </c>
      <c r="Z308" s="117">
        <f t="shared" si="98"/>
        <v>64839.134749999997</v>
      </c>
      <c r="AA308" s="206">
        <f t="shared" si="95"/>
        <v>8219.0452499999956</v>
      </c>
      <c r="AB308" s="192">
        <f t="shared" si="88"/>
        <v>73058.179999999993</v>
      </c>
      <c r="AC308" s="185">
        <v>0.05</v>
      </c>
      <c r="AD308" s="192"/>
      <c r="AE308" s="181"/>
      <c r="AF308" s="181"/>
      <c r="AG308" s="106">
        <v>0.42</v>
      </c>
      <c r="AH308" s="192">
        <f t="shared" si="89"/>
        <v>73059.457746478874</v>
      </c>
      <c r="AI308" s="192">
        <v>0</v>
      </c>
      <c r="AJ308" s="192">
        <f t="shared" si="90"/>
        <v>0</v>
      </c>
      <c r="AK308" s="192">
        <v>103744.43</v>
      </c>
      <c r="AL308" s="192">
        <f t="shared" si="94"/>
        <v>-30686.25</v>
      </c>
      <c r="AM308" s="192">
        <f t="shared" si="96"/>
        <v>64840.268750000003</v>
      </c>
      <c r="AN308" s="178"/>
    </row>
    <row r="309" spans="1:40" x14ac:dyDescent="0.3">
      <c r="A309" s="180" t="s">
        <v>252</v>
      </c>
      <c r="B309" s="181" t="s">
        <v>47</v>
      </c>
      <c r="C309" s="181" t="s">
        <v>48</v>
      </c>
      <c r="D309" s="181" t="s">
        <v>49</v>
      </c>
      <c r="E309" s="181" t="s">
        <v>50</v>
      </c>
      <c r="F309" s="181" t="s">
        <v>51</v>
      </c>
      <c r="G309" s="181" t="s">
        <v>52</v>
      </c>
      <c r="H309" s="181" t="s">
        <v>53</v>
      </c>
      <c r="I309" s="103" t="s">
        <v>54</v>
      </c>
      <c r="J309" s="181" t="s">
        <v>54</v>
      </c>
      <c r="K309" s="181" t="s">
        <v>0</v>
      </c>
      <c r="L309" s="181" t="s">
        <v>50</v>
      </c>
      <c r="M309" s="181"/>
      <c r="N309" s="181" t="s">
        <v>62</v>
      </c>
      <c r="O309" s="181" t="s">
        <v>70</v>
      </c>
      <c r="P309" s="185">
        <v>0.03</v>
      </c>
      <c r="R309" s="181"/>
      <c r="S309" s="113">
        <v>15899.0800000003</v>
      </c>
      <c r="T309" s="192"/>
      <c r="U309" s="192">
        <v>0</v>
      </c>
      <c r="V309" s="193">
        <f t="shared" si="85"/>
        <v>15899.0800000003</v>
      </c>
      <c r="W309" s="193">
        <f t="shared" si="93"/>
        <v>0</v>
      </c>
      <c r="X309" s="192"/>
      <c r="Y309" s="117">
        <f t="shared" si="63"/>
        <v>0</v>
      </c>
      <c r="Z309" s="117">
        <f t="shared" si="98"/>
        <v>0</v>
      </c>
      <c r="AA309" s="206">
        <f t="shared" si="95"/>
        <v>0</v>
      </c>
      <c r="AB309" s="192">
        <f t="shared" si="88"/>
        <v>0</v>
      </c>
      <c r="AC309" s="185">
        <v>0.05</v>
      </c>
      <c r="AD309" s="192"/>
      <c r="AE309" s="181"/>
      <c r="AF309" s="181"/>
      <c r="AG309" s="185">
        <v>7.0000000000000007E-2</v>
      </c>
      <c r="AH309" s="192">
        <f t="shared" si="89"/>
        <v>0</v>
      </c>
      <c r="AI309" s="192">
        <v>0</v>
      </c>
      <c r="AJ309" s="192">
        <f t="shared" si="90"/>
        <v>0</v>
      </c>
      <c r="AK309" s="192">
        <v>0</v>
      </c>
      <c r="AL309" s="192">
        <f t="shared" si="94"/>
        <v>0</v>
      </c>
      <c r="AM309" s="192">
        <f t="shared" si="96"/>
        <v>0</v>
      </c>
    </row>
    <row r="310" spans="1:40" x14ac:dyDescent="0.3">
      <c r="A310" s="180" t="s">
        <v>252</v>
      </c>
      <c r="B310" s="181" t="s">
        <v>47</v>
      </c>
      <c r="C310" s="181" t="s">
        <v>48</v>
      </c>
      <c r="D310" s="181" t="s">
        <v>49</v>
      </c>
      <c r="E310" s="181" t="s">
        <v>50</v>
      </c>
      <c r="F310" s="181" t="s">
        <v>51</v>
      </c>
      <c r="G310" s="181" t="s">
        <v>52</v>
      </c>
      <c r="H310" s="181" t="s">
        <v>53</v>
      </c>
      <c r="I310" s="103" t="s">
        <v>54</v>
      </c>
      <c r="J310" s="181" t="s">
        <v>54</v>
      </c>
      <c r="K310" s="181" t="s">
        <v>0</v>
      </c>
      <c r="L310" s="181" t="s">
        <v>50</v>
      </c>
      <c r="M310" s="181"/>
      <c r="N310" s="181" t="s">
        <v>56</v>
      </c>
      <c r="O310" s="181" t="s">
        <v>70</v>
      </c>
      <c r="P310" s="185">
        <v>0.03</v>
      </c>
      <c r="R310" s="181"/>
      <c r="S310" s="113">
        <v>2383.1799999999998</v>
      </c>
      <c r="T310" s="192"/>
      <c r="U310" s="192">
        <v>0</v>
      </c>
      <c r="V310" s="193">
        <f t="shared" si="85"/>
        <v>2383.1799999999998</v>
      </c>
      <c r="W310" s="193">
        <f t="shared" si="93"/>
        <v>0</v>
      </c>
      <c r="X310" s="192"/>
      <c r="Y310" s="117">
        <f t="shared" si="63"/>
        <v>0</v>
      </c>
      <c r="Z310" s="117">
        <f t="shared" si="98"/>
        <v>0</v>
      </c>
      <c r="AA310" s="206">
        <f t="shared" si="95"/>
        <v>0</v>
      </c>
      <c r="AB310" s="192">
        <f t="shared" si="88"/>
        <v>0</v>
      </c>
      <c r="AC310" s="185">
        <v>0.05</v>
      </c>
      <c r="AD310" s="192"/>
      <c r="AE310" s="181"/>
      <c r="AF310" s="181"/>
      <c r="AG310" s="185">
        <v>7.0000000000000007E-2</v>
      </c>
      <c r="AH310" s="192">
        <f t="shared" si="89"/>
        <v>0</v>
      </c>
      <c r="AI310" s="192">
        <v>0</v>
      </c>
      <c r="AJ310" s="192">
        <f t="shared" si="90"/>
        <v>0</v>
      </c>
      <c r="AK310" s="192">
        <v>0</v>
      </c>
      <c r="AL310" s="192">
        <f t="shared" si="94"/>
        <v>0</v>
      </c>
      <c r="AM310" s="192">
        <f t="shared" si="96"/>
        <v>0</v>
      </c>
    </row>
    <row r="311" spans="1:40" x14ac:dyDescent="0.3">
      <c r="A311" s="180" t="s">
        <v>252</v>
      </c>
      <c r="B311" s="181" t="s">
        <v>47</v>
      </c>
      <c r="C311" s="181" t="s">
        <v>58</v>
      </c>
      <c r="D311" s="181" t="s">
        <v>93</v>
      </c>
      <c r="E311" s="181" t="s">
        <v>94</v>
      </c>
      <c r="F311" s="181" t="s">
        <v>95</v>
      </c>
      <c r="G311" s="181" t="s">
        <v>52</v>
      </c>
      <c r="H311" s="181" t="s">
        <v>53</v>
      </c>
      <c r="I311" s="103" t="s">
        <v>54</v>
      </c>
      <c r="J311" s="181" t="s">
        <v>54</v>
      </c>
      <c r="K311" s="181" t="s">
        <v>0</v>
      </c>
      <c r="L311" s="181" t="s">
        <v>96</v>
      </c>
      <c r="M311" s="181"/>
      <c r="N311" s="181" t="s">
        <v>56</v>
      </c>
      <c r="O311" s="181" t="s">
        <v>70</v>
      </c>
      <c r="P311" s="185">
        <v>0.05</v>
      </c>
      <c r="R311" s="181"/>
      <c r="S311" s="192">
        <v>1766.24</v>
      </c>
      <c r="T311" s="192"/>
      <c r="U311" s="192">
        <v>0</v>
      </c>
      <c r="V311" s="193">
        <f t="shared" si="85"/>
        <v>1766.24</v>
      </c>
      <c r="W311" s="193">
        <f t="shared" si="93"/>
        <v>0</v>
      </c>
      <c r="X311" s="192"/>
      <c r="Y311" s="117">
        <f t="shared" si="63"/>
        <v>0</v>
      </c>
      <c r="Z311" s="117">
        <f t="shared" si="98"/>
        <v>0</v>
      </c>
      <c r="AA311" s="206">
        <f t="shared" si="95"/>
        <v>0</v>
      </c>
      <c r="AB311" s="192">
        <f t="shared" si="88"/>
        <v>0</v>
      </c>
      <c r="AC311" s="185">
        <v>0.05</v>
      </c>
      <c r="AD311" s="192"/>
      <c r="AE311" s="181"/>
      <c r="AF311" s="181"/>
      <c r="AG311" s="185">
        <v>0.42</v>
      </c>
      <c r="AH311" s="192">
        <f t="shared" si="89"/>
        <v>0</v>
      </c>
      <c r="AI311" s="192">
        <v>0</v>
      </c>
      <c r="AJ311" s="192">
        <f t="shared" si="90"/>
        <v>0</v>
      </c>
      <c r="AK311" s="192">
        <v>0</v>
      </c>
      <c r="AL311" s="192">
        <f t="shared" si="94"/>
        <v>0</v>
      </c>
      <c r="AM311" s="192">
        <f t="shared" si="96"/>
        <v>0</v>
      </c>
    </row>
    <row r="312" spans="1:40" x14ac:dyDescent="0.3">
      <c r="A312" s="180" t="s">
        <v>252</v>
      </c>
      <c r="B312" s="181" t="s">
        <v>47</v>
      </c>
      <c r="C312" s="181" t="s">
        <v>103</v>
      </c>
      <c r="D312" s="181" t="s">
        <v>104</v>
      </c>
      <c r="E312" s="181" t="s">
        <v>105</v>
      </c>
      <c r="F312" s="181" t="s">
        <v>106</v>
      </c>
      <c r="G312" s="181" t="s">
        <v>52</v>
      </c>
      <c r="H312" s="181" t="s">
        <v>53</v>
      </c>
      <c r="I312" s="103" t="s">
        <v>54</v>
      </c>
      <c r="J312" s="181" t="s">
        <v>54</v>
      </c>
      <c r="K312" s="181" t="s">
        <v>0</v>
      </c>
      <c r="L312" s="181" t="s">
        <v>101</v>
      </c>
      <c r="M312" s="181"/>
      <c r="N312" s="181" t="s">
        <v>102</v>
      </c>
      <c r="O312" s="181" t="s">
        <v>70</v>
      </c>
      <c r="P312" s="185">
        <v>0.18</v>
      </c>
      <c r="R312" s="181"/>
      <c r="S312" s="192">
        <v>8102.9149295775096</v>
      </c>
      <c r="T312" s="192"/>
      <c r="U312" s="192">
        <v>0</v>
      </c>
      <c r="V312" s="193">
        <f t="shared" si="85"/>
        <v>8102.9149295775096</v>
      </c>
      <c r="W312" s="193">
        <f t="shared" si="93"/>
        <v>0</v>
      </c>
      <c r="X312" s="192"/>
      <c r="Y312" s="117">
        <f t="shared" si="63"/>
        <v>0</v>
      </c>
      <c r="Z312" s="117">
        <f t="shared" si="98"/>
        <v>0</v>
      </c>
      <c r="AA312" s="206">
        <f t="shared" si="95"/>
        <v>0</v>
      </c>
      <c r="AB312" s="192">
        <f t="shared" si="88"/>
        <v>0</v>
      </c>
      <c r="AC312" s="185">
        <v>0.05</v>
      </c>
      <c r="AD312" s="192"/>
      <c r="AE312" s="181"/>
      <c r="AF312" s="181"/>
      <c r="AG312" s="185">
        <v>0.42</v>
      </c>
      <c r="AH312" s="192">
        <f t="shared" si="89"/>
        <v>0</v>
      </c>
      <c r="AI312" s="192">
        <v>0</v>
      </c>
      <c r="AJ312" s="192">
        <f t="shared" si="90"/>
        <v>0</v>
      </c>
      <c r="AK312" s="192">
        <v>0</v>
      </c>
      <c r="AL312" s="192">
        <f t="shared" si="94"/>
        <v>0</v>
      </c>
      <c r="AM312" s="192">
        <f t="shared" si="96"/>
        <v>0</v>
      </c>
    </row>
    <row r="313" spans="1:40" x14ac:dyDescent="0.3">
      <c r="A313" s="180" t="s">
        <v>252</v>
      </c>
      <c r="B313" s="181" t="s">
        <v>47</v>
      </c>
      <c r="C313" s="181" t="s">
        <v>103</v>
      </c>
      <c r="D313" s="181" t="s">
        <v>104</v>
      </c>
      <c r="E313" s="181" t="s">
        <v>127</v>
      </c>
      <c r="F313" s="181" t="s">
        <v>128</v>
      </c>
      <c r="G313" s="181" t="s">
        <v>52</v>
      </c>
      <c r="H313" s="181" t="s">
        <v>53</v>
      </c>
      <c r="I313" s="103" t="s">
        <v>54</v>
      </c>
      <c r="J313" s="181" t="s">
        <v>54</v>
      </c>
      <c r="K313" s="181" t="s">
        <v>0</v>
      </c>
      <c r="L313" s="181" t="s">
        <v>101</v>
      </c>
      <c r="M313" s="181"/>
      <c r="N313" s="181" t="s">
        <v>102</v>
      </c>
      <c r="O313" s="181" t="s">
        <v>70</v>
      </c>
      <c r="P313" s="106">
        <v>0.23</v>
      </c>
      <c r="R313" s="181"/>
      <c r="S313" s="192">
        <v>2063.5353521120301</v>
      </c>
      <c r="T313" s="192"/>
      <c r="U313" s="192">
        <v>0</v>
      </c>
      <c r="V313" s="193">
        <f t="shared" si="85"/>
        <v>2063.5353521120301</v>
      </c>
      <c r="W313" s="193">
        <f t="shared" si="93"/>
        <v>0</v>
      </c>
      <c r="X313" s="192"/>
      <c r="Y313" s="117">
        <f t="shared" si="63"/>
        <v>0</v>
      </c>
      <c r="Z313" s="117">
        <f t="shared" si="98"/>
        <v>0</v>
      </c>
      <c r="AA313" s="206">
        <f t="shared" si="95"/>
        <v>0</v>
      </c>
      <c r="AB313" s="192">
        <f t="shared" si="88"/>
        <v>0</v>
      </c>
      <c r="AC313" s="185">
        <v>0.05</v>
      </c>
      <c r="AD313" s="192"/>
      <c r="AE313" s="181"/>
      <c r="AF313" s="181"/>
      <c r="AG313" s="185">
        <v>0.42</v>
      </c>
      <c r="AH313" s="192">
        <f t="shared" si="89"/>
        <v>0</v>
      </c>
      <c r="AI313" s="192">
        <v>0</v>
      </c>
      <c r="AJ313" s="192">
        <f t="shared" si="90"/>
        <v>0</v>
      </c>
      <c r="AK313" s="192">
        <v>0</v>
      </c>
      <c r="AL313" s="192">
        <f t="shared" si="94"/>
        <v>0</v>
      </c>
      <c r="AM313" s="192">
        <f t="shared" si="96"/>
        <v>0</v>
      </c>
    </row>
    <row r="314" spans="1:40" x14ac:dyDescent="0.3">
      <c r="A314" s="180" t="s">
        <v>252</v>
      </c>
      <c r="B314" s="181" t="s">
        <v>47</v>
      </c>
      <c r="C314" s="181" t="s">
        <v>103</v>
      </c>
      <c r="D314" s="181" t="s">
        <v>104</v>
      </c>
      <c r="E314" s="181" t="s">
        <v>107</v>
      </c>
      <c r="F314" s="181" t="s">
        <v>108</v>
      </c>
      <c r="G314" s="181" t="s">
        <v>52</v>
      </c>
      <c r="H314" s="181" t="s">
        <v>53</v>
      </c>
      <c r="I314" s="103" t="s">
        <v>54</v>
      </c>
      <c r="J314" s="181" t="s">
        <v>54</v>
      </c>
      <c r="K314" s="181" t="s">
        <v>0</v>
      </c>
      <c r="L314" s="181" t="s">
        <v>101</v>
      </c>
      <c r="M314" s="181"/>
      <c r="N314" s="181" t="s">
        <v>102</v>
      </c>
      <c r="O314" s="181" t="s">
        <v>70</v>
      </c>
      <c r="P314" s="185">
        <v>0.03</v>
      </c>
      <c r="R314" s="181"/>
      <c r="S314" s="192">
        <v>655.37999999978604</v>
      </c>
      <c r="T314" s="192"/>
      <c r="U314" s="192">
        <v>0</v>
      </c>
      <c r="V314" s="193">
        <f t="shared" si="85"/>
        <v>655.37999999978604</v>
      </c>
      <c r="W314" s="193">
        <f t="shared" si="93"/>
        <v>0</v>
      </c>
      <c r="X314" s="192"/>
      <c r="Y314" s="117">
        <f t="shared" si="63"/>
        <v>0</v>
      </c>
      <c r="Z314" s="117">
        <f t="shared" si="98"/>
        <v>0</v>
      </c>
      <c r="AA314" s="206">
        <f t="shared" si="95"/>
        <v>0</v>
      </c>
      <c r="AB314" s="192">
        <f t="shared" si="88"/>
        <v>0</v>
      </c>
      <c r="AC314" s="185">
        <v>0.05</v>
      </c>
      <c r="AD314" s="192"/>
      <c r="AE314" s="181"/>
      <c r="AF314" s="181"/>
      <c r="AG314" s="185">
        <v>0.42</v>
      </c>
      <c r="AH314" s="192">
        <f t="shared" si="89"/>
        <v>0</v>
      </c>
      <c r="AI314" s="192">
        <v>0</v>
      </c>
      <c r="AJ314" s="192">
        <f t="shared" si="90"/>
        <v>0</v>
      </c>
      <c r="AK314" s="192">
        <v>0</v>
      </c>
      <c r="AL314" s="192">
        <f t="shared" si="94"/>
        <v>0</v>
      </c>
      <c r="AM314" s="192">
        <f t="shared" si="96"/>
        <v>0</v>
      </c>
    </row>
    <row r="315" spans="1:40" x14ac:dyDescent="0.3">
      <c r="A315" s="180" t="s">
        <v>252</v>
      </c>
      <c r="B315" s="181" t="s">
        <v>47</v>
      </c>
      <c r="C315" s="181" t="s">
        <v>103</v>
      </c>
      <c r="D315" s="181" t="s">
        <v>104</v>
      </c>
      <c r="E315" s="181" t="s">
        <v>109</v>
      </c>
      <c r="F315" s="181" t="s">
        <v>110</v>
      </c>
      <c r="G315" s="181" t="s">
        <v>52</v>
      </c>
      <c r="H315" s="181" t="s">
        <v>53</v>
      </c>
      <c r="I315" s="103" t="s">
        <v>54</v>
      </c>
      <c r="J315" s="181" t="s">
        <v>54</v>
      </c>
      <c r="K315" s="181" t="s">
        <v>0</v>
      </c>
      <c r="L315" s="181" t="s">
        <v>101</v>
      </c>
      <c r="M315" s="181"/>
      <c r="N315" s="181" t="s">
        <v>102</v>
      </c>
      <c r="O315" s="181" t="s">
        <v>70</v>
      </c>
      <c r="P315" s="185">
        <v>0.22</v>
      </c>
      <c r="R315" s="181"/>
      <c r="S315" s="192">
        <v>354.84000000002601</v>
      </c>
      <c r="T315" s="192"/>
      <c r="U315" s="192">
        <v>0</v>
      </c>
      <c r="V315" s="193">
        <f t="shared" si="85"/>
        <v>354.84000000002601</v>
      </c>
      <c r="W315" s="193">
        <f t="shared" si="93"/>
        <v>0</v>
      </c>
      <c r="X315" s="192"/>
      <c r="Y315" s="117">
        <f t="shared" si="63"/>
        <v>0</v>
      </c>
      <c r="Z315" s="117">
        <f t="shared" si="98"/>
        <v>0</v>
      </c>
      <c r="AA315" s="206">
        <f t="shared" si="95"/>
        <v>0</v>
      </c>
      <c r="AB315" s="192">
        <f t="shared" si="88"/>
        <v>0</v>
      </c>
      <c r="AC315" s="185">
        <v>0.05</v>
      </c>
      <c r="AD315" s="192"/>
      <c r="AE315" s="181"/>
      <c r="AF315" s="181"/>
      <c r="AG315" s="185">
        <v>0.42</v>
      </c>
      <c r="AH315" s="192">
        <f t="shared" si="89"/>
        <v>0</v>
      </c>
      <c r="AI315" s="192">
        <v>0</v>
      </c>
      <c r="AJ315" s="192">
        <f t="shared" si="90"/>
        <v>0</v>
      </c>
      <c r="AK315" s="192">
        <v>0</v>
      </c>
      <c r="AL315" s="192">
        <f t="shared" si="94"/>
        <v>0</v>
      </c>
      <c r="AM315" s="192">
        <f t="shared" si="96"/>
        <v>0</v>
      </c>
    </row>
    <row r="316" spans="1:40" x14ac:dyDescent="0.3">
      <c r="A316" s="180" t="s">
        <v>252</v>
      </c>
      <c r="B316" s="181" t="s">
        <v>47</v>
      </c>
      <c r="C316" s="181" t="s">
        <v>103</v>
      </c>
      <c r="D316" s="181" t="s">
        <v>104</v>
      </c>
      <c r="E316" s="181" t="s">
        <v>114</v>
      </c>
      <c r="F316" s="181" t="s">
        <v>115</v>
      </c>
      <c r="G316" s="181" t="s">
        <v>52</v>
      </c>
      <c r="H316" s="181" t="s">
        <v>53</v>
      </c>
      <c r="I316" s="103" t="s">
        <v>54</v>
      </c>
      <c r="J316" s="181" t="s">
        <v>54</v>
      </c>
      <c r="K316" s="181" t="s">
        <v>0</v>
      </c>
      <c r="L316" s="181" t="s">
        <v>101</v>
      </c>
      <c r="M316" s="181"/>
      <c r="N316" s="181" t="s">
        <v>102</v>
      </c>
      <c r="O316" s="181" t="s">
        <v>70</v>
      </c>
      <c r="P316" s="185">
        <v>0.04</v>
      </c>
      <c r="R316" s="181"/>
      <c r="S316" s="192">
        <v>227.30774647876399</v>
      </c>
      <c r="T316" s="192"/>
      <c r="U316" s="192">
        <v>0</v>
      </c>
      <c r="V316" s="193">
        <f t="shared" si="85"/>
        <v>227.30774647876399</v>
      </c>
      <c r="W316" s="193">
        <f t="shared" si="93"/>
        <v>0</v>
      </c>
      <c r="X316" s="192"/>
      <c r="Y316" s="117">
        <f t="shared" si="63"/>
        <v>0</v>
      </c>
      <c r="Z316" s="117">
        <f t="shared" si="98"/>
        <v>0</v>
      </c>
      <c r="AA316" s="206">
        <f t="shared" si="95"/>
        <v>0</v>
      </c>
      <c r="AB316" s="192">
        <f t="shared" si="88"/>
        <v>0</v>
      </c>
      <c r="AC316" s="185">
        <v>0.05</v>
      </c>
      <c r="AD316" s="192"/>
      <c r="AE316" s="181"/>
      <c r="AF316" s="181"/>
      <c r="AG316" s="185">
        <v>0.42</v>
      </c>
      <c r="AH316" s="192">
        <f t="shared" si="89"/>
        <v>0</v>
      </c>
      <c r="AI316" s="192">
        <v>0</v>
      </c>
      <c r="AJ316" s="192">
        <f t="shared" si="90"/>
        <v>0</v>
      </c>
      <c r="AK316" s="192">
        <v>0</v>
      </c>
      <c r="AL316" s="192">
        <f t="shared" si="94"/>
        <v>0</v>
      </c>
      <c r="AM316" s="192">
        <f t="shared" si="96"/>
        <v>0</v>
      </c>
    </row>
    <row r="317" spans="1:40" x14ac:dyDescent="0.3">
      <c r="A317" s="180" t="s">
        <v>252</v>
      </c>
      <c r="B317" s="181" t="s">
        <v>47</v>
      </c>
      <c r="C317" s="181" t="s">
        <v>103</v>
      </c>
      <c r="D317" s="181" t="s">
        <v>104</v>
      </c>
      <c r="E317" s="181" t="s">
        <v>99</v>
      </c>
      <c r="F317" s="181" t="s">
        <v>116</v>
      </c>
      <c r="G317" s="181" t="s">
        <v>52</v>
      </c>
      <c r="H317" s="181" t="s">
        <v>53</v>
      </c>
      <c r="I317" s="103" t="s">
        <v>54</v>
      </c>
      <c r="J317" s="181" t="s">
        <v>54</v>
      </c>
      <c r="K317" s="181" t="s">
        <v>0</v>
      </c>
      <c r="L317" s="181" t="s">
        <v>101</v>
      </c>
      <c r="M317" s="181"/>
      <c r="N317" s="181" t="s">
        <v>102</v>
      </c>
      <c r="O317" s="181" t="s">
        <v>70</v>
      </c>
      <c r="P317" s="185">
        <v>0.23</v>
      </c>
      <c r="R317" s="181"/>
      <c r="S317" s="192">
        <v>152.264929577999</v>
      </c>
      <c r="T317" s="192"/>
      <c r="U317" s="192">
        <v>0</v>
      </c>
      <c r="V317" s="193">
        <f t="shared" si="85"/>
        <v>152.264929577999</v>
      </c>
      <c r="W317" s="193">
        <f t="shared" si="93"/>
        <v>0</v>
      </c>
      <c r="X317" s="192"/>
      <c r="Y317" s="117">
        <f t="shared" si="63"/>
        <v>0</v>
      </c>
      <c r="Z317" s="117">
        <f t="shared" si="98"/>
        <v>0</v>
      </c>
      <c r="AA317" s="206">
        <f t="shared" si="95"/>
        <v>0</v>
      </c>
      <c r="AB317" s="192">
        <f t="shared" si="88"/>
        <v>0</v>
      </c>
      <c r="AC317" s="185">
        <v>0.05</v>
      </c>
      <c r="AD317" s="192"/>
      <c r="AE317" s="181"/>
      <c r="AF317" s="181"/>
      <c r="AG317" s="185">
        <v>0.42</v>
      </c>
      <c r="AH317" s="192">
        <f t="shared" si="89"/>
        <v>0</v>
      </c>
      <c r="AI317" s="192">
        <v>0</v>
      </c>
      <c r="AJ317" s="192">
        <f t="shared" si="90"/>
        <v>0</v>
      </c>
      <c r="AK317" s="192">
        <v>0</v>
      </c>
      <c r="AL317" s="192">
        <f t="shared" si="94"/>
        <v>0</v>
      </c>
      <c r="AM317" s="192">
        <f t="shared" si="96"/>
        <v>0</v>
      </c>
    </row>
    <row r="318" spans="1:40" x14ac:dyDescent="0.3">
      <c r="A318" s="180" t="s">
        <v>252</v>
      </c>
      <c r="B318" s="181" t="s">
        <v>47</v>
      </c>
      <c r="C318" s="181" t="s">
        <v>103</v>
      </c>
      <c r="D318" s="181" t="s">
        <v>104</v>
      </c>
      <c r="E318" s="181" t="s">
        <v>117</v>
      </c>
      <c r="F318" s="181" t="s">
        <v>118</v>
      </c>
      <c r="G318" s="181" t="s">
        <v>52</v>
      </c>
      <c r="H318" s="181" t="s">
        <v>53</v>
      </c>
      <c r="I318" s="103" t="s">
        <v>54</v>
      </c>
      <c r="J318" s="181" t="s">
        <v>54</v>
      </c>
      <c r="K318" s="181" t="s">
        <v>0</v>
      </c>
      <c r="L318" s="181" t="s">
        <v>101</v>
      </c>
      <c r="M318" s="181"/>
      <c r="N318" s="181" t="s">
        <v>102</v>
      </c>
      <c r="O318" s="181" t="s">
        <v>70</v>
      </c>
      <c r="P318" s="185">
        <v>0.13</v>
      </c>
      <c r="R318" s="181"/>
      <c r="S318" s="192">
        <v>-30329.470000000099</v>
      </c>
      <c r="T318" s="192"/>
      <c r="U318" s="192">
        <v>0</v>
      </c>
      <c r="V318" s="193">
        <f t="shared" si="85"/>
        <v>-30329.470000000099</v>
      </c>
      <c r="W318" s="193">
        <f t="shared" si="93"/>
        <v>0</v>
      </c>
      <c r="X318" s="192"/>
      <c r="Y318" s="117">
        <f t="shared" si="63"/>
        <v>0</v>
      </c>
      <c r="Z318" s="117">
        <f t="shared" si="98"/>
        <v>0</v>
      </c>
      <c r="AA318" s="206">
        <f t="shared" si="95"/>
        <v>0</v>
      </c>
      <c r="AB318" s="192">
        <f t="shared" si="88"/>
        <v>0</v>
      </c>
      <c r="AC318" s="185">
        <v>0.05</v>
      </c>
      <c r="AD318" s="192"/>
      <c r="AE318" s="181"/>
      <c r="AF318" s="181"/>
      <c r="AG318" s="185">
        <v>0.42</v>
      </c>
      <c r="AH318" s="192">
        <f t="shared" si="89"/>
        <v>0</v>
      </c>
      <c r="AI318" s="192">
        <v>0</v>
      </c>
      <c r="AJ318" s="192">
        <f t="shared" si="90"/>
        <v>0</v>
      </c>
      <c r="AK318" s="192">
        <v>0</v>
      </c>
      <c r="AL318" s="192">
        <f t="shared" si="94"/>
        <v>0</v>
      </c>
      <c r="AM318" s="192">
        <f t="shared" si="96"/>
        <v>0</v>
      </c>
    </row>
    <row r="319" spans="1:40" x14ac:dyDescent="0.3">
      <c r="A319" s="180" t="s">
        <v>252</v>
      </c>
      <c r="B319" s="181" t="s">
        <v>47</v>
      </c>
      <c r="C319" s="181" t="s">
        <v>103</v>
      </c>
      <c r="D319" s="181" t="s">
        <v>104</v>
      </c>
      <c r="E319" s="181" t="s">
        <v>119</v>
      </c>
      <c r="F319" s="181" t="s">
        <v>120</v>
      </c>
      <c r="G319" s="181" t="s">
        <v>52</v>
      </c>
      <c r="H319" s="181" t="s">
        <v>53</v>
      </c>
      <c r="I319" s="103" t="s">
        <v>54</v>
      </c>
      <c r="J319" s="181" t="s">
        <v>54</v>
      </c>
      <c r="K319" s="181" t="s">
        <v>0</v>
      </c>
      <c r="L319" s="181" t="s">
        <v>101</v>
      </c>
      <c r="M319" s="181"/>
      <c r="N319" s="181" t="s">
        <v>102</v>
      </c>
      <c r="O319" s="181" t="s">
        <v>70</v>
      </c>
      <c r="P319" s="185">
        <v>0.03</v>
      </c>
      <c r="R319" s="181"/>
      <c r="S319" s="192">
        <v>425.555211267598</v>
      </c>
      <c r="T319" s="192"/>
      <c r="U319" s="192">
        <v>0</v>
      </c>
      <c r="V319" s="193">
        <f t="shared" si="85"/>
        <v>425.555211267598</v>
      </c>
      <c r="W319" s="193">
        <f t="shared" si="93"/>
        <v>0</v>
      </c>
      <c r="X319" s="192"/>
      <c r="Y319" s="117">
        <f t="shared" si="63"/>
        <v>0</v>
      </c>
      <c r="Z319" s="117">
        <f t="shared" si="98"/>
        <v>0</v>
      </c>
      <c r="AA319" s="206">
        <f t="shared" si="95"/>
        <v>0</v>
      </c>
      <c r="AB319" s="192">
        <f t="shared" si="88"/>
        <v>0</v>
      </c>
      <c r="AC319" s="185">
        <v>0.05</v>
      </c>
      <c r="AD319" s="192"/>
      <c r="AE319" s="181"/>
      <c r="AF319" s="181"/>
      <c r="AG319" s="185">
        <v>0.42</v>
      </c>
      <c r="AH319" s="192">
        <f t="shared" si="89"/>
        <v>0</v>
      </c>
      <c r="AI319" s="192">
        <v>0</v>
      </c>
      <c r="AJ319" s="192">
        <f t="shared" si="90"/>
        <v>0</v>
      </c>
      <c r="AK319" s="192">
        <v>0</v>
      </c>
      <c r="AL319" s="192">
        <f t="shared" si="94"/>
        <v>0</v>
      </c>
      <c r="AM319" s="192">
        <f t="shared" si="96"/>
        <v>0</v>
      </c>
    </row>
    <row r="320" spans="1:40" x14ac:dyDescent="0.3">
      <c r="A320" s="180" t="s">
        <v>252</v>
      </c>
      <c r="B320" s="181" t="s">
        <v>47</v>
      </c>
      <c r="C320" s="181" t="s">
        <v>103</v>
      </c>
      <c r="D320" s="181" t="s">
        <v>104</v>
      </c>
      <c r="E320" s="181" t="s">
        <v>121</v>
      </c>
      <c r="F320" s="181" t="s">
        <v>122</v>
      </c>
      <c r="G320" s="181" t="s">
        <v>52</v>
      </c>
      <c r="H320" s="181" t="s">
        <v>53</v>
      </c>
      <c r="I320" s="103" t="s">
        <v>54</v>
      </c>
      <c r="J320" s="181" t="s">
        <v>54</v>
      </c>
      <c r="K320" s="181" t="s">
        <v>0</v>
      </c>
      <c r="L320" s="181" t="s">
        <v>101</v>
      </c>
      <c r="M320" s="181"/>
      <c r="N320" s="181" t="s">
        <v>102</v>
      </c>
      <c r="O320" s="181" t="s">
        <v>70</v>
      </c>
      <c r="P320" s="185">
        <v>0.22</v>
      </c>
      <c r="R320" s="181"/>
      <c r="S320" s="192">
        <v>1402.38690140774</v>
      </c>
      <c r="T320" s="192"/>
      <c r="U320" s="192">
        <v>0</v>
      </c>
      <c r="V320" s="193">
        <f t="shared" si="85"/>
        <v>1402.38690140774</v>
      </c>
      <c r="W320" s="193">
        <f t="shared" si="93"/>
        <v>0</v>
      </c>
      <c r="X320" s="192"/>
      <c r="Y320" s="117">
        <f t="shared" si="63"/>
        <v>0</v>
      </c>
      <c r="Z320" s="117">
        <f t="shared" si="98"/>
        <v>0</v>
      </c>
      <c r="AA320" s="206">
        <f t="shared" si="95"/>
        <v>0</v>
      </c>
      <c r="AB320" s="192">
        <f t="shared" si="88"/>
        <v>0</v>
      </c>
      <c r="AC320" s="185">
        <v>0.05</v>
      </c>
      <c r="AD320" s="192"/>
      <c r="AE320" s="181"/>
      <c r="AF320" s="181"/>
      <c r="AG320" s="185">
        <v>0.42</v>
      </c>
      <c r="AH320" s="192">
        <f t="shared" si="89"/>
        <v>0</v>
      </c>
      <c r="AI320" s="192">
        <v>0</v>
      </c>
      <c r="AJ320" s="192">
        <f t="shared" si="90"/>
        <v>0</v>
      </c>
      <c r="AK320" s="192">
        <v>0</v>
      </c>
      <c r="AL320" s="192">
        <f t="shared" si="94"/>
        <v>0</v>
      </c>
      <c r="AM320" s="192">
        <f t="shared" si="96"/>
        <v>0</v>
      </c>
    </row>
    <row r="321" spans="1:39" x14ac:dyDescent="0.3">
      <c r="A321" s="180" t="s">
        <v>252</v>
      </c>
      <c r="B321" s="181" t="s">
        <v>47</v>
      </c>
      <c r="C321" s="181" t="s">
        <v>103</v>
      </c>
      <c r="D321" s="181" t="s">
        <v>104</v>
      </c>
      <c r="E321" s="181" t="s">
        <v>123</v>
      </c>
      <c r="F321" s="181" t="s">
        <v>124</v>
      </c>
      <c r="G321" s="181" t="s">
        <v>52</v>
      </c>
      <c r="H321" s="181" t="s">
        <v>53</v>
      </c>
      <c r="I321" s="103" t="s">
        <v>54</v>
      </c>
      <c r="J321" s="181" t="s">
        <v>54</v>
      </c>
      <c r="K321" s="181" t="s">
        <v>0</v>
      </c>
      <c r="L321" s="181" t="s">
        <v>101</v>
      </c>
      <c r="M321" s="181"/>
      <c r="N321" s="181" t="s">
        <v>102</v>
      </c>
      <c r="O321" s="181" t="s">
        <v>70</v>
      </c>
      <c r="P321" s="185">
        <v>0.23</v>
      </c>
      <c r="R321" s="181"/>
      <c r="S321" s="192">
        <v>12961.68</v>
      </c>
      <c r="T321" s="192"/>
      <c r="U321" s="192">
        <v>0</v>
      </c>
      <c r="V321" s="193">
        <f t="shared" si="85"/>
        <v>12961.68</v>
      </c>
      <c r="W321" s="193">
        <f t="shared" si="93"/>
        <v>0</v>
      </c>
      <c r="X321" s="192"/>
      <c r="Y321" s="117">
        <f t="shared" si="63"/>
        <v>0</v>
      </c>
      <c r="Z321" s="117">
        <f t="shared" si="98"/>
        <v>0</v>
      </c>
      <c r="AA321" s="206">
        <f t="shared" si="95"/>
        <v>0</v>
      </c>
      <c r="AB321" s="192">
        <f t="shared" si="88"/>
        <v>0</v>
      </c>
      <c r="AC321" s="185">
        <v>0.05</v>
      </c>
      <c r="AD321" s="192"/>
      <c r="AE321" s="181"/>
      <c r="AF321" s="181"/>
      <c r="AG321" s="185">
        <v>0.42</v>
      </c>
      <c r="AH321" s="192">
        <f t="shared" si="89"/>
        <v>0</v>
      </c>
      <c r="AI321" s="192">
        <v>0</v>
      </c>
      <c r="AJ321" s="192">
        <f t="shared" si="90"/>
        <v>0</v>
      </c>
      <c r="AK321" s="192">
        <v>0</v>
      </c>
      <c r="AL321" s="192">
        <f t="shared" si="94"/>
        <v>0</v>
      </c>
      <c r="AM321" s="192">
        <f t="shared" si="96"/>
        <v>0</v>
      </c>
    </row>
    <row r="322" spans="1:39" x14ac:dyDescent="0.3">
      <c r="A322" s="180" t="s">
        <v>252</v>
      </c>
      <c r="B322" s="181" t="s">
        <v>47</v>
      </c>
      <c r="C322" s="181" t="s">
        <v>103</v>
      </c>
      <c r="D322" s="181" t="s">
        <v>104</v>
      </c>
      <c r="E322" s="181" t="s">
        <v>125</v>
      </c>
      <c r="F322" s="181" t="s">
        <v>126</v>
      </c>
      <c r="G322" s="181" t="s">
        <v>52</v>
      </c>
      <c r="H322" s="181" t="s">
        <v>53</v>
      </c>
      <c r="I322" s="103" t="s">
        <v>54</v>
      </c>
      <c r="J322" s="181" t="s">
        <v>54</v>
      </c>
      <c r="K322" s="181" t="s">
        <v>0</v>
      </c>
      <c r="L322" s="181" t="s">
        <v>101</v>
      </c>
      <c r="M322" s="181"/>
      <c r="N322" s="181" t="s">
        <v>102</v>
      </c>
      <c r="O322" s="181" t="s">
        <v>70</v>
      </c>
      <c r="P322" s="185">
        <v>0.13</v>
      </c>
      <c r="R322" s="181"/>
      <c r="S322" s="192">
        <v>143.460985915328</v>
      </c>
      <c r="T322" s="192"/>
      <c r="U322" s="192">
        <v>0</v>
      </c>
      <c r="V322" s="193">
        <f t="shared" si="85"/>
        <v>143.460985915328</v>
      </c>
      <c r="W322" s="193">
        <f t="shared" si="93"/>
        <v>0</v>
      </c>
      <c r="X322" s="192"/>
      <c r="Y322" s="117">
        <f t="shared" si="63"/>
        <v>0</v>
      </c>
      <c r="Z322" s="117">
        <f t="shared" si="98"/>
        <v>0</v>
      </c>
      <c r="AA322" s="206">
        <f t="shared" si="95"/>
        <v>0</v>
      </c>
      <c r="AB322" s="192">
        <f t="shared" si="88"/>
        <v>0</v>
      </c>
      <c r="AC322" s="185">
        <v>0.05</v>
      </c>
      <c r="AD322" s="192"/>
      <c r="AE322" s="181"/>
      <c r="AF322" s="181"/>
      <c r="AG322" s="185">
        <v>0.42</v>
      </c>
      <c r="AH322" s="192">
        <f t="shared" si="89"/>
        <v>0</v>
      </c>
      <c r="AI322" s="192">
        <v>0</v>
      </c>
      <c r="AJ322" s="192">
        <f t="shared" si="90"/>
        <v>0</v>
      </c>
      <c r="AK322" s="192">
        <v>0</v>
      </c>
      <c r="AL322" s="192">
        <f t="shared" si="94"/>
        <v>0</v>
      </c>
      <c r="AM322" s="192">
        <f t="shared" si="96"/>
        <v>0</v>
      </c>
    </row>
    <row r="323" spans="1:39" x14ac:dyDescent="0.3">
      <c r="A323" s="180" t="s">
        <v>252</v>
      </c>
      <c r="B323" s="181" t="s">
        <v>47</v>
      </c>
      <c r="C323" s="181" t="s">
        <v>103</v>
      </c>
      <c r="D323" s="181" t="s">
        <v>129</v>
      </c>
      <c r="E323" s="181" t="s">
        <v>130</v>
      </c>
      <c r="F323" s="181" t="s">
        <v>131</v>
      </c>
      <c r="G323" s="181" t="s">
        <v>52</v>
      </c>
      <c r="H323" s="181" t="s">
        <v>53</v>
      </c>
      <c r="I323" s="103" t="s">
        <v>54</v>
      </c>
      <c r="J323" s="181" t="s">
        <v>54</v>
      </c>
      <c r="K323" s="181" t="s">
        <v>0</v>
      </c>
      <c r="L323" s="181" t="s">
        <v>101</v>
      </c>
      <c r="M323" s="181"/>
      <c r="N323" s="181" t="s">
        <v>102</v>
      </c>
      <c r="O323" s="181" t="s">
        <v>70</v>
      </c>
      <c r="P323" s="185">
        <v>0.18</v>
      </c>
      <c r="R323" s="181"/>
      <c r="S323" s="192">
        <v>42851.614929577998</v>
      </c>
      <c r="T323" s="192"/>
      <c r="U323" s="192">
        <v>0</v>
      </c>
      <c r="V323" s="193">
        <f t="shared" si="85"/>
        <v>42851.614929577998</v>
      </c>
      <c r="W323" s="193">
        <f t="shared" si="93"/>
        <v>0</v>
      </c>
      <c r="X323" s="192"/>
      <c r="Y323" s="117">
        <f t="shared" ref="Y323:Y386" si="99">IF(W323-AB323&lt;0,0,IF(O323="返现",MAX(W323-AA323-AB323,0),MAX(W323-AB323,0)))</f>
        <v>0</v>
      </c>
      <c r="Z323" s="117">
        <f t="shared" si="98"/>
        <v>0</v>
      </c>
      <c r="AA323" s="206">
        <f t="shared" si="95"/>
        <v>0</v>
      </c>
      <c r="AB323" s="192">
        <f t="shared" si="88"/>
        <v>0</v>
      </c>
      <c r="AC323" s="185">
        <v>0.05</v>
      </c>
      <c r="AD323" s="192"/>
      <c r="AE323" s="181"/>
      <c r="AF323" s="181"/>
      <c r="AG323" s="185">
        <v>0.42</v>
      </c>
      <c r="AH323" s="192">
        <f t="shared" si="89"/>
        <v>0</v>
      </c>
      <c r="AI323" s="192">
        <v>29942.36</v>
      </c>
      <c r="AJ323" s="192">
        <f t="shared" si="90"/>
        <v>0</v>
      </c>
      <c r="AK323" s="192">
        <v>0</v>
      </c>
      <c r="AL323" s="192">
        <f t="shared" si="94"/>
        <v>29942.36</v>
      </c>
      <c r="AM323" s="192">
        <f t="shared" si="96"/>
        <v>0</v>
      </c>
    </row>
    <row r="324" spans="1:39" x14ac:dyDescent="0.3">
      <c r="A324" s="180" t="s">
        <v>252</v>
      </c>
      <c r="B324" s="181" t="s">
        <v>47</v>
      </c>
      <c r="C324" s="181" t="s">
        <v>103</v>
      </c>
      <c r="D324" s="181" t="s">
        <v>129</v>
      </c>
      <c r="E324" s="181" t="s">
        <v>101</v>
      </c>
      <c r="F324" s="181" t="s">
        <v>132</v>
      </c>
      <c r="G324" s="181" t="s">
        <v>52</v>
      </c>
      <c r="H324" s="181" t="s">
        <v>53</v>
      </c>
      <c r="I324" s="103" t="s">
        <v>54</v>
      </c>
      <c r="J324" s="181" t="s">
        <v>54</v>
      </c>
      <c r="K324" s="181" t="s">
        <v>0</v>
      </c>
      <c r="L324" s="181" t="s">
        <v>101</v>
      </c>
      <c r="M324" s="181"/>
      <c r="N324" s="181" t="s">
        <v>102</v>
      </c>
      <c r="O324" s="181" t="s">
        <v>70</v>
      </c>
      <c r="P324" s="185">
        <v>0.08</v>
      </c>
      <c r="R324" s="181"/>
      <c r="S324" s="192">
        <v>29897.39</v>
      </c>
      <c r="T324" s="192"/>
      <c r="U324" s="192">
        <v>0</v>
      </c>
      <c r="V324" s="193">
        <f t="shared" si="85"/>
        <v>29897.39</v>
      </c>
      <c r="W324" s="193">
        <f t="shared" si="93"/>
        <v>0</v>
      </c>
      <c r="X324" s="192"/>
      <c r="Y324" s="117">
        <f t="shared" si="99"/>
        <v>0</v>
      </c>
      <c r="Z324" s="117">
        <f t="shared" si="98"/>
        <v>0</v>
      </c>
      <c r="AA324" s="206">
        <f t="shared" si="95"/>
        <v>0</v>
      </c>
      <c r="AB324" s="192">
        <f t="shared" si="88"/>
        <v>0</v>
      </c>
      <c r="AC324" s="185">
        <v>0.05</v>
      </c>
      <c r="AD324" s="192"/>
      <c r="AE324" s="181"/>
      <c r="AF324" s="181"/>
      <c r="AG324" s="185">
        <v>0.42</v>
      </c>
      <c r="AH324" s="192">
        <f t="shared" si="89"/>
        <v>0</v>
      </c>
      <c r="AI324" s="192">
        <v>0</v>
      </c>
      <c r="AJ324" s="192">
        <f t="shared" si="90"/>
        <v>0</v>
      </c>
      <c r="AK324" s="192">
        <v>0</v>
      </c>
      <c r="AL324" s="192">
        <f t="shared" si="94"/>
        <v>0</v>
      </c>
      <c r="AM324" s="192">
        <f t="shared" si="96"/>
        <v>0</v>
      </c>
    </row>
    <row r="325" spans="1:39" x14ac:dyDescent="0.3">
      <c r="A325" s="180" t="s">
        <v>252</v>
      </c>
      <c r="B325" s="181" t="s">
        <v>47</v>
      </c>
      <c r="C325" s="181" t="s">
        <v>103</v>
      </c>
      <c r="D325" s="181" t="s">
        <v>129</v>
      </c>
      <c r="E325" s="181" t="s">
        <v>133</v>
      </c>
      <c r="F325" s="181" t="s">
        <v>134</v>
      </c>
      <c r="G325" s="181" t="s">
        <v>52</v>
      </c>
      <c r="H325" s="181" t="s">
        <v>53</v>
      </c>
      <c r="I325" s="103" t="s">
        <v>54</v>
      </c>
      <c r="J325" s="181" t="s">
        <v>54</v>
      </c>
      <c r="K325" s="181" t="s">
        <v>0</v>
      </c>
      <c r="L325" s="181" t="s">
        <v>101</v>
      </c>
      <c r="M325" s="181"/>
      <c r="N325" s="181" t="s">
        <v>102</v>
      </c>
      <c r="O325" s="181" t="s">
        <v>70</v>
      </c>
      <c r="P325" s="185">
        <v>0.08</v>
      </c>
      <c r="R325" s="181"/>
      <c r="S325" s="192">
        <v>20014.111126760599</v>
      </c>
      <c r="T325" s="192"/>
      <c r="U325" s="192">
        <v>0</v>
      </c>
      <c r="V325" s="193">
        <f t="shared" si="85"/>
        <v>20014.111126760599</v>
      </c>
      <c r="W325" s="193">
        <f t="shared" si="93"/>
        <v>0</v>
      </c>
      <c r="X325" s="192"/>
      <c r="Y325" s="117">
        <f t="shared" si="99"/>
        <v>0</v>
      </c>
      <c r="Z325" s="117">
        <f t="shared" si="98"/>
        <v>0</v>
      </c>
      <c r="AA325" s="206">
        <f t="shared" si="95"/>
        <v>0</v>
      </c>
      <c r="AB325" s="192">
        <f t="shared" si="88"/>
        <v>0</v>
      </c>
      <c r="AC325" s="185">
        <v>0.05</v>
      </c>
      <c r="AD325" s="192"/>
      <c r="AE325" s="181"/>
      <c r="AF325" s="181"/>
      <c r="AG325" s="185">
        <v>0.42</v>
      </c>
      <c r="AH325" s="192">
        <f t="shared" si="89"/>
        <v>0</v>
      </c>
      <c r="AI325" s="192">
        <v>0</v>
      </c>
      <c r="AJ325" s="192">
        <f t="shared" si="90"/>
        <v>0</v>
      </c>
      <c r="AK325" s="192">
        <v>0</v>
      </c>
      <c r="AL325" s="192">
        <f t="shared" si="94"/>
        <v>0</v>
      </c>
      <c r="AM325" s="192">
        <f t="shared" si="96"/>
        <v>0</v>
      </c>
    </row>
    <row r="326" spans="1:39" x14ac:dyDescent="0.3">
      <c r="A326" s="180" t="s">
        <v>252</v>
      </c>
      <c r="B326" s="181" t="s">
        <v>47</v>
      </c>
      <c r="C326" s="181" t="s">
        <v>103</v>
      </c>
      <c r="D326" s="181" t="s">
        <v>129</v>
      </c>
      <c r="E326" s="181" t="s">
        <v>135</v>
      </c>
      <c r="F326" s="181" t="s">
        <v>136</v>
      </c>
      <c r="G326" s="181" t="s">
        <v>52</v>
      </c>
      <c r="H326" s="181" t="s">
        <v>53</v>
      </c>
      <c r="I326" s="103" t="s">
        <v>54</v>
      </c>
      <c r="J326" s="181" t="s">
        <v>54</v>
      </c>
      <c r="K326" s="181" t="s">
        <v>0</v>
      </c>
      <c r="L326" s="181" t="s">
        <v>101</v>
      </c>
      <c r="M326" s="181"/>
      <c r="N326" s="181" t="s">
        <v>102</v>
      </c>
      <c r="O326" s="181" t="s">
        <v>70</v>
      </c>
      <c r="P326" s="185">
        <v>0.04</v>
      </c>
      <c r="R326" s="181"/>
      <c r="S326" s="192">
        <v>322.47394365991897</v>
      </c>
      <c r="T326" s="192"/>
      <c r="U326" s="192">
        <v>0</v>
      </c>
      <c r="V326" s="193">
        <f t="shared" si="85"/>
        <v>322.47394365991897</v>
      </c>
      <c r="W326" s="193">
        <f t="shared" si="93"/>
        <v>0</v>
      </c>
      <c r="X326" s="192"/>
      <c r="Y326" s="117">
        <f t="shared" si="99"/>
        <v>0</v>
      </c>
      <c r="Z326" s="117">
        <f t="shared" si="98"/>
        <v>0</v>
      </c>
      <c r="AA326" s="206">
        <f t="shared" si="95"/>
        <v>0</v>
      </c>
      <c r="AB326" s="192">
        <f t="shared" si="88"/>
        <v>0</v>
      </c>
      <c r="AC326" s="185">
        <v>0.05</v>
      </c>
      <c r="AD326" s="192"/>
      <c r="AE326" s="181"/>
      <c r="AF326" s="181"/>
      <c r="AG326" s="185">
        <v>0.42</v>
      </c>
      <c r="AH326" s="192">
        <f t="shared" si="89"/>
        <v>0</v>
      </c>
      <c r="AI326" s="192">
        <v>0</v>
      </c>
      <c r="AJ326" s="192">
        <f t="shared" si="90"/>
        <v>0</v>
      </c>
      <c r="AK326" s="192">
        <v>0</v>
      </c>
      <c r="AL326" s="192">
        <f t="shared" si="94"/>
        <v>0</v>
      </c>
      <c r="AM326" s="192">
        <f t="shared" si="96"/>
        <v>0</v>
      </c>
    </row>
    <row r="327" spans="1:39" x14ac:dyDescent="0.3">
      <c r="A327" s="180" t="s">
        <v>252</v>
      </c>
      <c r="B327" s="181" t="s">
        <v>47</v>
      </c>
      <c r="C327" s="181" t="s">
        <v>103</v>
      </c>
      <c r="D327" s="181" t="s">
        <v>129</v>
      </c>
      <c r="E327" s="181" t="s">
        <v>137</v>
      </c>
      <c r="F327" s="181" t="s">
        <v>138</v>
      </c>
      <c r="G327" s="181" t="s">
        <v>52</v>
      </c>
      <c r="H327" s="181" t="s">
        <v>53</v>
      </c>
      <c r="I327" s="103" t="s">
        <v>54</v>
      </c>
      <c r="J327" s="181" t="s">
        <v>54</v>
      </c>
      <c r="K327" s="181" t="s">
        <v>0</v>
      </c>
      <c r="L327" s="181" t="s">
        <v>101</v>
      </c>
      <c r="M327" s="181"/>
      <c r="N327" s="181" t="s">
        <v>102</v>
      </c>
      <c r="O327" s="181" t="s">
        <v>70</v>
      </c>
      <c r="P327" s="185">
        <v>0.23</v>
      </c>
      <c r="R327" s="181"/>
      <c r="S327" s="192">
        <v>196.54507042269699</v>
      </c>
      <c r="T327" s="192"/>
      <c r="U327" s="192">
        <v>0</v>
      </c>
      <c r="V327" s="193">
        <f t="shared" si="85"/>
        <v>196.54507042269699</v>
      </c>
      <c r="W327" s="193">
        <f t="shared" si="93"/>
        <v>0</v>
      </c>
      <c r="X327" s="192"/>
      <c r="Y327" s="117">
        <f t="shared" si="99"/>
        <v>0</v>
      </c>
      <c r="Z327" s="117">
        <f t="shared" si="98"/>
        <v>0</v>
      </c>
      <c r="AA327" s="206">
        <f t="shared" si="95"/>
        <v>0</v>
      </c>
      <c r="AB327" s="192">
        <f t="shared" si="88"/>
        <v>0</v>
      </c>
      <c r="AC327" s="185">
        <v>0.05</v>
      </c>
      <c r="AD327" s="192"/>
      <c r="AE327" s="181"/>
      <c r="AF327" s="181"/>
      <c r="AG327" s="185">
        <v>0.42</v>
      </c>
      <c r="AH327" s="192">
        <f t="shared" si="89"/>
        <v>0</v>
      </c>
      <c r="AI327" s="192">
        <v>0</v>
      </c>
      <c r="AJ327" s="192">
        <f t="shared" si="90"/>
        <v>0</v>
      </c>
      <c r="AK327" s="192">
        <v>0</v>
      </c>
      <c r="AL327" s="192">
        <f t="shared" si="94"/>
        <v>0</v>
      </c>
      <c r="AM327" s="192">
        <f t="shared" si="96"/>
        <v>0</v>
      </c>
    </row>
    <row r="328" spans="1:39" x14ac:dyDescent="0.3">
      <c r="A328" s="180" t="s">
        <v>252</v>
      </c>
      <c r="B328" s="181" t="s">
        <v>47</v>
      </c>
      <c r="C328" s="181" t="s">
        <v>103</v>
      </c>
      <c r="D328" s="181" t="s">
        <v>129</v>
      </c>
      <c r="E328" s="181" t="s">
        <v>139</v>
      </c>
      <c r="F328" s="181" t="s">
        <v>140</v>
      </c>
      <c r="G328" s="181" t="s">
        <v>52</v>
      </c>
      <c r="H328" s="181" t="s">
        <v>53</v>
      </c>
      <c r="I328" s="103" t="s">
        <v>54</v>
      </c>
      <c r="J328" s="181" t="s">
        <v>54</v>
      </c>
      <c r="K328" s="181" t="s">
        <v>0</v>
      </c>
      <c r="L328" s="181" t="s">
        <v>101</v>
      </c>
      <c r="M328" s="181"/>
      <c r="N328" s="181" t="s">
        <v>102</v>
      </c>
      <c r="O328" s="181" t="s">
        <v>70</v>
      </c>
      <c r="P328" s="185">
        <v>0.03</v>
      </c>
      <c r="R328" s="181"/>
      <c r="S328" s="192">
        <v>1513.0032394366101</v>
      </c>
      <c r="T328" s="192"/>
      <c r="U328" s="192">
        <v>0</v>
      </c>
      <c r="V328" s="193">
        <f t="shared" si="85"/>
        <v>1513.0032394366101</v>
      </c>
      <c r="W328" s="193">
        <f t="shared" si="93"/>
        <v>0</v>
      </c>
      <c r="X328" s="192"/>
      <c r="Y328" s="117">
        <f t="shared" si="99"/>
        <v>0</v>
      </c>
      <c r="Z328" s="117">
        <f t="shared" si="98"/>
        <v>0</v>
      </c>
      <c r="AA328" s="206">
        <f t="shared" si="95"/>
        <v>0</v>
      </c>
      <c r="AB328" s="192">
        <f t="shared" si="88"/>
        <v>0</v>
      </c>
      <c r="AC328" s="185">
        <v>0.05</v>
      </c>
      <c r="AD328" s="192"/>
      <c r="AE328" s="181"/>
      <c r="AF328" s="181"/>
      <c r="AG328" s="185">
        <v>0.42</v>
      </c>
      <c r="AH328" s="192">
        <f t="shared" si="89"/>
        <v>0</v>
      </c>
      <c r="AI328" s="192">
        <v>0</v>
      </c>
      <c r="AJ328" s="192">
        <f t="shared" si="90"/>
        <v>0</v>
      </c>
      <c r="AK328" s="192">
        <v>0</v>
      </c>
      <c r="AL328" s="192">
        <f t="shared" si="94"/>
        <v>0</v>
      </c>
      <c r="AM328" s="192">
        <f t="shared" si="96"/>
        <v>0</v>
      </c>
    </row>
    <row r="329" spans="1:39" x14ac:dyDescent="0.3">
      <c r="A329" s="180" t="s">
        <v>252</v>
      </c>
      <c r="B329" s="181" t="s">
        <v>47</v>
      </c>
      <c r="C329" s="181" t="s">
        <v>103</v>
      </c>
      <c r="D329" s="181" t="s">
        <v>129</v>
      </c>
      <c r="E329" s="181" t="s">
        <v>141</v>
      </c>
      <c r="F329" s="181" t="s">
        <v>142</v>
      </c>
      <c r="G329" s="181" t="s">
        <v>52</v>
      </c>
      <c r="H329" s="181" t="s">
        <v>53</v>
      </c>
      <c r="I329" s="103" t="s">
        <v>54</v>
      </c>
      <c r="J329" s="181" t="s">
        <v>54</v>
      </c>
      <c r="K329" s="181" t="s">
        <v>0</v>
      </c>
      <c r="L329" s="181" t="s">
        <v>101</v>
      </c>
      <c r="M329" s="181"/>
      <c r="N329" s="181" t="s">
        <v>102</v>
      </c>
      <c r="O329" s="181" t="s">
        <v>70</v>
      </c>
      <c r="P329" s="185">
        <v>0.03</v>
      </c>
      <c r="R329" s="181"/>
      <c r="S329" s="192">
        <v>6504.6216901406997</v>
      </c>
      <c r="T329" s="192"/>
      <c r="U329" s="192">
        <v>0</v>
      </c>
      <c r="V329" s="193">
        <f t="shared" si="85"/>
        <v>6504.6216901406997</v>
      </c>
      <c r="W329" s="193">
        <f t="shared" si="93"/>
        <v>0</v>
      </c>
      <c r="X329" s="192"/>
      <c r="Y329" s="117">
        <f t="shared" si="99"/>
        <v>0</v>
      </c>
      <c r="Z329" s="117">
        <f t="shared" si="98"/>
        <v>0</v>
      </c>
      <c r="AA329" s="206">
        <f t="shared" si="95"/>
        <v>0</v>
      </c>
      <c r="AB329" s="192">
        <f t="shared" si="88"/>
        <v>0</v>
      </c>
      <c r="AC329" s="185">
        <v>0.05</v>
      </c>
      <c r="AD329" s="192"/>
      <c r="AE329" s="181"/>
      <c r="AF329" s="181"/>
      <c r="AG329" s="185">
        <v>0</v>
      </c>
      <c r="AH329" s="192">
        <f t="shared" si="89"/>
        <v>0</v>
      </c>
      <c r="AI329" s="192">
        <v>0</v>
      </c>
      <c r="AJ329" s="192">
        <f t="shared" si="90"/>
        <v>0</v>
      </c>
      <c r="AK329" s="192">
        <v>0</v>
      </c>
      <c r="AL329" s="192">
        <f t="shared" si="94"/>
        <v>0</v>
      </c>
      <c r="AM329" s="192">
        <f t="shared" si="96"/>
        <v>0</v>
      </c>
    </row>
    <row r="330" spans="1:39" x14ac:dyDescent="0.3">
      <c r="A330" s="180" t="s">
        <v>252</v>
      </c>
      <c r="B330" s="181" t="s">
        <v>47</v>
      </c>
      <c r="C330" s="181" t="s">
        <v>103</v>
      </c>
      <c r="D330" s="181" t="s">
        <v>129</v>
      </c>
      <c r="E330" s="181" t="s">
        <v>143</v>
      </c>
      <c r="F330" s="181" t="s">
        <v>144</v>
      </c>
      <c r="G330" s="181" t="s">
        <v>52</v>
      </c>
      <c r="H330" s="181" t="s">
        <v>53</v>
      </c>
      <c r="I330" s="103" t="s">
        <v>54</v>
      </c>
      <c r="J330" s="181" t="s">
        <v>54</v>
      </c>
      <c r="K330" s="181" t="s">
        <v>0</v>
      </c>
      <c r="L330" s="181" t="s">
        <v>101</v>
      </c>
      <c r="M330" s="181"/>
      <c r="N330" s="181" t="s">
        <v>102</v>
      </c>
      <c r="O330" s="181" t="s">
        <v>70</v>
      </c>
      <c r="P330" s="185">
        <v>0.18</v>
      </c>
      <c r="R330" s="181"/>
      <c r="S330" s="192">
        <v>44820.261970721403</v>
      </c>
      <c r="T330" s="192"/>
      <c r="U330" s="192">
        <v>0</v>
      </c>
      <c r="V330" s="193">
        <f t="shared" si="85"/>
        <v>44820.261970721403</v>
      </c>
      <c r="W330" s="193">
        <f t="shared" si="93"/>
        <v>0</v>
      </c>
      <c r="X330" s="192"/>
      <c r="Y330" s="117">
        <f t="shared" si="99"/>
        <v>0</v>
      </c>
      <c r="Z330" s="117">
        <f t="shared" si="98"/>
        <v>0</v>
      </c>
      <c r="AA330" s="206">
        <f t="shared" si="95"/>
        <v>0</v>
      </c>
      <c r="AB330" s="192">
        <f t="shared" si="88"/>
        <v>0</v>
      </c>
      <c r="AC330" s="185">
        <v>0.05</v>
      </c>
      <c r="AD330" s="192"/>
      <c r="AE330" s="181"/>
      <c r="AF330" s="181"/>
      <c r="AG330" s="185">
        <v>0.42</v>
      </c>
      <c r="AH330" s="192">
        <f t="shared" si="89"/>
        <v>0</v>
      </c>
      <c r="AI330" s="192">
        <v>0</v>
      </c>
      <c r="AJ330" s="192">
        <f t="shared" si="90"/>
        <v>0</v>
      </c>
      <c r="AK330" s="192">
        <v>0</v>
      </c>
      <c r="AL330" s="192">
        <f t="shared" si="94"/>
        <v>0</v>
      </c>
      <c r="AM330" s="192">
        <f t="shared" si="96"/>
        <v>0</v>
      </c>
    </row>
    <row r="331" spans="1:39" x14ac:dyDescent="0.3">
      <c r="A331" s="180" t="s">
        <v>252</v>
      </c>
      <c r="B331" s="181" t="s">
        <v>47</v>
      </c>
      <c r="C331" s="181" t="s">
        <v>103</v>
      </c>
      <c r="D331" s="181" t="s">
        <v>129</v>
      </c>
      <c r="E331" s="181" t="s">
        <v>145</v>
      </c>
      <c r="F331" s="181" t="s">
        <v>146</v>
      </c>
      <c r="G331" s="181" t="s">
        <v>52</v>
      </c>
      <c r="H331" s="181" t="s">
        <v>53</v>
      </c>
      <c r="I331" s="103" t="s">
        <v>54</v>
      </c>
      <c r="J331" s="181" t="s">
        <v>54</v>
      </c>
      <c r="K331" s="181" t="s">
        <v>0</v>
      </c>
      <c r="L331" s="181" t="s">
        <v>101</v>
      </c>
      <c r="M331" s="181"/>
      <c r="N331" s="181" t="s">
        <v>102</v>
      </c>
      <c r="O331" s="181" t="s">
        <v>70</v>
      </c>
      <c r="P331" s="185">
        <v>0.23</v>
      </c>
      <c r="R331" s="181"/>
      <c r="S331" s="192">
        <v>132154.611549297</v>
      </c>
      <c r="T331" s="192"/>
      <c r="U331" s="192">
        <v>0</v>
      </c>
      <c r="V331" s="193">
        <f t="shared" si="85"/>
        <v>132154.611549297</v>
      </c>
      <c r="W331" s="193">
        <f t="shared" si="93"/>
        <v>0</v>
      </c>
      <c r="X331" s="192"/>
      <c r="Y331" s="117">
        <f t="shared" si="99"/>
        <v>0</v>
      </c>
      <c r="Z331" s="117">
        <f t="shared" si="98"/>
        <v>0</v>
      </c>
      <c r="AA331" s="206">
        <f t="shared" si="95"/>
        <v>0</v>
      </c>
      <c r="AB331" s="192">
        <f t="shared" si="88"/>
        <v>0</v>
      </c>
      <c r="AC331" s="185">
        <v>0.05</v>
      </c>
      <c r="AD331" s="192"/>
      <c r="AE331" s="181"/>
      <c r="AF331" s="181"/>
      <c r="AG331" s="185">
        <v>0.42</v>
      </c>
      <c r="AH331" s="192">
        <f t="shared" si="89"/>
        <v>0</v>
      </c>
      <c r="AI331" s="192">
        <v>0</v>
      </c>
      <c r="AJ331" s="192">
        <f t="shared" si="90"/>
        <v>0</v>
      </c>
      <c r="AK331" s="192">
        <v>0</v>
      </c>
      <c r="AL331" s="192">
        <f t="shared" si="94"/>
        <v>0</v>
      </c>
      <c r="AM331" s="192">
        <f t="shared" si="96"/>
        <v>0</v>
      </c>
    </row>
    <row r="332" spans="1:39" x14ac:dyDescent="0.3">
      <c r="A332" s="180" t="s">
        <v>252</v>
      </c>
      <c r="B332" s="181" t="s">
        <v>47</v>
      </c>
      <c r="C332" s="181" t="s">
        <v>103</v>
      </c>
      <c r="D332" s="181" t="s">
        <v>129</v>
      </c>
      <c r="E332" s="181" t="s">
        <v>147</v>
      </c>
      <c r="F332" s="181" t="s">
        <v>148</v>
      </c>
      <c r="G332" s="181" t="s">
        <v>52</v>
      </c>
      <c r="H332" s="181" t="s">
        <v>53</v>
      </c>
      <c r="I332" s="103" t="s">
        <v>54</v>
      </c>
      <c r="J332" s="181" t="s">
        <v>54</v>
      </c>
      <c r="K332" s="181" t="s">
        <v>0</v>
      </c>
      <c r="L332" s="181" t="s">
        <v>101</v>
      </c>
      <c r="M332" s="181"/>
      <c r="N332" s="181" t="s">
        <v>102</v>
      </c>
      <c r="O332" s="181" t="s">
        <v>70</v>
      </c>
      <c r="P332" s="185">
        <v>0.03</v>
      </c>
      <c r="R332" s="181"/>
      <c r="S332" s="192">
        <v>14157.309295774699</v>
      </c>
      <c r="T332" s="192"/>
      <c r="U332" s="192">
        <v>0</v>
      </c>
      <c r="V332" s="193">
        <f t="shared" si="85"/>
        <v>14157.309295774699</v>
      </c>
      <c r="W332" s="193">
        <f t="shared" si="93"/>
        <v>0</v>
      </c>
      <c r="X332" s="192"/>
      <c r="Y332" s="117">
        <f t="shared" si="99"/>
        <v>0</v>
      </c>
      <c r="Z332" s="117">
        <f t="shared" si="98"/>
        <v>0</v>
      </c>
      <c r="AA332" s="206">
        <f t="shared" si="95"/>
        <v>0</v>
      </c>
      <c r="AB332" s="192">
        <f t="shared" si="88"/>
        <v>0</v>
      </c>
      <c r="AC332" s="185">
        <v>0.05</v>
      </c>
      <c r="AD332" s="192"/>
      <c r="AE332" s="181"/>
      <c r="AF332" s="181"/>
      <c r="AG332" s="185">
        <v>0.42</v>
      </c>
      <c r="AH332" s="192">
        <f t="shared" si="89"/>
        <v>0</v>
      </c>
      <c r="AI332" s="192">
        <v>0</v>
      </c>
      <c r="AJ332" s="192">
        <f t="shared" si="90"/>
        <v>0</v>
      </c>
      <c r="AK332" s="192">
        <v>0</v>
      </c>
      <c r="AL332" s="192">
        <f t="shared" si="94"/>
        <v>0</v>
      </c>
      <c r="AM332" s="192">
        <f t="shared" si="96"/>
        <v>0</v>
      </c>
    </row>
    <row r="333" spans="1:39" x14ac:dyDescent="0.3">
      <c r="A333" s="180" t="s">
        <v>252</v>
      </c>
      <c r="B333" s="181" t="s">
        <v>47</v>
      </c>
      <c r="C333" s="181" t="s">
        <v>103</v>
      </c>
      <c r="D333" s="181" t="s">
        <v>129</v>
      </c>
      <c r="E333" s="181" t="s">
        <v>149</v>
      </c>
      <c r="F333" s="181" t="s">
        <v>150</v>
      </c>
      <c r="G333" s="181" t="s">
        <v>52</v>
      </c>
      <c r="H333" s="181" t="s">
        <v>53</v>
      </c>
      <c r="I333" s="103" t="s">
        <v>54</v>
      </c>
      <c r="J333" s="181" t="s">
        <v>54</v>
      </c>
      <c r="K333" s="181" t="s">
        <v>0</v>
      </c>
      <c r="L333" s="181" t="s">
        <v>101</v>
      </c>
      <c r="M333" s="181"/>
      <c r="N333" s="181" t="s">
        <v>102</v>
      </c>
      <c r="O333" s="181" t="s">
        <v>70</v>
      </c>
      <c r="P333" s="185">
        <v>0.03</v>
      </c>
      <c r="R333" s="181"/>
      <c r="S333" s="192">
        <v>480.55873239384499</v>
      </c>
      <c r="T333" s="192"/>
      <c r="U333" s="192">
        <v>0</v>
      </c>
      <c r="V333" s="193">
        <f t="shared" si="85"/>
        <v>480.55873239384499</v>
      </c>
      <c r="W333" s="193">
        <f t="shared" si="93"/>
        <v>0</v>
      </c>
      <c r="X333" s="192"/>
      <c r="Y333" s="117">
        <f t="shared" si="99"/>
        <v>0</v>
      </c>
      <c r="Z333" s="117">
        <f t="shared" si="98"/>
        <v>0</v>
      </c>
      <c r="AA333" s="206">
        <f t="shared" si="95"/>
        <v>0</v>
      </c>
      <c r="AB333" s="192">
        <f t="shared" si="88"/>
        <v>0</v>
      </c>
      <c r="AC333" s="185">
        <v>0.05</v>
      </c>
      <c r="AD333" s="192"/>
      <c r="AE333" s="181"/>
      <c r="AF333" s="181"/>
      <c r="AG333" s="185">
        <v>0.42</v>
      </c>
      <c r="AH333" s="192">
        <f t="shared" si="89"/>
        <v>0</v>
      </c>
      <c r="AI333" s="192">
        <v>0</v>
      </c>
      <c r="AJ333" s="192">
        <f t="shared" si="90"/>
        <v>0</v>
      </c>
      <c r="AK333" s="192">
        <v>0</v>
      </c>
      <c r="AL333" s="192">
        <f t="shared" si="94"/>
        <v>0</v>
      </c>
      <c r="AM333" s="192">
        <f t="shared" si="96"/>
        <v>0</v>
      </c>
    </row>
    <row r="334" spans="1:39" x14ac:dyDescent="0.3">
      <c r="A334" s="180" t="s">
        <v>252</v>
      </c>
      <c r="B334" s="181" t="s">
        <v>47</v>
      </c>
      <c r="C334" s="181" t="s">
        <v>103</v>
      </c>
      <c r="D334" s="181" t="s">
        <v>129</v>
      </c>
      <c r="E334" s="181" t="s">
        <v>151</v>
      </c>
      <c r="F334" s="181" t="s">
        <v>152</v>
      </c>
      <c r="G334" s="181" t="s">
        <v>52</v>
      </c>
      <c r="H334" s="181" t="s">
        <v>53</v>
      </c>
      <c r="I334" s="103" t="s">
        <v>54</v>
      </c>
      <c r="J334" s="181" t="s">
        <v>54</v>
      </c>
      <c r="K334" s="181" t="s">
        <v>0</v>
      </c>
      <c r="L334" s="181" t="s">
        <v>101</v>
      </c>
      <c r="M334" s="181"/>
      <c r="N334" s="181" t="s">
        <v>102</v>
      </c>
      <c r="O334" s="181" t="s">
        <v>70</v>
      </c>
      <c r="P334" s="185">
        <v>0.23</v>
      </c>
      <c r="R334" s="181"/>
      <c r="S334" s="192">
        <v>88.72</v>
      </c>
      <c r="T334" s="192"/>
      <c r="U334" s="192">
        <v>0</v>
      </c>
      <c r="V334" s="193">
        <f t="shared" si="85"/>
        <v>88.72</v>
      </c>
      <c r="W334" s="193">
        <f t="shared" si="93"/>
        <v>0</v>
      </c>
      <c r="X334" s="192"/>
      <c r="Y334" s="117">
        <f t="shared" si="99"/>
        <v>0</v>
      </c>
      <c r="Z334" s="117">
        <f t="shared" si="98"/>
        <v>0</v>
      </c>
      <c r="AA334" s="206">
        <f t="shared" si="95"/>
        <v>0</v>
      </c>
      <c r="AB334" s="192">
        <f t="shared" si="88"/>
        <v>0</v>
      </c>
      <c r="AC334" s="185">
        <v>0.05</v>
      </c>
      <c r="AD334" s="192"/>
      <c r="AE334" s="181"/>
      <c r="AF334" s="181"/>
      <c r="AG334" s="185">
        <v>0.42</v>
      </c>
      <c r="AH334" s="192">
        <f t="shared" si="89"/>
        <v>0</v>
      </c>
      <c r="AI334" s="192">
        <v>0</v>
      </c>
      <c r="AJ334" s="192">
        <f t="shared" si="90"/>
        <v>0</v>
      </c>
      <c r="AK334" s="192">
        <v>0</v>
      </c>
      <c r="AL334" s="192">
        <f t="shared" si="94"/>
        <v>0</v>
      </c>
      <c r="AM334" s="192">
        <f t="shared" si="96"/>
        <v>0</v>
      </c>
    </row>
    <row r="335" spans="1:39" x14ac:dyDescent="0.3">
      <c r="A335" s="180" t="s">
        <v>252</v>
      </c>
      <c r="B335" s="181" t="s">
        <v>47</v>
      </c>
      <c r="C335" s="181" t="s">
        <v>103</v>
      </c>
      <c r="D335" s="181" t="s">
        <v>129</v>
      </c>
      <c r="E335" s="181" t="s">
        <v>153</v>
      </c>
      <c r="F335" s="181" t="s">
        <v>154</v>
      </c>
      <c r="G335" s="181" t="s">
        <v>52</v>
      </c>
      <c r="H335" s="181" t="s">
        <v>53</v>
      </c>
      <c r="I335" s="103" t="s">
        <v>54</v>
      </c>
      <c r="J335" s="181" t="s">
        <v>54</v>
      </c>
      <c r="K335" s="181" t="s">
        <v>0</v>
      </c>
      <c r="L335" s="181" t="s">
        <v>101</v>
      </c>
      <c r="M335" s="181"/>
      <c r="N335" s="181" t="s">
        <v>102</v>
      </c>
      <c r="O335" s="181" t="s">
        <v>70</v>
      </c>
      <c r="P335" s="185">
        <v>0.18</v>
      </c>
      <c r="R335" s="181"/>
      <c r="S335" s="192">
        <v>147.29985915508601</v>
      </c>
      <c r="T335" s="192"/>
      <c r="U335" s="192">
        <v>0</v>
      </c>
      <c r="V335" s="193">
        <f t="shared" si="85"/>
        <v>147.29985915508601</v>
      </c>
      <c r="W335" s="193">
        <f t="shared" si="93"/>
        <v>0</v>
      </c>
      <c r="X335" s="192"/>
      <c r="Y335" s="117">
        <f t="shared" si="99"/>
        <v>0</v>
      </c>
      <c r="Z335" s="117">
        <f t="shared" si="98"/>
        <v>0</v>
      </c>
      <c r="AA335" s="206">
        <f t="shared" si="95"/>
        <v>0</v>
      </c>
      <c r="AB335" s="192">
        <f t="shared" si="88"/>
        <v>0</v>
      </c>
      <c r="AC335" s="185">
        <v>0.05</v>
      </c>
      <c r="AD335" s="192"/>
      <c r="AE335" s="181"/>
      <c r="AF335" s="181"/>
      <c r="AG335" s="185">
        <v>0.42</v>
      </c>
      <c r="AH335" s="192">
        <f t="shared" si="89"/>
        <v>0</v>
      </c>
      <c r="AI335" s="192">
        <v>0</v>
      </c>
      <c r="AJ335" s="192">
        <f t="shared" si="90"/>
        <v>0</v>
      </c>
      <c r="AK335" s="192">
        <v>0</v>
      </c>
      <c r="AL335" s="192">
        <f t="shared" si="94"/>
        <v>0</v>
      </c>
      <c r="AM335" s="192">
        <f t="shared" si="96"/>
        <v>0</v>
      </c>
    </row>
    <row r="336" spans="1:39" x14ac:dyDescent="0.3">
      <c r="A336" s="180" t="s">
        <v>252</v>
      </c>
      <c r="B336" s="181" t="s">
        <v>47</v>
      </c>
      <c r="C336" s="181" t="s">
        <v>103</v>
      </c>
      <c r="D336" s="181" t="s">
        <v>129</v>
      </c>
      <c r="E336" s="181" t="s">
        <v>155</v>
      </c>
      <c r="F336" s="181" t="s">
        <v>156</v>
      </c>
      <c r="G336" s="181" t="s">
        <v>52</v>
      </c>
      <c r="H336" s="181" t="s">
        <v>53</v>
      </c>
      <c r="I336" s="103" t="s">
        <v>54</v>
      </c>
      <c r="J336" s="181" t="s">
        <v>54</v>
      </c>
      <c r="K336" s="181" t="s">
        <v>0</v>
      </c>
      <c r="L336" s="181" t="s">
        <v>101</v>
      </c>
      <c r="M336" s="181"/>
      <c r="N336" s="181" t="s">
        <v>102</v>
      </c>
      <c r="O336" s="181" t="s">
        <v>70</v>
      </c>
      <c r="P336" s="185">
        <v>0.18</v>
      </c>
      <c r="R336" s="181"/>
      <c r="S336" s="192">
        <v>4215.2245070423196</v>
      </c>
      <c r="T336" s="192"/>
      <c r="U336" s="192">
        <v>0</v>
      </c>
      <c r="V336" s="193">
        <f t="shared" si="85"/>
        <v>4215.2245070423196</v>
      </c>
      <c r="W336" s="193">
        <f t="shared" si="93"/>
        <v>0</v>
      </c>
      <c r="X336" s="192"/>
      <c r="Y336" s="117">
        <f t="shared" si="99"/>
        <v>0</v>
      </c>
      <c r="Z336" s="117">
        <f t="shared" si="98"/>
        <v>0</v>
      </c>
      <c r="AA336" s="206">
        <f t="shared" si="95"/>
        <v>0</v>
      </c>
      <c r="AB336" s="192">
        <f t="shared" si="88"/>
        <v>0</v>
      </c>
      <c r="AC336" s="185">
        <v>0.05</v>
      </c>
      <c r="AD336" s="192"/>
      <c r="AE336" s="181"/>
      <c r="AF336" s="181"/>
      <c r="AG336" s="185">
        <v>0.42</v>
      </c>
      <c r="AH336" s="192">
        <f t="shared" si="89"/>
        <v>0</v>
      </c>
      <c r="AI336" s="192">
        <v>0</v>
      </c>
      <c r="AJ336" s="192">
        <f t="shared" si="90"/>
        <v>0</v>
      </c>
      <c r="AK336" s="192">
        <v>0</v>
      </c>
      <c r="AL336" s="192">
        <f t="shared" si="94"/>
        <v>0</v>
      </c>
      <c r="AM336" s="192">
        <f t="shared" si="96"/>
        <v>0</v>
      </c>
    </row>
    <row r="337" spans="1:40" x14ac:dyDescent="0.3">
      <c r="A337" s="180" t="s">
        <v>252</v>
      </c>
      <c r="B337" s="181" t="s">
        <v>47</v>
      </c>
      <c r="C337" s="181" t="s">
        <v>103</v>
      </c>
      <c r="D337" s="181" t="s">
        <v>129</v>
      </c>
      <c r="E337" s="181" t="s">
        <v>157</v>
      </c>
      <c r="F337" s="181" t="s">
        <v>158</v>
      </c>
      <c r="G337" s="181" t="s">
        <v>52</v>
      </c>
      <c r="H337" s="181" t="s">
        <v>53</v>
      </c>
      <c r="I337" s="103" t="s">
        <v>54</v>
      </c>
      <c r="J337" s="181" t="s">
        <v>54</v>
      </c>
      <c r="K337" s="181" t="s">
        <v>0</v>
      </c>
      <c r="L337" s="181" t="s">
        <v>101</v>
      </c>
      <c r="M337" s="181"/>
      <c r="N337" s="181" t="s">
        <v>102</v>
      </c>
      <c r="O337" s="181" t="s">
        <v>70</v>
      </c>
      <c r="P337" s="185">
        <v>0.23</v>
      </c>
      <c r="R337" s="181"/>
      <c r="S337" s="192">
        <v>127.3395774647</v>
      </c>
      <c r="T337" s="192"/>
      <c r="U337" s="192">
        <v>0</v>
      </c>
      <c r="V337" s="193">
        <f t="shared" si="85"/>
        <v>127.3395774647</v>
      </c>
      <c r="W337" s="193">
        <f t="shared" si="93"/>
        <v>0</v>
      </c>
      <c r="X337" s="192"/>
      <c r="Y337" s="117">
        <f t="shared" si="99"/>
        <v>0</v>
      </c>
      <c r="Z337" s="117">
        <f t="shared" si="98"/>
        <v>0</v>
      </c>
      <c r="AA337" s="206">
        <f t="shared" si="95"/>
        <v>0</v>
      </c>
      <c r="AB337" s="192">
        <f t="shared" si="88"/>
        <v>0</v>
      </c>
      <c r="AC337" s="185">
        <v>0.05</v>
      </c>
      <c r="AD337" s="192"/>
      <c r="AE337" s="181"/>
      <c r="AF337" s="181"/>
      <c r="AG337" s="185">
        <v>0.42</v>
      </c>
      <c r="AH337" s="192">
        <f t="shared" si="89"/>
        <v>0</v>
      </c>
      <c r="AI337" s="192">
        <v>0</v>
      </c>
      <c r="AJ337" s="192">
        <f t="shared" si="90"/>
        <v>0</v>
      </c>
      <c r="AK337" s="192">
        <v>0</v>
      </c>
      <c r="AL337" s="192">
        <f t="shared" si="94"/>
        <v>0</v>
      </c>
      <c r="AM337" s="192">
        <f t="shared" si="96"/>
        <v>0</v>
      </c>
    </row>
    <row r="338" spans="1:40" x14ac:dyDescent="0.3">
      <c r="A338" s="180" t="s">
        <v>252</v>
      </c>
      <c r="B338" s="181" t="s">
        <v>47</v>
      </c>
      <c r="C338" s="181" t="s">
        <v>103</v>
      </c>
      <c r="D338" s="181" t="s">
        <v>129</v>
      </c>
      <c r="E338" s="181" t="s">
        <v>159</v>
      </c>
      <c r="F338" s="181" t="s">
        <v>160</v>
      </c>
      <c r="G338" s="181" t="s">
        <v>52</v>
      </c>
      <c r="H338" s="181" t="s">
        <v>53</v>
      </c>
      <c r="I338" s="103" t="s">
        <v>54</v>
      </c>
      <c r="J338" s="181" t="s">
        <v>54</v>
      </c>
      <c r="K338" s="181" t="s">
        <v>0</v>
      </c>
      <c r="L338" s="181" t="s">
        <v>101</v>
      </c>
      <c r="M338" s="181"/>
      <c r="N338" s="181" t="s">
        <v>102</v>
      </c>
      <c r="O338" s="181" t="s">
        <v>70</v>
      </c>
      <c r="P338" s="185">
        <v>0.23</v>
      </c>
      <c r="R338" s="181"/>
      <c r="S338" s="192">
        <v>172.66352112698999</v>
      </c>
      <c r="T338" s="192"/>
      <c r="U338" s="192">
        <v>0</v>
      </c>
      <c r="V338" s="193">
        <f t="shared" si="85"/>
        <v>172.66352112698999</v>
      </c>
      <c r="W338" s="193">
        <f t="shared" si="93"/>
        <v>0</v>
      </c>
      <c r="X338" s="192"/>
      <c r="Y338" s="117">
        <f t="shared" si="99"/>
        <v>0</v>
      </c>
      <c r="Z338" s="117">
        <f t="shared" si="98"/>
        <v>0</v>
      </c>
      <c r="AA338" s="206">
        <f t="shared" si="95"/>
        <v>0</v>
      </c>
      <c r="AB338" s="192">
        <f t="shared" si="88"/>
        <v>0</v>
      </c>
      <c r="AC338" s="185">
        <v>0.05</v>
      </c>
      <c r="AD338" s="192"/>
      <c r="AE338" s="181"/>
      <c r="AF338" s="181"/>
      <c r="AG338" s="185">
        <v>0.42</v>
      </c>
      <c r="AH338" s="192">
        <f t="shared" si="89"/>
        <v>0</v>
      </c>
      <c r="AI338" s="192">
        <v>0</v>
      </c>
      <c r="AJ338" s="192">
        <f t="shared" si="90"/>
        <v>0</v>
      </c>
      <c r="AK338" s="192">
        <v>0</v>
      </c>
      <c r="AL338" s="192">
        <f t="shared" si="94"/>
        <v>0</v>
      </c>
      <c r="AM338" s="192">
        <f t="shared" si="96"/>
        <v>0</v>
      </c>
    </row>
    <row r="339" spans="1:40" x14ac:dyDescent="0.3">
      <c r="A339" s="180" t="s">
        <v>252</v>
      </c>
      <c r="B339" s="181" t="s">
        <v>47</v>
      </c>
      <c r="C339" s="181" t="s">
        <v>103</v>
      </c>
      <c r="D339" s="181" t="s">
        <v>129</v>
      </c>
      <c r="E339" s="181" t="s">
        <v>161</v>
      </c>
      <c r="F339" s="181" t="s">
        <v>162</v>
      </c>
      <c r="G339" s="181" t="s">
        <v>52</v>
      </c>
      <c r="H339" s="181" t="s">
        <v>53</v>
      </c>
      <c r="I339" s="103" t="s">
        <v>54</v>
      </c>
      <c r="J339" s="181" t="s">
        <v>54</v>
      </c>
      <c r="K339" s="181" t="s">
        <v>0</v>
      </c>
      <c r="L339" s="181" t="s">
        <v>101</v>
      </c>
      <c r="M339" s="181"/>
      <c r="N339" s="181" t="s">
        <v>102</v>
      </c>
      <c r="O339" s="181" t="s">
        <v>70</v>
      </c>
      <c r="P339" s="185">
        <v>0.08</v>
      </c>
      <c r="R339" s="181"/>
      <c r="S339" s="192">
        <v>11055.15</v>
      </c>
      <c r="T339" s="192"/>
      <c r="U339" s="192">
        <v>0</v>
      </c>
      <c r="V339" s="193">
        <f t="shared" si="85"/>
        <v>11055.15</v>
      </c>
      <c r="W339" s="193">
        <f t="shared" si="93"/>
        <v>0</v>
      </c>
      <c r="X339" s="192"/>
      <c r="Y339" s="117">
        <f t="shared" si="99"/>
        <v>0</v>
      </c>
      <c r="Z339" s="117">
        <f t="shared" si="98"/>
        <v>0</v>
      </c>
      <c r="AA339" s="206">
        <f t="shared" si="95"/>
        <v>0</v>
      </c>
      <c r="AB339" s="192">
        <f t="shared" si="88"/>
        <v>0</v>
      </c>
      <c r="AC339" s="185">
        <v>0.05</v>
      </c>
      <c r="AD339" s="192"/>
      <c r="AE339" s="181"/>
      <c r="AF339" s="181"/>
      <c r="AG339" s="185">
        <v>0.42</v>
      </c>
      <c r="AH339" s="192">
        <f t="shared" si="89"/>
        <v>0</v>
      </c>
      <c r="AI339" s="192">
        <v>0</v>
      </c>
      <c r="AJ339" s="192">
        <f t="shared" si="90"/>
        <v>0</v>
      </c>
      <c r="AK339" s="192">
        <v>0</v>
      </c>
      <c r="AL339" s="192">
        <f t="shared" si="94"/>
        <v>0</v>
      </c>
      <c r="AM339" s="192">
        <f t="shared" si="96"/>
        <v>0</v>
      </c>
    </row>
    <row r="340" spans="1:40" x14ac:dyDescent="0.3">
      <c r="A340" s="180" t="s">
        <v>252</v>
      </c>
      <c r="B340" s="181" t="s">
        <v>0</v>
      </c>
      <c r="C340" s="181" t="s">
        <v>76</v>
      </c>
      <c r="D340" s="181" t="s">
        <v>77</v>
      </c>
      <c r="E340" s="181" t="s">
        <v>97</v>
      </c>
      <c r="F340" s="181" t="s">
        <v>97</v>
      </c>
      <c r="G340" s="181" t="s">
        <v>97</v>
      </c>
      <c r="H340" s="181" t="s">
        <v>53</v>
      </c>
      <c r="I340" s="103" t="s">
        <v>54</v>
      </c>
      <c r="J340" s="181" t="s">
        <v>54</v>
      </c>
      <c r="K340" s="181" t="s">
        <v>0</v>
      </c>
      <c r="L340" s="181" t="s">
        <v>97</v>
      </c>
      <c r="M340" s="181"/>
      <c r="N340" s="181" t="s">
        <v>62</v>
      </c>
      <c r="O340" s="181" t="s">
        <v>70</v>
      </c>
      <c r="P340" s="185">
        <v>5.5E-2</v>
      </c>
      <c r="R340" s="181"/>
      <c r="S340" s="192">
        <v>151918.79</v>
      </c>
      <c r="T340" s="192"/>
      <c r="U340" s="192">
        <v>8739.8799999999992</v>
      </c>
      <c r="V340" s="193">
        <f t="shared" si="85"/>
        <v>143178.91</v>
      </c>
      <c r="W340" s="193">
        <f t="shared" si="93"/>
        <v>8337.6261087866114</v>
      </c>
      <c r="X340" s="192"/>
      <c r="Y340" s="117">
        <f t="shared" si="99"/>
        <v>0</v>
      </c>
      <c r="Z340" s="117">
        <f t="shared" ref="Z340:Z373" si="100">W340+X340+AN340</f>
        <v>8337.6485355648547</v>
      </c>
      <c r="AA340" s="206">
        <f t="shared" si="95"/>
        <v>402.25389121338776</v>
      </c>
      <c r="AB340" s="192">
        <f t="shared" si="88"/>
        <v>8739.8799999999992</v>
      </c>
      <c r="AC340" s="185">
        <v>0.05</v>
      </c>
      <c r="AD340" s="192"/>
      <c r="AE340" s="181"/>
      <c r="AF340" s="181"/>
      <c r="AG340" s="185">
        <v>0.14000000000000001</v>
      </c>
      <c r="AH340" s="192">
        <f t="shared" si="89"/>
        <v>8739.9035087719294</v>
      </c>
      <c r="AI340" s="192">
        <v>1101.5899999999999</v>
      </c>
      <c r="AJ340" s="192">
        <f t="shared" si="90"/>
        <v>0</v>
      </c>
      <c r="AK340" s="192">
        <v>9963.49</v>
      </c>
      <c r="AL340" s="192">
        <f t="shared" si="94"/>
        <v>-122.02000000000044</v>
      </c>
      <c r="AM340" s="192">
        <f t="shared" si="96"/>
        <v>8337.6485355648547</v>
      </c>
      <c r="AN340" s="178">
        <f>AM340-W340</f>
        <v>2.2426778243243461E-2</v>
      </c>
    </row>
    <row r="341" spans="1:40" x14ac:dyDescent="0.3">
      <c r="A341" s="180" t="s">
        <v>252</v>
      </c>
      <c r="B341" s="181" t="s">
        <v>0</v>
      </c>
      <c r="C341" s="181" t="s">
        <v>66</v>
      </c>
      <c r="D341" s="181" t="s">
        <v>90</v>
      </c>
      <c r="E341" s="181" t="s">
        <v>91</v>
      </c>
      <c r="F341" s="181" t="s">
        <v>91</v>
      </c>
      <c r="G341" s="181" t="s">
        <v>91</v>
      </c>
      <c r="H341" s="181" t="s">
        <v>53</v>
      </c>
      <c r="I341" s="103" t="s">
        <v>54</v>
      </c>
      <c r="J341" s="181" t="s">
        <v>54</v>
      </c>
      <c r="K341" s="181" t="s">
        <v>0</v>
      </c>
      <c r="L341" s="181" t="s">
        <v>92</v>
      </c>
      <c r="M341" s="181"/>
      <c r="N341" s="181" t="s">
        <v>62</v>
      </c>
      <c r="O341" s="181" t="s">
        <v>70</v>
      </c>
      <c r="P341" s="106">
        <v>-0.15</v>
      </c>
      <c r="R341" s="181"/>
      <c r="S341" s="192">
        <v>205.52</v>
      </c>
      <c r="T341" s="192"/>
      <c r="U341" s="192">
        <v>0</v>
      </c>
      <c r="V341" s="193">
        <f t="shared" si="85"/>
        <v>205.52</v>
      </c>
      <c r="W341" s="193">
        <f t="shared" si="93"/>
        <v>0</v>
      </c>
      <c r="X341" s="192"/>
      <c r="Y341" s="117">
        <f t="shared" si="99"/>
        <v>0</v>
      </c>
      <c r="Z341" s="117">
        <f t="shared" si="100"/>
        <v>0</v>
      </c>
      <c r="AA341" s="206">
        <f t="shared" si="95"/>
        <v>0</v>
      </c>
      <c r="AB341" s="192">
        <f t="shared" si="88"/>
        <v>0</v>
      </c>
      <c r="AC341" s="185">
        <v>0.05</v>
      </c>
      <c r="AD341" s="192"/>
      <c r="AE341" s="181"/>
      <c r="AF341" s="181"/>
      <c r="AG341" s="106">
        <v>0.26</v>
      </c>
      <c r="AH341" s="192">
        <f t="shared" si="89"/>
        <v>0</v>
      </c>
      <c r="AI341" s="192">
        <v>0</v>
      </c>
      <c r="AJ341" s="192">
        <f t="shared" si="90"/>
        <v>0</v>
      </c>
      <c r="AK341" s="192">
        <v>0</v>
      </c>
      <c r="AL341" s="192">
        <f t="shared" si="94"/>
        <v>0</v>
      </c>
      <c r="AM341" s="192">
        <f t="shared" si="96"/>
        <v>0</v>
      </c>
    </row>
    <row r="342" spans="1:40" x14ac:dyDescent="0.3">
      <c r="A342" s="180" t="s">
        <v>252</v>
      </c>
      <c r="B342" s="181" t="s">
        <v>0</v>
      </c>
      <c r="C342" s="181" t="s">
        <v>48</v>
      </c>
      <c r="D342" s="181" t="s">
        <v>163</v>
      </c>
      <c r="E342" s="181" t="s">
        <v>164</v>
      </c>
      <c r="F342" s="181" t="s">
        <v>164</v>
      </c>
      <c r="G342" s="181" t="s">
        <v>164</v>
      </c>
      <c r="H342" s="181" t="s">
        <v>53</v>
      </c>
      <c r="I342" s="103" t="s">
        <v>54</v>
      </c>
      <c r="J342" s="181" t="s">
        <v>54</v>
      </c>
      <c r="K342" s="181" t="s">
        <v>0</v>
      </c>
      <c r="L342" s="181" t="s">
        <v>164</v>
      </c>
      <c r="M342" s="181"/>
      <c r="N342" s="181" t="s">
        <v>102</v>
      </c>
      <c r="O342" s="181" t="s">
        <v>70</v>
      </c>
      <c r="P342" s="185">
        <v>0.05</v>
      </c>
      <c r="R342" s="181"/>
      <c r="S342" s="192">
        <v>15503.97</v>
      </c>
      <c r="T342" s="192"/>
      <c r="U342" s="192">
        <v>0</v>
      </c>
      <c r="V342" s="193">
        <f t="shared" si="85"/>
        <v>15503.97</v>
      </c>
      <c r="W342" s="193">
        <f t="shared" si="93"/>
        <v>0</v>
      </c>
      <c r="X342" s="192"/>
      <c r="Y342" s="117">
        <f t="shared" si="99"/>
        <v>0</v>
      </c>
      <c r="Z342" s="117">
        <f t="shared" si="100"/>
        <v>0</v>
      </c>
      <c r="AA342" s="206">
        <f t="shared" si="95"/>
        <v>0</v>
      </c>
      <c r="AB342" s="192">
        <f t="shared" si="88"/>
        <v>0</v>
      </c>
      <c r="AC342" s="185">
        <v>0.05</v>
      </c>
      <c r="AD342" s="192"/>
      <c r="AE342" s="181"/>
      <c r="AF342" s="181"/>
      <c r="AG342" s="185">
        <v>0.36</v>
      </c>
      <c r="AH342" s="192">
        <f t="shared" si="89"/>
        <v>0</v>
      </c>
      <c r="AI342" s="192">
        <v>0</v>
      </c>
      <c r="AJ342" s="192">
        <f t="shared" si="90"/>
        <v>0</v>
      </c>
      <c r="AK342" s="192">
        <v>0</v>
      </c>
      <c r="AL342" s="192">
        <f t="shared" si="94"/>
        <v>0</v>
      </c>
      <c r="AM342" s="192">
        <f t="shared" si="96"/>
        <v>0</v>
      </c>
    </row>
    <row r="343" spans="1:40" x14ac:dyDescent="0.3">
      <c r="A343" s="180" t="s">
        <v>252</v>
      </c>
      <c r="B343" s="181" t="s">
        <v>0</v>
      </c>
      <c r="C343" s="181" t="s">
        <v>58</v>
      </c>
      <c r="D343" s="181" t="s">
        <v>59</v>
      </c>
      <c r="E343" s="181" t="s">
        <v>64</v>
      </c>
      <c r="F343" s="181" t="s">
        <v>64</v>
      </c>
      <c r="G343" s="181" t="s">
        <v>64</v>
      </c>
      <c r="H343" s="181" t="s">
        <v>53</v>
      </c>
      <c r="I343" s="103" t="s">
        <v>54</v>
      </c>
      <c r="J343" s="181" t="s">
        <v>54</v>
      </c>
      <c r="K343" s="181" t="s">
        <v>0</v>
      </c>
      <c r="L343" s="181" t="s">
        <v>64</v>
      </c>
      <c r="M343" s="181"/>
      <c r="N343" s="181" t="s">
        <v>62</v>
      </c>
      <c r="O343" s="181" t="s">
        <v>70</v>
      </c>
      <c r="P343" s="185">
        <v>0.01</v>
      </c>
      <c r="R343" s="181"/>
      <c r="S343" s="192">
        <v>2302.4499999960499</v>
      </c>
      <c r="T343" s="192"/>
      <c r="U343" s="192">
        <v>2302.4499999960499</v>
      </c>
      <c r="V343" s="193">
        <f t="shared" si="85"/>
        <v>0</v>
      </c>
      <c r="W343" s="193">
        <f t="shared" si="93"/>
        <v>2285.1383458607411</v>
      </c>
      <c r="X343" s="192"/>
      <c r="Y343" s="117">
        <f t="shared" si="99"/>
        <v>0</v>
      </c>
      <c r="Z343" s="117">
        <f t="shared" si="100"/>
        <v>7570.5112781970674</v>
      </c>
      <c r="AA343" s="206">
        <f t="shared" si="95"/>
        <v>17.3116541353088</v>
      </c>
      <c r="AB343" s="192">
        <f t="shared" si="88"/>
        <v>2302.4499999960499</v>
      </c>
      <c r="AC343" s="185">
        <v>0.05</v>
      </c>
      <c r="AD343" s="192"/>
      <c r="AE343" s="181"/>
      <c r="AF343" s="181"/>
      <c r="AG343" s="185">
        <v>0.32</v>
      </c>
      <c r="AH343" s="192">
        <f t="shared" si="89"/>
        <v>7627.8636363652267</v>
      </c>
      <c r="AI343" s="192">
        <v>7766.3300000060099</v>
      </c>
      <c r="AJ343" s="192">
        <f t="shared" si="90"/>
        <v>0</v>
      </c>
      <c r="AK343" s="192">
        <v>10068.7800000021</v>
      </c>
      <c r="AL343" s="192">
        <f t="shared" si="94"/>
        <v>-4.0017766878008842E-11</v>
      </c>
      <c r="AM343" s="192">
        <f t="shared" si="96"/>
        <v>7570.5112781970674</v>
      </c>
      <c r="AN343" s="178">
        <f>AM343-W343</f>
        <v>5285.3729323363259</v>
      </c>
    </row>
    <row r="344" spans="1:40" x14ac:dyDescent="0.3">
      <c r="A344" s="180" t="s">
        <v>252</v>
      </c>
      <c r="B344" s="181" t="s">
        <v>0</v>
      </c>
      <c r="C344" s="181" t="s">
        <v>71</v>
      </c>
      <c r="D344" s="181" t="s">
        <v>72</v>
      </c>
      <c r="E344" s="181" t="s">
        <v>75</v>
      </c>
      <c r="F344" s="181" t="s">
        <v>75</v>
      </c>
      <c r="G344" s="181" t="s">
        <v>75</v>
      </c>
      <c r="H344" s="181" t="s">
        <v>53</v>
      </c>
      <c r="I344" s="103" t="s">
        <v>54</v>
      </c>
      <c r="J344" s="181" t="s">
        <v>54</v>
      </c>
      <c r="K344" s="181" t="s">
        <v>0</v>
      </c>
      <c r="L344" s="181" t="s">
        <v>74</v>
      </c>
      <c r="M344" s="181"/>
      <c r="N344" s="181" t="s">
        <v>62</v>
      </c>
      <c r="O344" s="181" t="s">
        <v>70</v>
      </c>
      <c r="P344" s="185">
        <v>0.03</v>
      </c>
      <c r="R344" s="181"/>
      <c r="S344" s="192">
        <v>5696.55</v>
      </c>
      <c r="T344" s="192"/>
      <c r="U344" s="192">
        <v>0</v>
      </c>
      <c r="V344" s="193">
        <f t="shared" si="85"/>
        <v>5696.55</v>
      </c>
      <c r="W344" s="193">
        <f t="shared" si="93"/>
        <v>0</v>
      </c>
      <c r="X344" s="192"/>
      <c r="Y344" s="117">
        <f t="shared" si="99"/>
        <v>0</v>
      </c>
      <c r="Z344" s="117">
        <f t="shared" si="100"/>
        <v>0</v>
      </c>
      <c r="AA344" s="206">
        <f t="shared" si="95"/>
        <v>0</v>
      </c>
      <c r="AB344" s="192">
        <f t="shared" si="88"/>
        <v>0</v>
      </c>
      <c r="AC344" s="185">
        <v>0.05</v>
      </c>
      <c r="AD344" s="192"/>
      <c r="AE344" s="181"/>
      <c r="AF344" s="181"/>
      <c r="AG344" s="185">
        <v>0</v>
      </c>
      <c r="AH344" s="192">
        <f t="shared" si="89"/>
        <v>0</v>
      </c>
      <c r="AI344" s="192">
        <v>0</v>
      </c>
      <c r="AJ344" s="192">
        <f t="shared" si="90"/>
        <v>0</v>
      </c>
      <c r="AK344" s="192">
        <v>0</v>
      </c>
      <c r="AL344" s="192">
        <f t="shared" si="94"/>
        <v>0</v>
      </c>
      <c r="AM344" s="192">
        <f t="shared" si="96"/>
        <v>0</v>
      </c>
    </row>
    <row r="345" spans="1:40" x14ac:dyDescent="0.3">
      <c r="A345" s="180" t="s">
        <v>252</v>
      </c>
      <c r="B345" s="181" t="s">
        <v>0</v>
      </c>
      <c r="C345" s="181" t="s">
        <v>71</v>
      </c>
      <c r="D345" s="181" t="s">
        <v>72</v>
      </c>
      <c r="E345" s="181" t="s">
        <v>167</v>
      </c>
      <c r="F345" s="181" t="s">
        <v>167</v>
      </c>
      <c r="G345" s="181" t="s">
        <v>167</v>
      </c>
      <c r="H345" s="181" t="s">
        <v>53</v>
      </c>
      <c r="I345" s="103" t="s">
        <v>54</v>
      </c>
      <c r="J345" s="181" t="s">
        <v>54</v>
      </c>
      <c r="K345" s="181" t="s">
        <v>0</v>
      </c>
      <c r="L345" s="181" t="s">
        <v>168</v>
      </c>
      <c r="M345" s="181"/>
      <c r="N345" s="181" t="s">
        <v>62</v>
      </c>
      <c r="O345" s="181" t="s">
        <v>57</v>
      </c>
      <c r="P345" s="185">
        <v>0</v>
      </c>
      <c r="R345" s="181"/>
      <c r="S345" s="192">
        <v>6379.42</v>
      </c>
      <c r="T345" s="192"/>
      <c r="U345" s="192">
        <v>0</v>
      </c>
      <c r="V345" s="193">
        <f t="shared" si="85"/>
        <v>6379.42</v>
      </c>
      <c r="W345" s="193">
        <f t="shared" si="93"/>
        <v>0</v>
      </c>
      <c r="X345" s="192"/>
      <c r="Y345" s="117">
        <f t="shared" si="99"/>
        <v>0</v>
      </c>
      <c r="Z345" s="117">
        <f t="shared" si="100"/>
        <v>0</v>
      </c>
      <c r="AA345" s="206">
        <f t="shared" si="95"/>
        <v>0</v>
      </c>
      <c r="AB345" s="192">
        <f t="shared" si="88"/>
        <v>0</v>
      </c>
      <c r="AC345" s="185">
        <v>0.05</v>
      </c>
      <c r="AD345" s="192"/>
      <c r="AE345" s="181"/>
      <c r="AF345" s="181"/>
      <c r="AG345" s="185">
        <v>0.11</v>
      </c>
      <c r="AH345" s="192">
        <f t="shared" si="89"/>
        <v>0</v>
      </c>
      <c r="AI345" s="192">
        <v>0</v>
      </c>
      <c r="AJ345" s="192">
        <f t="shared" si="90"/>
        <v>0</v>
      </c>
      <c r="AK345" s="192">
        <v>0</v>
      </c>
      <c r="AL345" s="192">
        <f t="shared" si="94"/>
        <v>0</v>
      </c>
      <c r="AM345" s="192">
        <f t="shared" si="96"/>
        <v>0</v>
      </c>
    </row>
    <row r="346" spans="1:40" x14ac:dyDescent="0.3">
      <c r="A346" s="180" t="s">
        <v>252</v>
      </c>
      <c r="B346" s="181" t="s">
        <v>0</v>
      </c>
      <c r="C346" s="181" t="s">
        <v>57</v>
      </c>
      <c r="D346" s="181" t="s">
        <v>57</v>
      </c>
      <c r="E346" s="181" t="s">
        <v>84</v>
      </c>
      <c r="F346" s="181" t="s">
        <v>84</v>
      </c>
      <c r="G346" s="181" t="s">
        <v>84</v>
      </c>
      <c r="H346" s="181" t="s">
        <v>53</v>
      </c>
      <c r="I346" s="103" t="s">
        <v>54</v>
      </c>
      <c r="J346" s="181" t="s">
        <v>54</v>
      </c>
      <c r="K346" s="181" t="s">
        <v>0</v>
      </c>
      <c r="L346" s="181" t="s">
        <v>84</v>
      </c>
      <c r="M346" s="181"/>
      <c r="N346" s="181" t="s">
        <v>62</v>
      </c>
      <c r="O346" s="181" t="s">
        <v>57</v>
      </c>
      <c r="P346" s="185">
        <v>0</v>
      </c>
      <c r="R346" s="181"/>
      <c r="S346" s="192">
        <v>16513.650000000001</v>
      </c>
      <c r="T346" s="192"/>
      <c r="U346" s="192">
        <v>28.33</v>
      </c>
      <c r="V346" s="193">
        <f t="shared" si="85"/>
        <v>16485.32</v>
      </c>
      <c r="W346" s="193">
        <f t="shared" si="93"/>
        <v>28.329999999999995</v>
      </c>
      <c r="X346" s="192"/>
      <c r="Y346" s="117">
        <f t="shared" si="99"/>
        <v>0</v>
      </c>
      <c r="Z346" s="117">
        <f t="shared" si="100"/>
        <v>19.950704225352112</v>
      </c>
      <c r="AA346" s="206">
        <f t="shared" si="95"/>
        <v>3.5527136788005009E-15</v>
      </c>
      <c r="AB346" s="192">
        <f t="shared" si="88"/>
        <v>28.33</v>
      </c>
      <c r="AC346" s="185">
        <v>0.05</v>
      </c>
      <c r="AD346" s="192"/>
      <c r="AE346" s="181"/>
      <c r="AF346" s="181"/>
      <c r="AG346" s="185">
        <v>0.42</v>
      </c>
      <c r="AH346" s="192">
        <f t="shared" si="89"/>
        <v>19.950704225352112</v>
      </c>
      <c r="AI346" s="192">
        <v>0</v>
      </c>
      <c r="AJ346" s="192">
        <f t="shared" si="90"/>
        <v>0</v>
      </c>
      <c r="AK346" s="192">
        <v>28.33</v>
      </c>
      <c r="AL346" s="192">
        <f t="shared" si="94"/>
        <v>0</v>
      </c>
      <c r="AM346" s="192">
        <f t="shared" si="96"/>
        <v>19.950704225352112</v>
      </c>
      <c r="AN346" s="178">
        <f>AM346-W346</f>
        <v>-8.3792957746478827</v>
      </c>
    </row>
    <row r="347" spans="1:40" x14ac:dyDescent="0.3">
      <c r="A347" s="180" t="s">
        <v>252</v>
      </c>
      <c r="B347" s="181" t="s">
        <v>0</v>
      </c>
      <c r="C347" s="181" t="s">
        <v>169</v>
      </c>
      <c r="D347" s="181" t="s">
        <v>170</v>
      </c>
      <c r="E347" s="181" t="s">
        <v>237</v>
      </c>
      <c r="F347" s="181" t="s">
        <v>238</v>
      </c>
      <c r="G347" s="181" t="s">
        <v>237</v>
      </c>
      <c r="H347" s="181" t="s">
        <v>53</v>
      </c>
      <c r="I347" s="103" t="s">
        <v>54</v>
      </c>
      <c r="J347" s="181" t="s">
        <v>54</v>
      </c>
      <c r="K347" s="181" t="s">
        <v>0</v>
      </c>
      <c r="L347" s="181" t="s">
        <v>239</v>
      </c>
      <c r="M347" s="181"/>
      <c r="N347" s="181" t="s">
        <v>62</v>
      </c>
      <c r="O347" s="181" t="s">
        <v>57</v>
      </c>
      <c r="P347" s="185">
        <v>0</v>
      </c>
      <c r="R347" s="181"/>
      <c r="S347" s="192">
        <v>-25.54</v>
      </c>
      <c r="T347" s="192"/>
      <c r="U347" s="192">
        <v>0</v>
      </c>
      <c r="V347" s="193">
        <f t="shared" si="85"/>
        <v>-25.54</v>
      </c>
      <c r="W347" s="193">
        <f t="shared" si="93"/>
        <v>0</v>
      </c>
      <c r="X347" s="192"/>
      <c r="Y347" s="117">
        <f t="shared" si="99"/>
        <v>0</v>
      </c>
      <c r="Z347" s="117">
        <f t="shared" si="100"/>
        <v>0</v>
      </c>
      <c r="AA347" s="206">
        <f t="shared" si="95"/>
        <v>0</v>
      </c>
      <c r="AB347" s="192">
        <f t="shared" si="88"/>
        <v>0</v>
      </c>
      <c r="AC347" s="185">
        <v>0.05</v>
      </c>
      <c r="AD347" s="192"/>
      <c r="AE347" s="181"/>
      <c r="AF347" s="181"/>
      <c r="AG347" s="185">
        <v>0</v>
      </c>
      <c r="AH347" s="192">
        <f t="shared" si="89"/>
        <v>0</v>
      </c>
      <c r="AI347" s="192">
        <v>45.03</v>
      </c>
      <c r="AJ347" s="192">
        <f t="shared" si="90"/>
        <v>0</v>
      </c>
      <c r="AK347" s="192">
        <v>0</v>
      </c>
      <c r="AL347" s="192">
        <f t="shared" si="94"/>
        <v>45.03</v>
      </c>
      <c r="AM347" s="192">
        <f t="shared" si="96"/>
        <v>0</v>
      </c>
    </row>
    <row r="348" spans="1:40" x14ac:dyDescent="0.3">
      <c r="A348" s="180" t="s">
        <v>252</v>
      </c>
      <c r="B348" s="181" t="s">
        <v>47</v>
      </c>
      <c r="C348" s="181" t="s">
        <v>103</v>
      </c>
      <c r="D348" s="181" t="s">
        <v>129</v>
      </c>
      <c r="E348" s="181" t="s">
        <v>242</v>
      </c>
      <c r="F348" s="181" t="s">
        <v>243</v>
      </c>
      <c r="G348" s="181" t="s">
        <v>52</v>
      </c>
      <c r="H348" s="181" t="s">
        <v>53</v>
      </c>
      <c r="I348" s="103" t="s">
        <v>54</v>
      </c>
      <c r="J348" s="181" t="s">
        <v>54</v>
      </c>
      <c r="K348" s="181" t="s">
        <v>0</v>
      </c>
      <c r="L348" s="181" t="s">
        <v>101</v>
      </c>
      <c r="M348" s="181"/>
      <c r="N348" s="181" t="s">
        <v>102</v>
      </c>
      <c r="O348" s="181" t="s">
        <v>70</v>
      </c>
      <c r="P348" s="185">
        <v>0.13</v>
      </c>
      <c r="R348" s="181"/>
      <c r="S348" s="192">
        <v>20.729999999996402</v>
      </c>
      <c r="T348" s="192"/>
      <c r="U348" s="192">
        <v>0</v>
      </c>
      <c r="V348" s="193">
        <f t="shared" si="85"/>
        <v>20.729999999996402</v>
      </c>
      <c r="W348" s="193">
        <f t="shared" si="93"/>
        <v>0</v>
      </c>
      <c r="X348" s="192"/>
      <c r="Y348" s="117">
        <f t="shared" si="99"/>
        <v>0</v>
      </c>
      <c r="Z348" s="117">
        <f t="shared" ref="Z348:Z353" si="101">W348+X348</f>
        <v>0</v>
      </c>
      <c r="AA348" s="206">
        <f t="shared" si="95"/>
        <v>0</v>
      </c>
      <c r="AB348" s="192">
        <f t="shared" si="88"/>
        <v>0</v>
      </c>
      <c r="AC348" s="185">
        <v>0.05</v>
      </c>
      <c r="AD348" s="192"/>
      <c r="AE348" s="181"/>
      <c r="AF348" s="181"/>
      <c r="AG348" s="185">
        <v>0.42</v>
      </c>
      <c r="AH348" s="192">
        <f t="shared" si="89"/>
        <v>0</v>
      </c>
      <c r="AI348" s="192">
        <v>0</v>
      </c>
      <c r="AJ348" s="192">
        <f t="shared" si="90"/>
        <v>0</v>
      </c>
      <c r="AK348" s="192">
        <v>0</v>
      </c>
      <c r="AL348" s="192">
        <f t="shared" si="94"/>
        <v>0</v>
      </c>
      <c r="AM348" s="192">
        <f t="shared" si="96"/>
        <v>0</v>
      </c>
    </row>
    <row r="349" spans="1:40" x14ac:dyDescent="0.3">
      <c r="A349" s="180" t="s">
        <v>252</v>
      </c>
      <c r="B349" s="181" t="s">
        <v>47</v>
      </c>
      <c r="C349" s="181" t="s">
        <v>103</v>
      </c>
      <c r="D349" s="181" t="s">
        <v>104</v>
      </c>
      <c r="E349" s="181" t="s">
        <v>244</v>
      </c>
      <c r="F349" s="181" t="s">
        <v>245</v>
      </c>
      <c r="G349" s="181" t="s">
        <v>52</v>
      </c>
      <c r="H349" s="181" t="s">
        <v>53</v>
      </c>
      <c r="I349" s="103" t="s">
        <v>54</v>
      </c>
      <c r="J349" s="181" t="s">
        <v>54</v>
      </c>
      <c r="K349" s="181" t="s">
        <v>0</v>
      </c>
      <c r="L349" s="181" t="s">
        <v>101</v>
      </c>
      <c r="M349" s="181"/>
      <c r="N349" s="181" t="s">
        <v>102</v>
      </c>
      <c r="O349" s="181" t="s">
        <v>70</v>
      </c>
      <c r="P349" s="185">
        <v>0.03</v>
      </c>
      <c r="R349" s="181"/>
      <c r="S349" s="192">
        <v>22.61</v>
      </c>
      <c r="T349" s="192"/>
      <c r="U349" s="192">
        <v>0</v>
      </c>
      <c r="V349" s="193">
        <f t="shared" si="85"/>
        <v>22.61</v>
      </c>
      <c r="W349" s="193">
        <f t="shared" si="93"/>
        <v>0</v>
      </c>
      <c r="X349" s="192"/>
      <c r="Y349" s="117">
        <f t="shared" si="99"/>
        <v>0</v>
      </c>
      <c r="Z349" s="117">
        <f t="shared" si="101"/>
        <v>0</v>
      </c>
      <c r="AA349" s="206">
        <f t="shared" si="95"/>
        <v>0</v>
      </c>
      <c r="AB349" s="192">
        <f t="shared" si="88"/>
        <v>0</v>
      </c>
      <c r="AC349" s="185">
        <v>0.05</v>
      </c>
      <c r="AD349" s="192"/>
      <c r="AE349" s="181"/>
      <c r="AF349" s="181"/>
      <c r="AG349" s="185">
        <v>0.42</v>
      </c>
      <c r="AH349" s="192">
        <f t="shared" si="89"/>
        <v>0</v>
      </c>
      <c r="AI349" s="192">
        <v>0</v>
      </c>
      <c r="AJ349" s="192">
        <f t="shared" si="90"/>
        <v>0</v>
      </c>
      <c r="AK349" s="192">
        <v>0</v>
      </c>
      <c r="AL349" s="192">
        <f t="shared" si="94"/>
        <v>0</v>
      </c>
      <c r="AM349" s="192">
        <f t="shared" si="96"/>
        <v>0</v>
      </c>
    </row>
    <row r="350" spans="1:40" x14ac:dyDescent="0.3">
      <c r="A350" s="180" t="s">
        <v>252</v>
      </c>
      <c r="B350" s="181" t="s">
        <v>47</v>
      </c>
      <c r="C350" s="181" t="s">
        <v>103</v>
      </c>
      <c r="D350" s="181" t="s">
        <v>104</v>
      </c>
      <c r="E350" s="181" t="s">
        <v>246</v>
      </c>
      <c r="F350" s="181" t="s">
        <v>247</v>
      </c>
      <c r="G350" s="181" t="s">
        <v>52</v>
      </c>
      <c r="H350" s="181" t="s">
        <v>53</v>
      </c>
      <c r="I350" s="103" t="s">
        <v>54</v>
      </c>
      <c r="J350" s="181" t="s">
        <v>54</v>
      </c>
      <c r="K350" s="181" t="s">
        <v>0</v>
      </c>
      <c r="L350" s="181" t="s">
        <v>101</v>
      </c>
      <c r="M350" s="181"/>
      <c r="N350" s="181" t="s">
        <v>102</v>
      </c>
      <c r="O350" s="181" t="s">
        <v>70</v>
      </c>
      <c r="P350" s="185">
        <v>0.13</v>
      </c>
      <c r="R350" s="181"/>
      <c r="S350" s="192">
        <v>29.53</v>
      </c>
      <c r="T350" s="192"/>
      <c r="U350" s="192">
        <v>0</v>
      </c>
      <c r="V350" s="193">
        <f t="shared" si="85"/>
        <v>29.53</v>
      </c>
      <c r="W350" s="193">
        <f t="shared" si="93"/>
        <v>0</v>
      </c>
      <c r="X350" s="192"/>
      <c r="Y350" s="117">
        <f t="shared" si="99"/>
        <v>0</v>
      </c>
      <c r="Z350" s="117">
        <f t="shared" si="101"/>
        <v>0</v>
      </c>
      <c r="AA350" s="206">
        <f t="shared" si="95"/>
        <v>0</v>
      </c>
      <c r="AB350" s="192">
        <f t="shared" si="88"/>
        <v>0</v>
      </c>
      <c r="AC350" s="185">
        <v>0.05</v>
      </c>
      <c r="AD350" s="192"/>
      <c r="AE350" s="181"/>
      <c r="AF350" s="181"/>
      <c r="AG350" s="185">
        <v>0.42</v>
      </c>
      <c r="AH350" s="192">
        <f t="shared" si="89"/>
        <v>0</v>
      </c>
      <c r="AI350" s="192">
        <v>0</v>
      </c>
      <c r="AJ350" s="192">
        <f t="shared" si="90"/>
        <v>0</v>
      </c>
      <c r="AK350" s="192">
        <v>0</v>
      </c>
      <c r="AL350" s="192">
        <f t="shared" si="94"/>
        <v>0</v>
      </c>
      <c r="AM350" s="192">
        <f t="shared" si="96"/>
        <v>0</v>
      </c>
    </row>
    <row r="351" spans="1:40" x14ac:dyDescent="0.3">
      <c r="A351" s="180" t="s">
        <v>252</v>
      </c>
      <c r="B351" s="181" t="s">
        <v>47</v>
      </c>
      <c r="C351" s="181" t="s">
        <v>103</v>
      </c>
      <c r="D351" s="181" t="s">
        <v>104</v>
      </c>
      <c r="E351" s="181" t="s">
        <v>248</v>
      </c>
      <c r="F351" s="181" t="s">
        <v>249</v>
      </c>
      <c r="G351" s="181" t="s">
        <v>52</v>
      </c>
      <c r="H351" s="181" t="s">
        <v>53</v>
      </c>
      <c r="I351" s="103" t="s">
        <v>54</v>
      </c>
      <c r="J351" s="181" t="s">
        <v>54</v>
      </c>
      <c r="K351" s="181" t="s">
        <v>0</v>
      </c>
      <c r="L351" s="181" t="s">
        <v>101</v>
      </c>
      <c r="M351" s="181"/>
      <c r="N351" s="181" t="s">
        <v>102</v>
      </c>
      <c r="O351" s="181" t="s">
        <v>70</v>
      </c>
      <c r="P351" s="185">
        <v>0.21</v>
      </c>
      <c r="R351" s="181"/>
      <c r="S351" s="192">
        <v>1.90619718309881</v>
      </c>
      <c r="T351" s="192"/>
      <c r="U351" s="192">
        <v>0</v>
      </c>
      <c r="V351" s="193">
        <f t="shared" si="85"/>
        <v>1.90619718309881</v>
      </c>
      <c r="W351" s="193">
        <f t="shared" si="93"/>
        <v>0</v>
      </c>
      <c r="X351" s="192"/>
      <c r="Y351" s="117">
        <f t="shared" si="99"/>
        <v>0</v>
      </c>
      <c r="Z351" s="117">
        <f t="shared" si="101"/>
        <v>0</v>
      </c>
      <c r="AA351" s="206">
        <f t="shared" si="95"/>
        <v>0</v>
      </c>
      <c r="AB351" s="192">
        <f t="shared" si="88"/>
        <v>0</v>
      </c>
      <c r="AC351" s="185">
        <v>0.05</v>
      </c>
      <c r="AD351" s="192"/>
      <c r="AE351" s="181"/>
      <c r="AF351" s="181"/>
      <c r="AG351" s="185">
        <v>0.42</v>
      </c>
      <c r="AH351" s="192">
        <f t="shared" si="89"/>
        <v>0</v>
      </c>
      <c r="AI351" s="192">
        <v>0</v>
      </c>
      <c r="AJ351" s="192">
        <f t="shared" si="90"/>
        <v>0</v>
      </c>
      <c r="AK351" s="192">
        <v>0</v>
      </c>
      <c r="AL351" s="192">
        <f t="shared" si="94"/>
        <v>0</v>
      </c>
      <c r="AM351" s="192">
        <f t="shared" si="96"/>
        <v>0</v>
      </c>
    </row>
    <row r="352" spans="1:40" x14ac:dyDescent="0.3">
      <c r="A352" s="180" t="s">
        <v>252</v>
      </c>
      <c r="B352" s="181" t="s">
        <v>47</v>
      </c>
      <c r="C352" s="181" t="s">
        <v>103</v>
      </c>
      <c r="D352" s="181" t="s">
        <v>104</v>
      </c>
      <c r="E352" s="181" t="s">
        <v>250</v>
      </c>
      <c r="F352" s="181" t="s">
        <v>251</v>
      </c>
      <c r="G352" s="181" t="s">
        <v>52</v>
      </c>
      <c r="H352" s="181" t="s">
        <v>53</v>
      </c>
      <c r="I352" s="103" t="s">
        <v>54</v>
      </c>
      <c r="J352" s="181" t="s">
        <v>54</v>
      </c>
      <c r="K352" s="181" t="s">
        <v>0</v>
      </c>
      <c r="L352" s="181" t="s">
        <v>101</v>
      </c>
      <c r="M352" s="181"/>
      <c r="N352" s="181" t="s">
        <v>102</v>
      </c>
      <c r="O352" s="181" t="s">
        <v>70</v>
      </c>
      <c r="P352" s="185">
        <v>0.03</v>
      </c>
      <c r="R352" s="181"/>
      <c r="S352" s="192">
        <v>62.533943663001999</v>
      </c>
      <c r="T352" s="192"/>
      <c r="U352" s="192">
        <v>0</v>
      </c>
      <c r="V352" s="193">
        <f t="shared" si="85"/>
        <v>62.533943663001999</v>
      </c>
      <c r="W352" s="193">
        <f t="shared" si="93"/>
        <v>0</v>
      </c>
      <c r="X352" s="192"/>
      <c r="Y352" s="117">
        <f t="shared" si="99"/>
        <v>0</v>
      </c>
      <c r="Z352" s="117">
        <f t="shared" si="101"/>
        <v>0</v>
      </c>
      <c r="AA352" s="206">
        <f t="shared" si="95"/>
        <v>0</v>
      </c>
      <c r="AB352" s="192">
        <f t="shared" si="88"/>
        <v>0</v>
      </c>
      <c r="AC352" s="185">
        <v>0.05</v>
      </c>
      <c r="AD352" s="192"/>
      <c r="AE352" s="181"/>
      <c r="AF352" s="181"/>
      <c r="AG352" s="185">
        <v>0.42</v>
      </c>
      <c r="AH352" s="192">
        <f t="shared" si="89"/>
        <v>0</v>
      </c>
      <c r="AI352" s="192">
        <v>0</v>
      </c>
      <c r="AJ352" s="192">
        <f t="shared" si="90"/>
        <v>0</v>
      </c>
      <c r="AK352" s="192">
        <v>0</v>
      </c>
      <c r="AL352" s="192">
        <f t="shared" si="94"/>
        <v>0</v>
      </c>
      <c r="AM352" s="192">
        <f t="shared" si="96"/>
        <v>0</v>
      </c>
    </row>
    <row r="353" spans="1:40" x14ac:dyDescent="0.3">
      <c r="A353" s="180" t="s">
        <v>252</v>
      </c>
      <c r="B353" s="181" t="s">
        <v>47</v>
      </c>
      <c r="C353" s="181" t="s">
        <v>58</v>
      </c>
      <c r="D353" s="181" t="s">
        <v>184</v>
      </c>
      <c r="E353" s="181" t="s">
        <v>190</v>
      </c>
      <c r="F353" s="181" t="s">
        <v>240</v>
      </c>
      <c r="G353" s="181" t="s">
        <v>52</v>
      </c>
      <c r="H353" s="181" t="s">
        <v>186</v>
      </c>
      <c r="I353" s="103" t="s">
        <v>179</v>
      </c>
      <c r="J353" s="181" t="s">
        <v>260</v>
      </c>
      <c r="K353" s="181" t="s">
        <v>0</v>
      </c>
      <c r="L353" s="181" t="s">
        <v>190</v>
      </c>
      <c r="M353" s="181"/>
      <c r="N353" s="181" t="s">
        <v>188</v>
      </c>
      <c r="O353" s="181" t="s">
        <v>57</v>
      </c>
      <c r="P353" s="197">
        <v>0</v>
      </c>
      <c r="Q353" s="181"/>
      <c r="R353" s="181"/>
      <c r="S353" s="206">
        <v>0</v>
      </c>
      <c r="T353" s="206">
        <v>14970000</v>
      </c>
      <c r="U353" s="206">
        <v>14820300</v>
      </c>
      <c r="V353" s="190">
        <v>0</v>
      </c>
      <c r="W353" s="190">
        <f>IF(O353="返现",U353,IF(O353="折扣",U353*P353,U353/(1+P353)))</f>
        <v>14820300</v>
      </c>
      <c r="X353" s="206"/>
      <c r="Y353" s="117">
        <f t="shared" si="99"/>
        <v>0</v>
      </c>
      <c r="Z353" s="117">
        <f t="shared" si="101"/>
        <v>14820300</v>
      </c>
      <c r="AA353" s="206">
        <f t="shared" si="95"/>
        <v>0</v>
      </c>
      <c r="AB353" s="206">
        <v>14970000</v>
      </c>
      <c r="AC353" s="197">
        <v>0</v>
      </c>
      <c r="AD353" s="206">
        <f>AB353*AC353</f>
        <v>0</v>
      </c>
      <c r="AE353" s="181"/>
      <c r="AF353" s="181"/>
      <c r="AG353" s="197">
        <v>0</v>
      </c>
      <c r="AH353" s="206"/>
      <c r="AI353" s="206">
        <v>0</v>
      </c>
      <c r="AJ353" s="206"/>
      <c r="AK353" s="206"/>
      <c r="AL353" s="206"/>
      <c r="AM353" s="206"/>
    </row>
    <row r="354" spans="1:40" x14ac:dyDescent="0.3">
      <c r="A354" s="180" t="s">
        <v>252</v>
      </c>
      <c r="B354" s="181" t="s">
        <v>0</v>
      </c>
      <c r="C354" s="181" t="s">
        <v>58</v>
      </c>
      <c r="D354" s="181" t="s">
        <v>59</v>
      </c>
      <c r="E354" s="181" t="s">
        <v>64</v>
      </c>
      <c r="F354" s="181" t="s">
        <v>64</v>
      </c>
      <c r="G354" s="181" t="s">
        <v>64</v>
      </c>
      <c r="H354" s="181" t="s">
        <v>178</v>
      </c>
      <c r="I354" s="103" t="s">
        <v>179</v>
      </c>
      <c r="J354" s="181" t="s">
        <v>220</v>
      </c>
      <c r="K354" s="181" t="s">
        <v>0</v>
      </c>
      <c r="L354" s="181" t="s">
        <v>64</v>
      </c>
      <c r="M354" s="181"/>
      <c r="N354" s="181" t="s">
        <v>62</v>
      </c>
      <c r="O354" s="181" t="s">
        <v>57</v>
      </c>
      <c r="P354" s="185">
        <v>0</v>
      </c>
      <c r="Q354" s="181"/>
      <c r="R354" s="181" t="s">
        <v>181</v>
      </c>
      <c r="S354" s="192">
        <v>0</v>
      </c>
      <c r="T354" s="192">
        <v>109734.59</v>
      </c>
      <c r="U354" s="192">
        <v>109734.59</v>
      </c>
      <c r="V354" s="190">
        <f t="shared" ref="V354:V356" si="102">S354+T354-U354</f>
        <v>0</v>
      </c>
      <c r="W354" s="190">
        <v>0</v>
      </c>
      <c r="X354" s="192"/>
      <c r="Y354" s="117">
        <f t="shared" si="99"/>
        <v>0</v>
      </c>
      <c r="Z354" s="117">
        <f t="shared" si="100"/>
        <v>0</v>
      </c>
      <c r="AA354" s="206">
        <f t="shared" ref="AA354:AA363" si="103">IF(O354="返现",W354*P354,U354-W354)</f>
        <v>109734.59</v>
      </c>
      <c r="AB354" s="192">
        <v>109734.59</v>
      </c>
      <c r="AC354" s="197">
        <v>0</v>
      </c>
      <c r="AD354" s="192">
        <f t="shared" ref="AD354:AD358" si="104">AB354*AC354</f>
        <v>0</v>
      </c>
      <c r="AE354" s="181"/>
      <c r="AF354" s="181"/>
      <c r="AG354" s="185">
        <v>0</v>
      </c>
      <c r="AH354" s="192"/>
      <c r="AI354" s="192">
        <v>0</v>
      </c>
      <c r="AJ354" s="192"/>
      <c r="AK354" s="192"/>
      <c r="AL354" s="192"/>
      <c r="AM354" s="192"/>
    </row>
    <row r="355" spans="1:40" x14ac:dyDescent="0.3">
      <c r="A355" s="180" t="s">
        <v>252</v>
      </c>
      <c r="B355" s="181" t="s">
        <v>0</v>
      </c>
      <c r="C355" s="181" t="s">
        <v>58</v>
      </c>
      <c r="D355" s="181" t="s">
        <v>59</v>
      </c>
      <c r="E355" s="181" t="s">
        <v>64</v>
      </c>
      <c r="F355" s="181" t="s">
        <v>64</v>
      </c>
      <c r="G355" s="181" t="s">
        <v>64</v>
      </c>
      <c r="H355" s="181" t="s">
        <v>261</v>
      </c>
      <c r="I355" s="103" t="s">
        <v>179</v>
      </c>
      <c r="J355" s="181" t="s">
        <v>183</v>
      </c>
      <c r="K355" s="181" t="s">
        <v>0</v>
      </c>
      <c r="L355" s="181" t="s">
        <v>64</v>
      </c>
      <c r="M355" s="181"/>
      <c r="N355" s="181" t="s">
        <v>62</v>
      </c>
      <c r="O355" s="181" t="s">
        <v>57</v>
      </c>
      <c r="P355" s="185">
        <v>0</v>
      </c>
      <c r="Q355" s="181"/>
      <c r="R355" s="181" t="s">
        <v>181</v>
      </c>
      <c r="S355" s="192">
        <v>0</v>
      </c>
      <c r="T355" s="192">
        <v>81000</v>
      </c>
      <c r="U355" s="192">
        <v>81000</v>
      </c>
      <c r="V355" s="190">
        <f t="shared" si="102"/>
        <v>0</v>
      </c>
      <c r="W355" s="190">
        <v>0</v>
      </c>
      <c r="X355" s="192"/>
      <c r="Y355" s="117">
        <f t="shared" si="99"/>
        <v>0</v>
      </c>
      <c r="Z355" s="117">
        <f t="shared" si="100"/>
        <v>0</v>
      </c>
      <c r="AA355" s="206">
        <f t="shared" si="103"/>
        <v>81000</v>
      </c>
      <c r="AB355" s="192">
        <v>81000</v>
      </c>
      <c r="AC355" s="197">
        <v>0</v>
      </c>
      <c r="AD355" s="192">
        <f t="shared" si="104"/>
        <v>0</v>
      </c>
      <c r="AE355" s="181"/>
      <c r="AF355" s="181"/>
      <c r="AG355" s="185">
        <v>0</v>
      </c>
      <c r="AH355" s="192"/>
      <c r="AI355" s="192">
        <v>0</v>
      </c>
      <c r="AJ355" s="192"/>
      <c r="AK355" s="192"/>
      <c r="AL355" s="192"/>
      <c r="AM355" s="192"/>
    </row>
    <row r="356" spans="1:40" x14ac:dyDescent="0.3">
      <c r="A356" s="180" t="s">
        <v>252</v>
      </c>
      <c r="B356" s="181" t="s">
        <v>0</v>
      </c>
      <c r="C356" s="181" t="s">
        <v>71</v>
      </c>
      <c r="D356" s="181" t="s">
        <v>72</v>
      </c>
      <c r="E356" s="181" t="s">
        <v>168</v>
      </c>
      <c r="F356" s="181" t="s">
        <v>168</v>
      </c>
      <c r="G356" s="181" t="s">
        <v>168</v>
      </c>
      <c r="H356" s="181" t="s">
        <v>53</v>
      </c>
      <c r="I356" s="103" t="s">
        <v>54</v>
      </c>
      <c r="J356" s="181" t="s">
        <v>54</v>
      </c>
      <c r="K356" s="181" t="s">
        <v>0</v>
      </c>
      <c r="L356" s="181" t="str">
        <f>E356</f>
        <v>北京金海群英网络信息技术有限公司</v>
      </c>
      <c r="M356" s="181"/>
      <c r="N356" s="181" t="s">
        <v>177</v>
      </c>
      <c r="O356" s="181" t="s">
        <v>57</v>
      </c>
      <c r="P356" s="185">
        <v>0</v>
      </c>
      <c r="Q356" s="181"/>
      <c r="R356" s="181"/>
      <c r="S356" s="192"/>
      <c r="T356" s="192">
        <v>95400</v>
      </c>
      <c r="U356" s="192">
        <v>95400</v>
      </c>
      <c r="V356" s="190">
        <f t="shared" si="102"/>
        <v>0</v>
      </c>
      <c r="W356" s="190">
        <f t="shared" ref="W356:W358" si="105">IF(O356="返现",U356,IF(O356="折扣",U356*P356,U356/(1+P356)))</f>
        <v>95400</v>
      </c>
      <c r="X356" s="192"/>
      <c r="Y356" s="117">
        <f t="shared" si="99"/>
        <v>0</v>
      </c>
      <c r="Z356" s="117">
        <f t="shared" si="100"/>
        <v>95400</v>
      </c>
      <c r="AA356" s="206">
        <f t="shared" si="103"/>
        <v>0</v>
      </c>
      <c r="AB356" s="192">
        <v>95400</v>
      </c>
      <c r="AC356" s="185">
        <v>0.05</v>
      </c>
      <c r="AD356" s="192">
        <f t="shared" si="104"/>
        <v>4770</v>
      </c>
      <c r="AE356" s="181" t="s">
        <v>262</v>
      </c>
      <c r="AF356" s="181"/>
      <c r="AG356" s="185">
        <v>0</v>
      </c>
      <c r="AH356" s="192"/>
      <c r="AI356" s="192"/>
      <c r="AJ356" s="181"/>
      <c r="AK356" s="181"/>
      <c r="AL356" s="181"/>
      <c r="AM356" s="181"/>
    </row>
    <row r="357" spans="1:40" x14ac:dyDescent="0.3">
      <c r="A357" s="180" t="s">
        <v>252</v>
      </c>
      <c r="B357" s="181" t="s">
        <v>0</v>
      </c>
      <c r="C357" s="181" t="s">
        <v>58</v>
      </c>
      <c r="D357" s="181" t="s">
        <v>59</v>
      </c>
      <c r="E357" s="181" t="s">
        <v>64</v>
      </c>
      <c r="F357" s="181" t="s">
        <v>64</v>
      </c>
      <c r="G357" s="181" t="s">
        <v>64</v>
      </c>
      <c r="H357" s="181" t="s">
        <v>53</v>
      </c>
      <c r="I357" s="103" t="s">
        <v>54</v>
      </c>
      <c r="J357" s="181" t="s">
        <v>54</v>
      </c>
      <c r="K357" s="181" t="s">
        <v>0</v>
      </c>
      <c r="L357" s="181" t="s">
        <v>64</v>
      </c>
      <c r="M357" s="181"/>
      <c r="N357" s="181" t="s">
        <v>177</v>
      </c>
      <c r="O357" s="181" t="s">
        <v>57</v>
      </c>
      <c r="P357" s="185">
        <v>0</v>
      </c>
      <c r="Q357" s="181"/>
      <c r="R357" s="181" t="s">
        <v>263</v>
      </c>
      <c r="S357" s="192">
        <v>0</v>
      </c>
      <c r="T357" s="192">
        <v>3704750</v>
      </c>
      <c r="U357" s="192">
        <v>6794871.79</v>
      </c>
      <c r="V357" s="190">
        <v>0</v>
      </c>
      <c r="W357" s="190">
        <v>6410256.4056603797</v>
      </c>
      <c r="X357" s="192">
        <f>384615.384339623+3867490.29</f>
        <v>4252105.6743396232</v>
      </c>
      <c r="Y357" s="117">
        <f t="shared" si="99"/>
        <v>2705506.4056603797</v>
      </c>
      <c r="Z357" s="117">
        <f t="shared" si="100"/>
        <v>10662362.080000002</v>
      </c>
      <c r="AA357" s="206">
        <f t="shared" si="103"/>
        <v>384615.38433962036</v>
      </c>
      <c r="AB357" s="192">
        <v>3704750</v>
      </c>
      <c r="AC357" s="185">
        <v>0.05</v>
      </c>
      <c r="AD357" s="192">
        <f t="shared" si="104"/>
        <v>185237.5</v>
      </c>
      <c r="AE357" s="181" t="s">
        <v>262</v>
      </c>
      <c r="AF357" s="181"/>
      <c r="AG357" s="185">
        <v>0</v>
      </c>
      <c r="AH357" s="192"/>
      <c r="AI357" s="192">
        <v>0</v>
      </c>
      <c r="AJ357" s="181"/>
      <c r="AK357" s="181"/>
      <c r="AL357" s="181"/>
      <c r="AM357" s="181"/>
    </row>
    <row r="358" spans="1:40" x14ac:dyDescent="0.3">
      <c r="A358" s="180" t="s">
        <v>252</v>
      </c>
      <c r="B358" s="181" t="s">
        <v>47</v>
      </c>
      <c r="C358" s="181" t="s">
        <v>58</v>
      </c>
      <c r="D358" s="181" t="s">
        <v>59</v>
      </c>
      <c r="E358" s="181" t="s">
        <v>253</v>
      </c>
      <c r="F358" s="181" t="s">
        <v>254</v>
      </c>
      <c r="G358" s="181" t="s">
        <v>52</v>
      </c>
      <c r="H358" s="181" t="s">
        <v>53</v>
      </c>
      <c r="I358" s="103" t="s">
        <v>54</v>
      </c>
      <c r="J358" s="181" t="s">
        <v>54</v>
      </c>
      <c r="K358" s="181" t="s">
        <v>0</v>
      </c>
      <c r="L358" s="181" t="s">
        <v>253</v>
      </c>
      <c r="M358" s="181"/>
      <c r="N358" s="181" t="s">
        <v>188</v>
      </c>
      <c r="O358" s="181" t="s">
        <v>57</v>
      </c>
      <c r="P358" s="202">
        <v>0</v>
      </c>
      <c r="Q358" s="181"/>
      <c r="R358" s="181"/>
      <c r="S358" s="206">
        <v>0</v>
      </c>
      <c r="T358" s="206">
        <v>0</v>
      </c>
      <c r="U358" s="206">
        <v>173947.4</v>
      </c>
      <c r="V358" s="190">
        <v>0</v>
      </c>
      <c r="W358" s="190">
        <f t="shared" si="105"/>
        <v>173947.4</v>
      </c>
      <c r="X358" s="206"/>
      <c r="Y358" s="117">
        <f t="shared" si="99"/>
        <v>0</v>
      </c>
      <c r="Z358" s="117">
        <f>W358+X358</f>
        <v>173947.4</v>
      </c>
      <c r="AA358" s="206">
        <f t="shared" si="103"/>
        <v>0</v>
      </c>
      <c r="AB358" s="206">
        <v>173947.4</v>
      </c>
      <c r="AC358" s="185">
        <v>0.05</v>
      </c>
      <c r="AD358" s="206">
        <f t="shared" si="104"/>
        <v>8697.3700000000008</v>
      </c>
      <c r="AE358" s="181" t="s">
        <v>262</v>
      </c>
      <c r="AF358" s="181"/>
      <c r="AG358" s="197">
        <v>0</v>
      </c>
      <c r="AH358" s="206"/>
      <c r="AI358" s="206"/>
      <c r="AJ358" s="206"/>
      <c r="AK358" s="206"/>
      <c r="AL358" s="206"/>
      <c r="AM358" s="206"/>
    </row>
    <row r="359" spans="1:40" x14ac:dyDescent="0.3">
      <c r="A359" s="180" t="s">
        <v>252</v>
      </c>
      <c r="B359" s="181" t="s">
        <v>0</v>
      </c>
      <c r="C359" s="181" t="s">
        <v>58</v>
      </c>
      <c r="D359" s="181" t="s">
        <v>59</v>
      </c>
      <c r="E359" s="181" t="s">
        <v>64</v>
      </c>
      <c r="F359" s="181" t="s">
        <v>64</v>
      </c>
      <c r="G359" s="181" t="s">
        <v>64</v>
      </c>
      <c r="H359" s="181" t="s">
        <v>53</v>
      </c>
      <c r="I359" s="103" t="s">
        <v>54</v>
      </c>
      <c r="J359" s="181" t="s">
        <v>54</v>
      </c>
      <c r="K359" s="181" t="s">
        <v>0</v>
      </c>
      <c r="L359" s="181" t="s">
        <v>64</v>
      </c>
      <c r="M359" s="181"/>
      <c r="N359" s="181" t="s">
        <v>188</v>
      </c>
      <c r="O359" s="181" t="s">
        <v>57</v>
      </c>
      <c r="P359" s="185">
        <v>0</v>
      </c>
      <c r="Q359" s="181"/>
      <c r="R359" s="181" t="s">
        <v>29</v>
      </c>
      <c r="S359" s="192"/>
      <c r="T359" s="192"/>
      <c r="U359" s="192"/>
      <c r="V359" s="193"/>
      <c r="W359" s="193"/>
      <c r="X359" s="192">
        <v>4240</v>
      </c>
      <c r="Y359" s="117">
        <f t="shared" si="99"/>
        <v>0</v>
      </c>
      <c r="Z359" s="117">
        <f t="shared" si="100"/>
        <v>4240</v>
      </c>
      <c r="AA359" s="206">
        <f t="shared" si="103"/>
        <v>0</v>
      </c>
      <c r="AB359" s="192"/>
      <c r="AC359" s="185">
        <v>0.05</v>
      </c>
      <c r="AD359" s="181"/>
      <c r="AE359" s="181"/>
      <c r="AF359" s="181"/>
      <c r="AG359" s="185">
        <v>0</v>
      </c>
      <c r="AH359" s="181"/>
      <c r="AI359" s="181"/>
      <c r="AJ359" s="181"/>
      <c r="AK359" s="181"/>
      <c r="AL359" s="181"/>
      <c r="AM359" s="181"/>
    </row>
    <row r="360" spans="1:40" x14ac:dyDescent="0.3">
      <c r="A360" s="180" t="s">
        <v>252</v>
      </c>
      <c r="B360" s="181" t="s">
        <v>0</v>
      </c>
      <c r="C360" s="181" t="s">
        <v>58</v>
      </c>
      <c r="D360" s="181" t="s">
        <v>59</v>
      </c>
      <c r="E360" s="181" t="s">
        <v>64</v>
      </c>
      <c r="F360" s="181" t="s">
        <v>64</v>
      </c>
      <c r="G360" s="181" t="s">
        <v>64</v>
      </c>
      <c r="H360" s="181" t="s">
        <v>53</v>
      </c>
      <c r="I360" s="103" t="s">
        <v>54</v>
      </c>
      <c r="J360" s="181" t="s">
        <v>54</v>
      </c>
      <c r="K360" s="181" t="s">
        <v>0</v>
      </c>
      <c r="L360" s="181" t="s">
        <v>64</v>
      </c>
      <c r="M360" s="181"/>
      <c r="N360" s="181" t="s">
        <v>102</v>
      </c>
      <c r="O360" s="181" t="s">
        <v>57</v>
      </c>
      <c r="P360" s="185">
        <v>0</v>
      </c>
      <c r="Q360" s="181"/>
      <c r="R360" s="181" t="s">
        <v>29</v>
      </c>
      <c r="S360" s="192"/>
      <c r="T360" s="192"/>
      <c r="U360" s="192"/>
      <c r="V360" s="193"/>
      <c r="W360" s="193"/>
      <c r="X360" s="192">
        <v>218560</v>
      </c>
      <c r="Y360" s="117">
        <f t="shared" si="99"/>
        <v>0</v>
      </c>
      <c r="Z360" s="117">
        <f t="shared" si="100"/>
        <v>218560</v>
      </c>
      <c r="AA360" s="206">
        <f t="shared" si="103"/>
        <v>0</v>
      </c>
      <c r="AB360" s="192"/>
      <c r="AC360" s="185">
        <v>0.05</v>
      </c>
      <c r="AD360" s="181"/>
      <c r="AE360" s="181"/>
      <c r="AF360" s="181"/>
      <c r="AG360" s="181"/>
      <c r="AH360" s="181"/>
      <c r="AI360" s="181"/>
      <c r="AJ360" s="181"/>
      <c r="AK360" s="181"/>
      <c r="AL360" s="181"/>
      <c r="AM360" s="181"/>
    </row>
    <row r="361" spans="1:40" x14ac:dyDescent="0.3">
      <c r="A361" s="180" t="s">
        <v>252</v>
      </c>
      <c r="B361" s="181" t="s">
        <v>0</v>
      </c>
      <c r="C361" s="181" t="s">
        <v>58</v>
      </c>
      <c r="D361" s="181" t="s">
        <v>59</v>
      </c>
      <c r="E361" s="181" t="s">
        <v>64</v>
      </c>
      <c r="F361" s="181" t="s">
        <v>64</v>
      </c>
      <c r="G361" s="181" t="s">
        <v>64</v>
      </c>
      <c r="H361" s="181" t="s">
        <v>210</v>
      </c>
      <c r="I361" s="103" t="s">
        <v>179</v>
      </c>
      <c r="J361" s="181" t="s">
        <v>264</v>
      </c>
      <c r="K361" s="181" t="s">
        <v>0</v>
      </c>
      <c r="L361" s="181" t="s">
        <v>64</v>
      </c>
      <c r="M361" s="181"/>
      <c r="N361" s="181" t="s">
        <v>62</v>
      </c>
      <c r="O361" s="181" t="s">
        <v>57</v>
      </c>
      <c r="P361" s="185">
        <v>0</v>
      </c>
      <c r="Q361" s="181"/>
      <c r="R361" s="181" t="s">
        <v>29</v>
      </c>
      <c r="S361" s="192"/>
      <c r="T361" s="192"/>
      <c r="U361" s="192"/>
      <c r="V361" s="193"/>
      <c r="W361" s="193"/>
      <c r="X361" s="192">
        <v>81408</v>
      </c>
      <c r="Y361" s="117">
        <f t="shared" si="99"/>
        <v>0</v>
      </c>
      <c r="Z361" s="117">
        <f t="shared" si="100"/>
        <v>81408</v>
      </c>
      <c r="AA361" s="206">
        <f t="shared" si="103"/>
        <v>0</v>
      </c>
      <c r="AB361" s="192"/>
      <c r="AC361" s="197">
        <v>0</v>
      </c>
      <c r="AD361" s="181"/>
      <c r="AE361" s="181"/>
      <c r="AF361" s="181"/>
      <c r="AG361" s="181"/>
      <c r="AH361" s="181"/>
      <c r="AI361" s="181"/>
      <c r="AJ361" s="181"/>
      <c r="AK361" s="181"/>
      <c r="AL361" s="181"/>
      <c r="AM361" s="181"/>
    </row>
    <row r="362" spans="1:40" x14ac:dyDescent="0.3">
      <c r="A362" s="180" t="s">
        <v>252</v>
      </c>
      <c r="B362" s="181" t="s">
        <v>0</v>
      </c>
      <c r="C362" s="181" t="s">
        <v>58</v>
      </c>
      <c r="D362" s="181" t="s">
        <v>59</v>
      </c>
      <c r="E362" s="181" t="s">
        <v>64</v>
      </c>
      <c r="F362" s="181" t="s">
        <v>64</v>
      </c>
      <c r="G362" s="181" t="s">
        <v>64</v>
      </c>
      <c r="H362" s="181" t="s">
        <v>265</v>
      </c>
      <c r="I362" s="103" t="s">
        <v>179</v>
      </c>
      <c r="J362" s="181" t="s">
        <v>264</v>
      </c>
      <c r="K362" s="181" t="s">
        <v>0</v>
      </c>
      <c r="L362" s="181" t="s">
        <v>64</v>
      </c>
      <c r="M362" s="181"/>
      <c r="N362" s="181" t="s">
        <v>62</v>
      </c>
      <c r="O362" s="181" t="s">
        <v>57</v>
      </c>
      <c r="P362" s="185">
        <v>0</v>
      </c>
      <c r="Q362" s="181"/>
      <c r="R362" s="181" t="s">
        <v>29</v>
      </c>
      <c r="S362" s="192"/>
      <c r="T362" s="192"/>
      <c r="U362" s="192"/>
      <c r="V362" s="193"/>
      <c r="W362" s="193"/>
      <c r="X362" s="192">
        <v>81408</v>
      </c>
      <c r="Y362" s="117">
        <f t="shared" si="99"/>
        <v>0</v>
      </c>
      <c r="Z362" s="117">
        <f t="shared" si="100"/>
        <v>81408</v>
      </c>
      <c r="AA362" s="206">
        <f t="shared" si="103"/>
        <v>0</v>
      </c>
      <c r="AB362" s="192"/>
      <c r="AC362" s="197">
        <v>0</v>
      </c>
      <c r="AD362" s="181"/>
      <c r="AE362" s="181"/>
      <c r="AF362" s="181"/>
      <c r="AG362" s="181"/>
      <c r="AH362" s="181"/>
      <c r="AI362" s="181"/>
      <c r="AJ362" s="181"/>
      <c r="AK362" s="181"/>
      <c r="AL362" s="181"/>
      <c r="AM362" s="181"/>
    </row>
    <row r="363" spans="1:40" x14ac:dyDescent="0.3">
      <c r="A363" s="180" t="s">
        <v>252</v>
      </c>
      <c r="B363" s="181" t="s">
        <v>0</v>
      </c>
      <c r="C363" s="181" t="s">
        <v>58</v>
      </c>
      <c r="D363" s="181" t="s">
        <v>59</v>
      </c>
      <c r="E363" s="181" t="s">
        <v>64</v>
      </c>
      <c r="F363" s="181" t="s">
        <v>64</v>
      </c>
      <c r="G363" s="181" t="s">
        <v>64</v>
      </c>
      <c r="H363" s="181" t="s">
        <v>265</v>
      </c>
      <c r="I363" s="103" t="s">
        <v>179</v>
      </c>
      <c r="J363" s="181" t="s">
        <v>264</v>
      </c>
      <c r="K363" s="181" t="s">
        <v>0</v>
      </c>
      <c r="L363" s="181" t="s">
        <v>64</v>
      </c>
      <c r="M363" s="181"/>
      <c r="N363" s="181" t="s">
        <v>177</v>
      </c>
      <c r="O363" s="181" t="s">
        <v>57</v>
      </c>
      <c r="P363" s="185">
        <v>0</v>
      </c>
      <c r="Q363" s="181"/>
      <c r="R363" s="181" t="s">
        <v>266</v>
      </c>
      <c r="S363" s="192"/>
      <c r="T363" s="192"/>
      <c r="U363" s="192"/>
      <c r="V363" s="193"/>
      <c r="W363" s="193">
        <v>-300000</v>
      </c>
      <c r="X363" s="192"/>
      <c r="Y363" s="117">
        <f t="shared" si="99"/>
        <v>0</v>
      </c>
      <c r="Z363" s="117">
        <f t="shared" si="100"/>
        <v>-300000</v>
      </c>
      <c r="AA363" s="206">
        <f t="shared" si="103"/>
        <v>300000</v>
      </c>
      <c r="AB363" s="192"/>
      <c r="AC363" s="197">
        <v>0</v>
      </c>
      <c r="AD363" s="181"/>
      <c r="AE363" s="181"/>
      <c r="AF363" s="181"/>
      <c r="AG363" s="181"/>
      <c r="AH363" s="181"/>
      <c r="AI363" s="181"/>
      <c r="AJ363" s="181"/>
      <c r="AK363" s="181"/>
      <c r="AL363" s="181"/>
      <c r="AM363" s="181"/>
    </row>
    <row r="364" spans="1:40" x14ac:dyDescent="0.3">
      <c r="A364" s="180" t="s">
        <v>252</v>
      </c>
      <c r="B364" s="181" t="s">
        <v>47</v>
      </c>
      <c r="C364" s="181" t="s">
        <v>169</v>
      </c>
      <c r="D364" s="181" t="s">
        <v>170</v>
      </c>
      <c r="E364" s="181" t="s">
        <v>267</v>
      </c>
      <c r="F364" s="181" t="s">
        <v>268</v>
      </c>
      <c r="G364" s="181" t="s">
        <v>52</v>
      </c>
      <c r="H364" s="181" t="s">
        <v>53</v>
      </c>
      <c r="I364" s="103" t="s">
        <v>54</v>
      </c>
      <c r="J364" s="181" t="s">
        <v>54</v>
      </c>
      <c r="K364" s="181" t="s">
        <v>0</v>
      </c>
      <c r="L364" s="181" t="s">
        <v>267</v>
      </c>
      <c r="M364" s="181"/>
      <c r="N364" s="181" t="s">
        <v>56</v>
      </c>
      <c r="O364" s="181" t="s">
        <v>57</v>
      </c>
      <c r="P364" s="185">
        <v>0</v>
      </c>
      <c r="Q364" s="181"/>
      <c r="R364" s="181"/>
      <c r="S364" s="192">
        <v>21002.44</v>
      </c>
      <c r="T364" s="192">
        <v>0</v>
      </c>
      <c r="U364" s="192">
        <v>0</v>
      </c>
      <c r="V364" s="193">
        <f t="shared" ref="V364:V424" si="106">S364+T364-U364</f>
        <v>21002.44</v>
      </c>
      <c r="W364" s="193">
        <v>0</v>
      </c>
      <c r="X364" s="192"/>
      <c r="Y364" s="117">
        <f t="shared" si="99"/>
        <v>0</v>
      </c>
      <c r="Z364" s="117">
        <f t="shared" ref="Z364:Z368" si="107">W364+X364</f>
        <v>0</v>
      </c>
      <c r="AA364" s="206">
        <f t="shared" ref="AA364:AA365" si="108">IF(O364="返现",W364*P364,U364-W364)</f>
        <v>0</v>
      </c>
      <c r="AB364" s="192"/>
      <c r="AC364" s="197">
        <v>0</v>
      </c>
      <c r="AD364" s="181"/>
      <c r="AE364" s="181"/>
      <c r="AF364" s="181"/>
      <c r="AG364" s="197">
        <v>0</v>
      </c>
      <c r="AH364" s="181"/>
      <c r="AI364" s="192">
        <v>0</v>
      </c>
      <c r="AJ364" s="192">
        <v>0</v>
      </c>
      <c r="AK364" s="192">
        <v>0</v>
      </c>
      <c r="AL364" s="192">
        <v>0</v>
      </c>
      <c r="AM364" s="192">
        <v>0</v>
      </c>
      <c r="AN364" s="192"/>
    </row>
    <row r="365" spans="1:40" x14ac:dyDescent="0.3">
      <c r="A365" s="218" t="s">
        <v>269</v>
      </c>
      <c r="B365" s="140" t="s">
        <v>47</v>
      </c>
      <c r="C365" s="140" t="s">
        <v>58</v>
      </c>
      <c r="D365" s="140" t="s">
        <v>59</v>
      </c>
      <c r="E365" s="140" t="s">
        <v>253</v>
      </c>
      <c r="F365" s="140" t="s">
        <v>254</v>
      </c>
      <c r="G365" s="140" t="s">
        <v>52</v>
      </c>
      <c r="H365" s="140" t="s">
        <v>53</v>
      </c>
      <c r="I365" s="140" t="s">
        <v>54</v>
      </c>
      <c r="J365" s="140" t="s">
        <v>54</v>
      </c>
      <c r="K365" s="140" t="s">
        <v>0</v>
      </c>
      <c r="L365" s="140" t="s">
        <v>255</v>
      </c>
      <c r="M365" s="140"/>
      <c r="N365" s="140" t="s">
        <v>62</v>
      </c>
      <c r="O365" s="140" t="s">
        <v>70</v>
      </c>
      <c r="P365" s="141">
        <v>3.8399999999999997E-2</v>
      </c>
      <c r="Q365" s="140"/>
      <c r="R365" s="182"/>
      <c r="S365" s="171">
        <v>991313.86</v>
      </c>
      <c r="T365" s="119">
        <v>255937.5</v>
      </c>
      <c r="U365" s="119">
        <v>1247262.97</v>
      </c>
      <c r="V365" s="123">
        <f t="shared" si="106"/>
        <v>-11.610000000102445</v>
      </c>
      <c r="W365" s="123">
        <f t="shared" ref="W365:W424" si="109">IF(O365="返现",U365,U365*(1+AG365)/(1+P365+AG365))</f>
        <v>1210934.9223300971</v>
      </c>
      <c r="X365" s="140"/>
      <c r="Y365" s="117">
        <f t="shared" si="99"/>
        <v>0</v>
      </c>
      <c r="Z365" s="117">
        <f t="shared" si="107"/>
        <v>1210934.9223300971</v>
      </c>
      <c r="AA365" s="119">
        <f t="shared" si="108"/>
        <v>36328.04766990291</v>
      </c>
      <c r="AB365" s="221">
        <f t="shared" ref="AB365:AB424" si="110">U365</f>
        <v>1247262.97</v>
      </c>
      <c r="AC365" s="141">
        <v>0.05</v>
      </c>
      <c r="AD365" s="140"/>
      <c r="AE365" s="119"/>
      <c r="AF365" s="119"/>
      <c r="AG365" s="141">
        <v>0.28000000000000003</v>
      </c>
      <c r="AH365" s="119">
        <f t="shared" ref="AH365:AH424" si="111">AK365/(1+AG365)</f>
        <v>1249158.15625</v>
      </c>
      <c r="AI365" s="119">
        <v>0</v>
      </c>
      <c r="AJ365" s="119">
        <f t="shared" ref="AJ365:AJ422" si="112">T365*AG365</f>
        <v>71662.5</v>
      </c>
      <c r="AK365" s="119">
        <v>1598922.44</v>
      </c>
      <c r="AL365" s="119">
        <f t="shared" ref="AL365:AL422" si="113">AI365+AJ365-AK365+U365</f>
        <v>-279996.96999999997</v>
      </c>
      <c r="AM365" s="119">
        <f t="shared" ref="AM365:AM424" si="114">IF(O365="返现",AK365/(1+AG365),AK365/(1+P365+AG365))</f>
        <v>1212774.9089805824</v>
      </c>
      <c r="AN365" s="178"/>
    </row>
    <row r="366" spans="1:40" x14ac:dyDescent="0.3">
      <c r="A366" s="218" t="s">
        <v>269</v>
      </c>
      <c r="B366" s="140" t="s">
        <v>47</v>
      </c>
      <c r="C366" s="140" t="s">
        <v>58</v>
      </c>
      <c r="D366" s="140" t="s">
        <v>59</v>
      </c>
      <c r="E366" s="140" t="s">
        <v>253</v>
      </c>
      <c r="F366" s="140" t="s">
        <v>254</v>
      </c>
      <c r="G366" s="140" t="s">
        <v>52</v>
      </c>
      <c r="H366" s="140" t="s">
        <v>53</v>
      </c>
      <c r="I366" s="140" t="s">
        <v>54</v>
      </c>
      <c r="J366" s="140" t="s">
        <v>54</v>
      </c>
      <c r="K366" s="140" t="s">
        <v>0</v>
      </c>
      <c r="L366" s="140" t="s">
        <v>255</v>
      </c>
      <c r="M366" s="140"/>
      <c r="N366" s="140" t="s">
        <v>102</v>
      </c>
      <c r="O366" s="140" t="s">
        <v>70</v>
      </c>
      <c r="P366" s="141">
        <v>4.1399999999999999E-2</v>
      </c>
      <c r="Q366" s="140"/>
      <c r="R366" s="182"/>
      <c r="S366" s="171">
        <v>0</v>
      </c>
      <c r="T366" s="119">
        <v>977434.78</v>
      </c>
      <c r="U366" s="119">
        <v>456774.48</v>
      </c>
      <c r="V366" s="123">
        <f t="shared" si="106"/>
        <v>520660.30000000005</v>
      </c>
      <c r="W366" s="123">
        <f t="shared" si="109"/>
        <v>443470.36893203872</v>
      </c>
      <c r="X366" s="140"/>
      <c r="Y366" s="117">
        <f t="shared" si="99"/>
        <v>0</v>
      </c>
      <c r="Z366" s="117">
        <f t="shared" si="107"/>
        <v>443470.36893203872</v>
      </c>
      <c r="AA366" s="119">
        <f t="shared" ref="AA366:AA428" si="115">IF(O366="返现",W366*P366,U366-W366)</f>
        <v>13304.111067961261</v>
      </c>
      <c r="AB366" s="221">
        <f t="shared" si="110"/>
        <v>456774.48</v>
      </c>
      <c r="AC366" s="141">
        <v>0.05</v>
      </c>
      <c r="AD366" s="140"/>
      <c r="AE366" s="119"/>
      <c r="AF366" s="119"/>
      <c r="AG366" s="141">
        <v>0.38</v>
      </c>
      <c r="AH366" s="119">
        <f t="shared" si="111"/>
        <v>456997.68115942035</v>
      </c>
      <c r="AI366" s="119">
        <v>0</v>
      </c>
      <c r="AJ366" s="119">
        <f t="shared" si="112"/>
        <v>371425.21640000003</v>
      </c>
      <c r="AK366" s="119">
        <v>630656.80000000005</v>
      </c>
      <c r="AL366" s="119">
        <f t="shared" si="113"/>
        <v>197542.89639999997</v>
      </c>
      <c r="AM366" s="119">
        <f t="shared" si="114"/>
        <v>443687.06908681575</v>
      </c>
      <c r="AN366" s="178"/>
    </row>
    <row r="367" spans="1:40" x14ac:dyDescent="0.3">
      <c r="A367" s="218" t="s">
        <v>269</v>
      </c>
      <c r="B367" s="140" t="s">
        <v>47</v>
      </c>
      <c r="C367" s="140" t="s">
        <v>58</v>
      </c>
      <c r="D367" s="140" t="s">
        <v>59</v>
      </c>
      <c r="E367" s="140" t="s">
        <v>253</v>
      </c>
      <c r="F367" s="140" t="s">
        <v>254</v>
      </c>
      <c r="G367" s="140" t="s">
        <v>52</v>
      </c>
      <c r="H367" s="140" t="s">
        <v>53</v>
      </c>
      <c r="I367" s="140" t="s">
        <v>54</v>
      </c>
      <c r="J367" s="140" t="s">
        <v>54</v>
      </c>
      <c r="K367" s="140" t="s">
        <v>0</v>
      </c>
      <c r="L367" s="140" t="s">
        <v>255</v>
      </c>
      <c r="M367" s="140"/>
      <c r="N367" s="140" t="s">
        <v>102</v>
      </c>
      <c r="O367" s="140" t="s">
        <v>70</v>
      </c>
      <c r="P367" s="141">
        <v>4.1399999999999999E-2</v>
      </c>
      <c r="Q367" s="140"/>
      <c r="R367" s="182" t="s">
        <v>270</v>
      </c>
      <c r="S367" s="171">
        <v>0</v>
      </c>
      <c r="T367" s="119">
        <v>22287.39</v>
      </c>
      <c r="U367" s="119">
        <v>22287.39</v>
      </c>
      <c r="V367" s="123">
        <f t="shared" si="106"/>
        <v>0</v>
      </c>
      <c r="W367" s="123">
        <v>0</v>
      </c>
      <c r="X367" s="140"/>
      <c r="Y367" s="117">
        <f t="shared" si="99"/>
        <v>0</v>
      </c>
      <c r="Z367" s="117">
        <f t="shared" si="107"/>
        <v>0</v>
      </c>
      <c r="AA367" s="119">
        <f t="shared" si="115"/>
        <v>22287.39</v>
      </c>
      <c r="AB367" s="221">
        <f t="shared" si="110"/>
        <v>22287.39</v>
      </c>
      <c r="AC367" s="141">
        <v>0.05</v>
      </c>
      <c r="AD367" s="140"/>
      <c r="AE367" s="119"/>
      <c r="AF367" s="119"/>
      <c r="AG367" s="141">
        <v>0.38</v>
      </c>
      <c r="AH367" s="119">
        <f t="shared" si="111"/>
        <v>22287.391304347828</v>
      </c>
      <c r="AI367" s="119">
        <v>0</v>
      </c>
      <c r="AJ367" s="119">
        <f t="shared" si="112"/>
        <v>8469.2081999999991</v>
      </c>
      <c r="AK367" s="119">
        <v>30756.6</v>
      </c>
      <c r="AL367" s="119">
        <v>0</v>
      </c>
      <c r="AM367" s="119">
        <f t="shared" si="114"/>
        <v>21638.24398480371</v>
      </c>
      <c r="AN367" s="178"/>
    </row>
    <row r="368" spans="1:40" x14ac:dyDescent="0.3">
      <c r="A368" s="218" t="s">
        <v>269</v>
      </c>
      <c r="B368" s="140" t="s">
        <v>47</v>
      </c>
      <c r="C368" s="140" t="s">
        <v>58</v>
      </c>
      <c r="D368" s="140" t="s">
        <v>59</v>
      </c>
      <c r="E368" s="140" t="s">
        <v>256</v>
      </c>
      <c r="F368" s="140" t="s">
        <v>257</v>
      </c>
      <c r="G368" s="140" t="s">
        <v>52</v>
      </c>
      <c r="H368" s="140" t="s">
        <v>53</v>
      </c>
      <c r="I368" s="140" t="s">
        <v>54</v>
      </c>
      <c r="J368" s="140" t="s">
        <v>54</v>
      </c>
      <c r="K368" s="140" t="s">
        <v>0</v>
      </c>
      <c r="L368" s="140" t="s">
        <v>258</v>
      </c>
      <c r="M368" s="140"/>
      <c r="N368" s="140" t="s">
        <v>102</v>
      </c>
      <c r="O368" s="140" t="s">
        <v>70</v>
      </c>
      <c r="P368" s="141">
        <v>4.1399999999999999E-2</v>
      </c>
      <c r="Q368" s="140"/>
      <c r="R368" s="182"/>
      <c r="S368" s="171">
        <v>0</v>
      </c>
      <c r="T368" s="119">
        <v>252173.91</v>
      </c>
      <c r="U368" s="119">
        <v>46911.179999999898</v>
      </c>
      <c r="V368" s="123">
        <f t="shared" si="106"/>
        <v>205262.7300000001</v>
      </c>
      <c r="W368" s="123">
        <f t="shared" si="109"/>
        <v>45544.8349514562</v>
      </c>
      <c r="X368" s="140"/>
      <c r="Y368" s="117">
        <f t="shared" si="99"/>
        <v>0</v>
      </c>
      <c r="Z368" s="117">
        <f t="shared" si="107"/>
        <v>45544.8349514562</v>
      </c>
      <c r="AA368" s="119">
        <f t="shared" si="115"/>
        <v>1366.3450485436988</v>
      </c>
      <c r="AB368" s="221">
        <f t="shared" si="110"/>
        <v>46911.179999999898</v>
      </c>
      <c r="AC368" s="141">
        <v>0.05</v>
      </c>
      <c r="AD368" s="140"/>
      <c r="AE368" s="119"/>
      <c r="AF368" s="119"/>
      <c r="AG368" s="141">
        <v>0.38</v>
      </c>
      <c r="AH368" s="119">
        <f t="shared" si="111"/>
        <v>212783.44927536231</v>
      </c>
      <c r="AI368" s="119">
        <v>0</v>
      </c>
      <c r="AJ368" s="119">
        <f t="shared" si="112"/>
        <v>95826.085800000001</v>
      </c>
      <c r="AK368" s="119">
        <v>293641.15999999997</v>
      </c>
      <c r="AL368" s="119">
        <f t="shared" si="113"/>
        <v>-150903.89420000007</v>
      </c>
      <c r="AM368" s="119">
        <f t="shared" si="114"/>
        <v>206585.873082876</v>
      </c>
      <c r="AN368" s="178"/>
    </row>
    <row r="369" spans="1:40" x14ac:dyDescent="0.3">
      <c r="A369" s="218" t="s">
        <v>269</v>
      </c>
      <c r="B369" s="140" t="s">
        <v>0</v>
      </c>
      <c r="C369" s="140" t="s">
        <v>58</v>
      </c>
      <c r="D369" s="140" t="s">
        <v>59</v>
      </c>
      <c r="E369" s="140" t="s">
        <v>223</v>
      </c>
      <c r="F369" s="140" t="s">
        <v>223</v>
      </c>
      <c r="G369" s="140" t="s">
        <v>223</v>
      </c>
      <c r="H369" s="140" t="s">
        <v>53</v>
      </c>
      <c r="I369" s="140" t="s">
        <v>54</v>
      </c>
      <c r="J369" s="140" t="s">
        <v>54</v>
      </c>
      <c r="K369" s="140" t="s">
        <v>0</v>
      </c>
      <c r="L369" s="140" t="s">
        <v>64</v>
      </c>
      <c r="M369" s="140"/>
      <c r="N369" s="140" t="s">
        <v>102</v>
      </c>
      <c r="O369" s="140" t="s">
        <v>57</v>
      </c>
      <c r="P369" s="141">
        <v>0</v>
      </c>
      <c r="Q369" s="140"/>
      <c r="R369" s="182"/>
      <c r="S369" s="171">
        <v>0</v>
      </c>
      <c r="T369" s="119">
        <v>39866.129999999997</v>
      </c>
      <c r="U369" s="119">
        <v>39868.019999999997</v>
      </c>
      <c r="V369" s="123">
        <f t="shared" si="106"/>
        <v>-1.8899999999994179</v>
      </c>
      <c r="W369" s="123">
        <v>297427</v>
      </c>
      <c r="X369" s="119">
        <v>0</v>
      </c>
      <c r="Y369" s="117">
        <f t="shared" si="99"/>
        <v>257558.98</v>
      </c>
      <c r="Z369" s="117">
        <f t="shared" si="100"/>
        <v>297427</v>
      </c>
      <c r="AA369" s="119">
        <f t="shared" si="115"/>
        <v>-257558.98</v>
      </c>
      <c r="AB369" s="221">
        <f t="shared" si="110"/>
        <v>39868.019999999997</v>
      </c>
      <c r="AC369" s="141">
        <v>0.05</v>
      </c>
      <c r="AD369" s="140"/>
      <c r="AE369" s="119"/>
      <c r="AF369" s="119"/>
      <c r="AG369" s="141">
        <v>0.24</v>
      </c>
      <c r="AH369" s="119">
        <f t="shared" si="111"/>
        <v>39866.129032258068</v>
      </c>
      <c r="AI369" s="119">
        <v>95867.04</v>
      </c>
      <c r="AJ369" s="119">
        <f t="shared" si="112"/>
        <v>9567.8711999999996</v>
      </c>
      <c r="AK369" s="119">
        <v>49434</v>
      </c>
      <c r="AL369" s="119">
        <f t="shared" si="113"/>
        <v>95868.931199999992</v>
      </c>
      <c r="AM369" s="119">
        <v>297427</v>
      </c>
      <c r="AN369" s="178">
        <f>AM369-W369</f>
        <v>0</v>
      </c>
    </row>
    <row r="370" spans="1:40" x14ac:dyDescent="0.3">
      <c r="A370" s="218" t="s">
        <v>269</v>
      </c>
      <c r="B370" s="140" t="s">
        <v>0</v>
      </c>
      <c r="C370" s="140" t="s">
        <v>58</v>
      </c>
      <c r="D370" s="140" t="s">
        <v>59</v>
      </c>
      <c r="E370" s="140" t="s">
        <v>64</v>
      </c>
      <c r="F370" s="140" t="s">
        <v>64</v>
      </c>
      <c r="G370" s="140" t="s">
        <v>64</v>
      </c>
      <c r="H370" s="140" t="s">
        <v>53</v>
      </c>
      <c r="I370" s="140" t="s">
        <v>54</v>
      </c>
      <c r="J370" s="140" t="s">
        <v>54</v>
      </c>
      <c r="K370" s="140" t="s">
        <v>0</v>
      </c>
      <c r="L370" s="140" t="s">
        <v>64</v>
      </c>
      <c r="M370" s="140"/>
      <c r="N370" s="140" t="s">
        <v>62</v>
      </c>
      <c r="O370" s="140" t="s">
        <v>57</v>
      </c>
      <c r="P370" s="141">
        <v>0</v>
      </c>
      <c r="Q370" s="140"/>
      <c r="R370" s="182"/>
      <c r="S370" s="171">
        <v>936116.05999999703</v>
      </c>
      <c r="T370" s="119">
        <v>1033830.44</v>
      </c>
      <c r="U370" s="119">
        <v>884155.35</v>
      </c>
      <c r="V370" s="123">
        <f t="shared" si="106"/>
        <v>1085791.1499999971</v>
      </c>
      <c r="W370" s="123">
        <v>1733830.44</v>
      </c>
      <c r="X370" s="119">
        <v>104029.826603774</v>
      </c>
      <c r="Y370" s="117">
        <f t="shared" si="99"/>
        <v>700000</v>
      </c>
      <c r="Z370" s="117">
        <f t="shared" si="100"/>
        <v>1837860.2666037739</v>
      </c>
      <c r="AA370" s="119">
        <f t="shared" si="115"/>
        <v>-849675.09</v>
      </c>
      <c r="AB370" s="221">
        <v>1033830.44</v>
      </c>
      <c r="AC370" s="141">
        <v>0.05</v>
      </c>
      <c r="AD370" s="140"/>
      <c r="AE370" s="119"/>
      <c r="AF370" s="119"/>
      <c r="AG370" s="141">
        <v>0.3</v>
      </c>
      <c r="AH370" s="119">
        <f t="shared" si="111"/>
        <v>884201.23076923087</v>
      </c>
      <c r="AI370" s="119">
        <v>1130364.6700000099</v>
      </c>
      <c r="AJ370" s="119">
        <f t="shared" si="112"/>
        <v>310149.13199999998</v>
      </c>
      <c r="AK370" s="119">
        <v>1149461.6000000001</v>
      </c>
      <c r="AL370" s="119">
        <f t="shared" si="113"/>
        <v>1175207.5520000099</v>
      </c>
      <c r="AM370" s="119">
        <v>1733830.44</v>
      </c>
      <c r="AN370" s="178">
        <f>AM370-W370</f>
        <v>0</v>
      </c>
    </row>
    <row r="371" spans="1:40" x14ac:dyDescent="0.3">
      <c r="A371" s="218" t="s">
        <v>269</v>
      </c>
      <c r="B371" s="182" t="s">
        <v>47</v>
      </c>
      <c r="C371" s="182" t="s">
        <v>58</v>
      </c>
      <c r="D371" s="182" t="s">
        <v>59</v>
      </c>
      <c r="E371" s="182" t="s">
        <v>253</v>
      </c>
      <c r="F371" s="182" t="s">
        <v>254</v>
      </c>
      <c r="G371" s="182" t="s">
        <v>52</v>
      </c>
      <c r="H371" s="182" t="s">
        <v>53</v>
      </c>
      <c r="I371" s="140" t="s">
        <v>54</v>
      </c>
      <c r="J371" s="140" t="s">
        <v>54</v>
      </c>
      <c r="K371" s="140" t="s">
        <v>0</v>
      </c>
      <c r="L371" s="182" t="s">
        <v>255</v>
      </c>
      <c r="M371" s="182"/>
      <c r="N371" s="140" t="s">
        <v>62</v>
      </c>
      <c r="O371" s="140" t="s">
        <v>70</v>
      </c>
      <c r="P371" s="141">
        <v>3.8399999999999997E-2</v>
      </c>
      <c r="Q371" s="140"/>
      <c r="R371" s="182"/>
      <c r="S371" s="171">
        <v>0</v>
      </c>
      <c r="T371" s="119"/>
      <c r="U371" s="119">
        <v>0</v>
      </c>
      <c r="V371" s="123">
        <f t="shared" si="106"/>
        <v>0</v>
      </c>
      <c r="W371" s="123">
        <f t="shared" si="109"/>
        <v>0</v>
      </c>
      <c r="X371" s="220"/>
      <c r="Y371" s="117">
        <f t="shared" si="99"/>
        <v>0</v>
      </c>
      <c r="Z371" s="117">
        <f t="shared" ref="Z371:Z372" si="116">W371+X371</f>
        <v>0</v>
      </c>
      <c r="AA371" s="119">
        <f t="shared" si="115"/>
        <v>0</v>
      </c>
      <c r="AB371" s="221">
        <f t="shared" si="110"/>
        <v>0</v>
      </c>
      <c r="AC371" s="141">
        <v>0.05</v>
      </c>
      <c r="AD371" s="220"/>
      <c r="AE371" s="182"/>
      <c r="AF371" s="182"/>
      <c r="AG371" s="141">
        <v>0.28000000000000003</v>
      </c>
      <c r="AH371" s="119">
        <f t="shared" si="111"/>
        <v>0</v>
      </c>
      <c r="AI371" s="220">
        <v>0</v>
      </c>
      <c r="AJ371" s="119">
        <f t="shared" si="112"/>
        <v>0</v>
      </c>
      <c r="AK371" s="119">
        <v>0</v>
      </c>
      <c r="AL371" s="119">
        <f t="shared" si="113"/>
        <v>0</v>
      </c>
      <c r="AM371" s="119">
        <f t="shared" si="114"/>
        <v>0</v>
      </c>
      <c r="AN371" s="135"/>
    </row>
    <row r="372" spans="1:40" x14ac:dyDescent="0.3">
      <c r="A372" s="218" t="s">
        <v>269</v>
      </c>
      <c r="B372" s="182" t="s">
        <v>47</v>
      </c>
      <c r="C372" s="182" t="s">
        <v>58</v>
      </c>
      <c r="D372" s="182" t="s">
        <v>59</v>
      </c>
      <c r="E372" s="182" t="s">
        <v>256</v>
      </c>
      <c r="F372" s="182" t="s">
        <v>257</v>
      </c>
      <c r="G372" s="182" t="s">
        <v>52</v>
      </c>
      <c r="H372" s="182" t="s">
        <v>53</v>
      </c>
      <c r="I372" s="140" t="s">
        <v>54</v>
      </c>
      <c r="J372" s="140" t="s">
        <v>54</v>
      </c>
      <c r="K372" s="140" t="s">
        <v>0</v>
      </c>
      <c r="L372" s="182" t="s">
        <v>258</v>
      </c>
      <c r="M372" s="182"/>
      <c r="N372" s="140" t="s">
        <v>102</v>
      </c>
      <c r="O372" s="140" t="s">
        <v>70</v>
      </c>
      <c r="P372" s="141">
        <v>4.1399999999999999E-2</v>
      </c>
      <c r="Q372" s="140"/>
      <c r="R372" s="182"/>
      <c r="S372" s="171">
        <v>280694.07</v>
      </c>
      <c r="T372" s="119"/>
      <c r="U372" s="171">
        <v>280694.07</v>
      </c>
      <c r="V372" s="123">
        <f t="shared" si="106"/>
        <v>0</v>
      </c>
      <c r="W372" s="123">
        <f t="shared" si="109"/>
        <v>272518.5145631067</v>
      </c>
      <c r="X372" s="220"/>
      <c r="Y372" s="117">
        <f t="shared" si="99"/>
        <v>0</v>
      </c>
      <c r="Z372" s="117">
        <f t="shared" si="116"/>
        <v>272518.5145631067</v>
      </c>
      <c r="AA372" s="119">
        <f t="shared" si="115"/>
        <v>8175.5554368933081</v>
      </c>
      <c r="AB372" s="221">
        <f t="shared" si="110"/>
        <v>280694.07</v>
      </c>
      <c r="AC372" s="141">
        <v>0.05</v>
      </c>
      <c r="AD372" s="220"/>
      <c r="AE372" s="182"/>
      <c r="AF372" s="182"/>
      <c r="AG372" s="141">
        <v>0.38</v>
      </c>
      <c r="AH372" s="119">
        <f t="shared" si="111"/>
        <v>203401.50000000003</v>
      </c>
      <c r="AI372" s="220">
        <v>0</v>
      </c>
      <c r="AJ372" s="119">
        <f t="shared" si="112"/>
        <v>0</v>
      </c>
      <c r="AK372" s="119">
        <v>280694.07</v>
      </c>
      <c r="AL372" s="119">
        <f t="shared" si="113"/>
        <v>0</v>
      </c>
      <c r="AM372" s="119">
        <f t="shared" si="114"/>
        <v>197477.18446601939</v>
      </c>
      <c r="AN372" s="178"/>
    </row>
    <row r="373" spans="1:40" x14ac:dyDescent="0.3">
      <c r="A373" s="218" t="s">
        <v>269</v>
      </c>
      <c r="B373" s="182" t="s">
        <v>0</v>
      </c>
      <c r="C373" s="182" t="s">
        <v>58</v>
      </c>
      <c r="D373" s="182" t="s">
        <v>59</v>
      </c>
      <c r="E373" s="182" t="s">
        <v>224</v>
      </c>
      <c r="F373" s="182" t="s">
        <v>224</v>
      </c>
      <c r="G373" s="182" t="s">
        <v>224</v>
      </c>
      <c r="H373" s="182" t="s">
        <v>53</v>
      </c>
      <c r="I373" s="140" t="s">
        <v>54</v>
      </c>
      <c r="J373" s="140" t="s">
        <v>54</v>
      </c>
      <c r="K373" s="140" t="s">
        <v>0</v>
      </c>
      <c r="L373" s="182" t="s">
        <v>64</v>
      </c>
      <c r="M373" s="182"/>
      <c r="N373" s="182" t="s">
        <v>62</v>
      </c>
      <c r="O373" s="182" t="s">
        <v>225</v>
      </c>
      <c r="P373" s="219">
        <v>0.98</v>
      </c>
      <c r="Q373" s="140"/>
      <c r="R373" s="182"/>
      <c r="S373" s="171">
        <v>0.35000000003492499</v>
      </c>
      <c r="T373" s="171"/>
      <c r="U373" s="119">
        <v>0</v>
      </c>
      <c r="V373" s="123">
        <f t="shared" si="106"/>
        <v>0.35000000003492499</v>
      </c>
      <c r="W373" s="123">
        <f t="shared" si="109"/>
        <v>0</v>
      </c>
      <c r="X373" s="220"/>
      <c r="Y373" s="117">
        <f t="shared" si="99"/>
        <v>0</v>
      </c>
      <c r="Z373" s="117">
        <f t="shared" si="100"/>
        <v>0</v>
      </c>
      <c r="AA373" s="119">
        <f t="shared" si="115"/>
        <v>0</v>
      </c>
      <c r="AB373" s="221">
        <f t="shared" si="110"/>
        <v>0</v>
      </c>
      <c r="AC373" s="141">
        <v>0.05</v>
      </c>
      <c r="AD373" s="220"/>
      <c r="AE373" s="182"/>
      <c r="AF373" s="182"/>
      <c r="AG373" s="219">
        <v>0.3</v>
      </c>
      <c r="AH373" s="119">
        <f t="shared" si="111"/>
        <v>0</v>
      </c>
      <c r="AI373" s="220">
        <v>45950.67</v>
      </c>
      <c r="AJ373" s="119">
        <f t="shared" si="112"/>
        <v>0</v>
      </c>
      <c r="AK373" s="119">
        <v>0</v>
      </c>
      <c r="AL373" s="119">
        <f t="shared" si="113"/>
        <v>45950.67</v>
      </c>
      <c r="AM373" s="119">
        <f t="shared" si="114"/>
        <v>0</v>
      </c>
      <c r="AN373" s="135"/>
    </row>
    <row r="374" spans="1:40" x14ac:dyDescent="0.3">
      <c r="A374" s="218" t="s">
        <v>269</v>
      </c>
      <c r="B374" s="182" t="s">
        <v>47</v>
      </c>
      <c r="C374" s="182" t="s">
        <v>169</v>
      </c>
      <c r="D374" s="182" t="s">
        <v>170</v>
      </c>
      <c r="E374" s="182" t="s">
        <v>171</v>
      </c>
      <c r="F374" s="182" t="s">
        <v>172</v>
      </c>
      <c r="G374" s="182" t="s">
        <v>52</v>
      </c>
      <c r="H374" s="182" t="s">
        <v>53</v>
      </c>
      <c r="I374" s="140" t="s">
        <v>54</v>
      </c>
      <c r="J374" s="140" t="s">
        <v>54</v>
      </c>
      <c r="K374" s="140" t="s">
        <v>0</v>
      </c>
      <c r="L374" s="182" t="s">
        <v>173</v>
      </c>
      <c r="M374" s="182"/>
      <c r="N374" s="182" t="s">
        <v>56</v>
      </c>
      <c r="O374" s="182" t="s">
        <v>57</v>
      </c>
      <c r="P374" s="219">
        <v>0</v>
      </c>
      <c r="Q374" s="140"/>
      <c r="R374" s="182"/>
      <c r="S374" s="171">
        <v>2956.69</v>
      </c>
      <c r="T374" s="171"/>
      <c r="U374" s="119">
        <v>0</v>
      </c>
      <c r="V374" s="123">
        <f t="shared" si="106"/>
        <v>2956.69</v>
      </c>
      <c r="W374" s="123">
        <f t="shared" si="109"/>
        <v>0</v>
      </c>
      <c r="X374" s="220"/>
      <c r="Y374" s="117">
        <f t="shared" si="99"/>
        <v>0</v>
      </c>
      <c r="Z374" s="117">
        <f t="shared" ref="Z374:Z410" si="117">W374+X374</f>
        <v>0</v>
      </c>
      <c r="AA374" s="119">
        <f t="shared" si="115"/>
        <v>0</v>
      </c>
      <c r="AB374" s="221">
        <f t="shared" si="110"/>
        <v>0</v>
      </c>
      <c r="AC374" s="141">
        <v>0.05</v>
      </c>
      <c r="AD374" s="220"/>
      <c r="AE374" s="182"/>
      <c r="AF374" s="182"/>
      <c r="AG374" s="219">
        <v>0.42</v>
      </c>
      <c r="AH374" s="119">
        <f t="shared" si="111"/>
        <v>0</v>
      </c>
      <c r="AI374" s="220">
        <v>0</v>
      </c>
      <c r="AJ374" s="119">
        <f t="shared" si="112"/>
        <v>0</v>
      </c>
      <c r="AK374" s="119">
        <v>0</v>
      </c>
      <c r="AL374" s="119">
        <f t="shared" si="113"/>
        <v>0</v>
      </c>
      <c r="AM374" s="119">
        <f t="shared" si="114"/>
        <v>0</v>
      </c>
      <c r="AN374" s="135"/>
    </row>
    <row r="375" spans="1:40" x14ac:dyDescent="0.3">
      <c r="A375" s="218" t="s">
        <v>269</v>
      </c>
      <c r="B375" s="182" t="s">
        <v>47</v>
      </c>
      <c r="C375" s="182" t="s">
        <v>76</v>
      </c>
      <c r="D375" s="182" t="s">
        <v>77</v>
      </c>
      <c r="E375" s="182" t="s">
        <v>88</v>
      </c>
      <c r="F375" s="182" t="s">
        <v>89</v>
      </c>
      <c r="G375" s="182" t="s">
        <v>52</v>
      </c>
      <c r="H375" s="182" t="s">
        <v>53</v>
      </c>
      <c r="I375" s="140" t="s">
        <v>54</v>
      </c>
      <c r="J375" s="140" t="s">
        <v>54</v>
      </c>
      <c r="K375" s="140" t="s">
        <v>0</v>
      </c>
      <c r="L375" s="182" t="s">
        <v>88</v>
      </c>
      <c r="M375" s="182"/>
      <c r="N375" s="182" t="s">
        <v>62</v>
      </c>
      <c r="O375" s="182" t="s">
        <v>57</v>
      </c>
      <c r="P375" s="219">
        <v>0</v>
      </c>
      <c r="Q375" s="140"/>
      <c r="R375" s="182"/>
      <c r="S375" s="171">
        <v>70023.210000000006</v>
      </c>
      <c r="T375" s="171"/>
      <c r="U375" s="119">
        <v>0.15</v>
      </c>
      <c r="V375" s="123">
        <f t="shared" si="106"/>
        <v>70023.060000000012</v>
      </c>
      <c r="W375" s="123">
        <f t="shared" si="109"/>
        <v>0.15</v>
      </c>
      <c r="X375" s="220"/>
      <c r="Y375" s="117">
        <f t="shared" si="99"/>
        <v>0</v>
      </c>
      <c r="Z375" s="117">
        <f t="shared" si="117"/>
        <v>0.15</v>
      </c>
      <c r="AA375" s="119">
        <f t="shared" si="115"/>
        <v>0</v>
      </c>
      <c r="AB375" s="221">
        <f t="shared" si="110"/>
        <v>0.15</v>
      </c>
      <c r="AC375" s="141">
        <v>0.05</v>
      </c>
      <c r="AD375" s="220"/>
      <c r="AE375" s="182"/>
      <c r="AF375" s="182"/>
      <c r="AG375" s="219">
        <v>0</v>
      </c>
      <c r="AH375" s="119">
        <f t="shared" si="111"/>
        <v>0.15</v>
      </c>
      <c r="AI375" s="220">
        <v>0</v>
      </c>
      <c r="AJ375" s="119">
        <f t="shared" si="112"/>
        <v>0</v>
      </c>
      <c r="AK375" s="119">
        <v>0.15</v>
      </c>
      <c r="AL375" s="119">
        <f t="shared" si="113"/>
        <v>0</v>
      </c>
      <c r="AM375" s="119">
        <f t="shared" si="114"/>
        <v>0.15</v>
      </c>
      <c r="AN375" s="178"/>
    </row>
    <row r="376" spans="1:40" x14ac:dyDescent="0.3">
      <c r="A376" s="218" t="s">
        <v>269</v>
      </c>
      <c r="B376" s="182" t="s">
        <v>47</v>
      </c>
      <c r="C376" s="182" t="s">
        <v>66</v>
      </c>
      <c r="D376" s="182" t="s">
        <v>81</v>
      </c>
      <c r="E376" s="182" t="s">
        <v>82</v>
      </c>
      <c r="F376" s="182" t="s">
        <v>83</v>
      </c>
      <c r="G376" s="182" t="s">
        <v>52</v>
      </c>
      <c r="H376" s="182" t="s">
        <v>53</v>
      </c>
      <c r="I376" s="140" t="s">
        <v>54</v>
      </c>
      <c r="J376" s="140" t="s">
        <v>54</v>
      </c>
      <c r="K376" s="140" t="s">
        <v>0</v>
      </c>
      <c r="L376" s="182" t="s">
        <v>82</v>
      </c>
      <c r="M376" s="182"/>
      <c r="N376" s="182" t="s">
        <v>56</v>
      </c>
      <c r="O376" s="182" t="s">
        <v>57</v>
      </c>
      <c r="P376" s="219">
        <v>0</v>
      </c>
      <c r="Q376" s="140"/>
      <c r="R376" s="182"/>
      <c r="S376" s="171">
        <v>7741.65</v>
      </c>
      <c r="T376" s="171"/>
      <c r="U376" s="119">
        <v>0</v>
      </c>
      <c r="V376" s="123">
        <f t="shared" si="106"/>
        <v>7741.65</v>
      </c>
      <c r="W376" s="123">
        <f t="shared" si="109"/>
        <v>0</v>
      </c>
      <c r="X376" s="220"/>
      <c r="Y376" s="117">
        <f t="shared" si="99"/>
        <v>0</v>
      </c>
      <c r="Z376" s="117">
        <f t="shared" si="117"/>
        <v>0</v>
      </c>
      <c r="AA376" s="119">
        <f t="shared" si="115"/>
        <v>0</v>
      </c>
      <c r="AB376" s="221">
        <f t="shared" si="110"/>
        <v>0</v>
      </c>
      <c r="AC376" s="141">
        <v>0.05</v>
      </c>
      <c r="AD376" s="220"/>
      <c r="AE376" s="182"/>
      <c r="AF376" s="182"/>
      <c r="AG376" s="219">
        <v>0.42</v>
      </c>
      <c r="AH376" s="119">
        <f t="shared" si="111"/>
        <v>0</v>
      </c>
      <c r="AI376" s="220">
        <v>0</v>
      </c>
      <c r="AJ376" s="119">
        <f t="shared" si="112"/>
        <v>0</v>
      </c>
      <c r="AK376" s="119">
        <v>0</v>
      </c>
      <c r="AL376" s="119">
        <f t="shared" si="113"/>
        <v>0</v>
      </c>
      <c r="AM376" s="119">
        <f t="shared" si="114"/>
        <v>0</v>
      </c>
      <c r="AN376" s="135"/>
    </row>
    <row r="377" spans="1:40" x14ac:dyDescent="0.3">
      <c r="A377" s="218" t="s">
        <v>269</v>
      </c>
      <c r="B377" s="182" t="s">
        <v>47</v>
      </c>
      <c r="C377" s="182" t="s">
        <v>66</v>
      </c>
      <c r="D377" s="182" t="s">
        <v>67</v>
      </c>
      <c r="E377" s="182" t="s">
        <v>68</v>
      </c>
      <c r="F377" s="182" t="s">
        <v>69</v>
      </c>
      <c r="G377" s="182" t="s">
        <v>52</v>
      </c>
      <c r="H377" s="182" t="s">
        <v>53</v>
      </c>
      <c r="I377" s="140" t="s">
        <v>54</v>
      </c>
      <c r="J377" s="140" t="s">
        <v>54</v>
      </c>
      <c r="K377" s="140" t="s">
        <v>0</v>
      </c>
      <c r="L377" s="182" t="s">
        <v>68</v>
      </c>
      <c r="M377" s="182"/>
      <c r="N377" s="182" t="s">
        <v>62</v>
      </c>
      <c r="O377" s="182" t="s">
        <v>57</v>
      </c>
      <c r="P377" s="219">
        <v>0</v>
      </c>
      <c r="Q377" s="140"/>
      <c r="R377" s="182"/>
      <c r="S377" s="171">
        <v>7.0399999999990497</v>
      </c>
      <c r="T377" s="171"/>
      <c r="U377" s="119">
        <v>0</v>
      </c>
      <c r="V377" s="123">
        <f t="shared" si="106"/>
        <v>7.0399999999990497</v>
      </c>
      <c r="W377" s="123">
        <f t="shared" si="109"/>
        <v>0</v>
      </c>
      <c r="X377" s="220"/>
      <c r="Y377" s="117">
        <f t="shared" si="99"/>
        <v>0</v>
      </c>
      <c r="Z377" s="117">
        <f t="shared" si="117"/>
        <v>0</v>
      </c>
      <c r="AA377" s="119">
        <f t="shared" si="115"/>
        <v>0</v>
      </c>
      <c r="AB377" s="221">
        <f t="shared" si="110"/>
        <v>0</v>
      </c>
      <c r="AC377" s="141">
        <v>0.05</v>
      </c>
      <c r="AD377" s="220"/>
      <c r="AE377" s="182"/>
      <c r="AF377" s="182"/>
      <c r="AG377" s="219">
        <v>0</v>
      </c>
      <c r="AH377" s="119">
        <f t="shared" si="111"/>
        <v>0</v>
      </c>
      <c r="AI377" s="220">
        <v>0</v>
      </c>
      <c r="AJ377" s="119">
        <f t="shared" si="112"/>
        <v>0</v>
      </c>
      <c r="AK377" s="119">
        <v>0</v>
      </c>
      <c r="AL377" s="119">
        <f t="shared" si="113"/>
        <v>0</v>
      </c>
      <c r="AM377" s="119">
        <f t="shared" si="114"/>
        <v>0</v>
      </c>
      <c r="AN377" s="135"/>
    </row>
    <row r="378" spans="1:40" x14ac:dyDescent="0.3">
      <c r="A378" s="218" t="s">
        <v>269</v>
      </c>
      <c r="B378" s="182" t="s">
        <v>47</v>
      </c>
      <c r="C378" s="182" t="s">
        <v>66</v>
      </c>
      <c r="D378" s="182" t="s">
        <v>67</v>
      </c>
      <c r="E378" s="182" t="s">
        <v>79</v>
      </c>
      <c r="F378" s="182" t="s">
        <v>80</v>
      </c>
      <c r="G378" s="182" t="s">
        <v>52</v>
      </c>
      <c r="H378" s="182" t="s">
        <v>53</v>
      </c>
      <c r="I378" s="140" t="s">
        <v>54</v>
      </c>
      <c r="J378" s="140" t="s">
        <v>54</v>
      </c>
      <c r="K378" s="140" t="s">
        <v>0</v>
      </c>
      <c r="L378" s="182" t="s">
        <v>79</v>
      </c>
      <c r="M378" s="182"/>
      <c r="N378" s="182" t="s">
        <v>62</v>
      </c>
      <c r="O378" s="182" t="s">
        <v>70</v>
      </c>
      <c r="P378" s="219">
        <v>0.02</v>
      </c>
      <c r="Q378" s="140"/>
      <c r="R378" s="182"/>
      <c r="S378" s="171">
        <v>106099.63</v>
      </c>
      <c r="T378" s="171"/>
      <c r="U378" s="119">
        <v>0</v>
      </c>
      <c r="V378" s="123">
        <f t="shared" si="106"/>
        <v>106099.63</v>
      </c>
      <c r="W378" s="123">
        <f t="shared" si="109"/>
        <v>0</v>
      </c>
      <c r="X378" s="220"/>
      <c r="Y378" s="117">
        <f t="shared" si="99"/>
        <v>0</v>
      </c>
      <c r="Z378" s="117">
        <f t="shared" si="117"/>
        <v>0</v>
      </c>
      <c r="AA378" s="119">
        <f t="shared" si="115"/>
        <v>0</v>
      </c>
      <c r="AB378" s="221">
        <f t="shared" si="110"/>
        <v>0</v>
      </c>
      <c r="AC378" s="141">
        <v>0.05</v>
      </c>
      <c r="AD378" s="220"/>
      <c r="AE378" s="182"/>
      <c r="AF378" s="182"/>
      <c r="AG378" s="219">
        <v>0.42</v>
      </c>
      <c r="AH378" s="119">
        <f t="shared" si="111"/>
        <v>0</v>
      </c>
      <c r="AI378" s="220">
        <v>0</v>
      </c>
      <c r="AJ378" s="119">
        <f t="shared" si="112"/>
        <v>0</v>
      </c>
      <c r="AK378" s="119">
        <v>0</v>
      </c>
      <c r="AL378" s="119">
        <f t="shared" si="113"/>
        <v>0</v>
      </c>
      <c r="AM378" s="119">
        <f t="shared" si="114"/>
        <v>0</v>
      </c>
      <c r="AN378" s="135"/>
    </row>
    <row r="379" spans="1:40" x14ac:dyDescent="0.3">
      <c r="A379" s="218" t="s">
        <v>269</v>
      </c>
      <c r="B379" s="182" t="s">
        <v>47</v>
      </c>
      <c r="C379" s="182" t="s">
        <v>48</v>
      </c>
      <c r="D379" s="182" t="s">
        <v>98</v>
      </c>
      <c r="E379" s="182" t="s">
        <v>99</v>
      </c>
      <c r="F379" s="182" t="s">
        <v>100</v>
      </c>
      <c r="G379" s="182" t="s">
        <v>52</v>
      </c>
      <c r="H379" s="182" t="s">
        <v>53</v>
      </c>
      <c r="I379" s="140" t="s">
        <v>54</v>
      </c>
      <c r="J379" s="140" t="s">
        <v>54</v>
      </c>
      <c r="K379" s="140" t="s">
        <v>0</v>
      </c>
      <c r="L379" s="182" t="s">
        <v>101</v>
      </c>
      <c r="M379" s="182"/>
      <c r="N379" s="182" t="s">
        <v>102</v>
      </c>
      <c r="O379" s="182" t="s">
        <v>70</v>
      </c>
      <c r="P379" s="219">
        <v>0.18</v>
      </c>
      <c r="Q379" s="140"/>
      <c r="R379" s="182"/>
      <c r="S379" s="171">
        <v>58883.77</v>
      </c>
      <c r="T379" s="171"/>
      <c r="U379" s="119">
        <v>2165.64</v>
      </c>
      <c r="V379" s="123">
        <f t="shared" si="106"/>
        <v>56718.13</v>
      </c>
      <c r="W379" s="123">
        <f t="shared" si="109"/>
        <v>1922.0055</v>
      </c>
      <c r="X379" s="220"/>
      <c r="Y379" s="117">
        <f t="shared" si="99"/>
        <v>0</v>
      </c>
      <c r="Z379" s="117">
        <f t="shared" si="117"/>
        <v>1922.0055</v>
      </c>
      <c r="AA379" s="119">
        <f t="shared" si="115"/>
        <v>243.63449999999989</v>
      </c>
      <c r="AB379" s="221">
        <f t="shared" si="110"/>
        <v>2165.64</v>
      </c>
      <c r="AC379" s="141">
        <v>0.05</v>
      </c>
      <c r="AD379" s="220"/>
      <c r="AE379" s="182"/>
      <c r="AF379" s="182"/>
      <c r="AG379" s="222">
        <v>0.42</v>
      </c>
      <c r="AH379" s="119">
        <f t="shared" si="111"/>
        <v>2166.1338028169016</v>
      </c>
      <c r="AI379" s="220">
        <v>-30686.25</v>
      </c>
      <c r="AJ379" s="119">
        <f t="shared" si="112"/>
        <v>0</v>
      </c>
      <c r="AK379" s="119">
        <v>3075.91</v>
      </c>
      <c r="AL379" s="119">
        <f t="shared" si="113"/>
        <v>-31596.520000000004</v>
      </c>
      <c r="AM379" s="119">
        <f t="shared" si="114"/>
        <v>1922.4437500000001</v>
      </c>
      <c r="AN379" s="178"/>
    </row>
    <row r="380" spans="1:40" x14ac:dyDescent="0.3">
      <c r="A380" s="218" t="s">
        <v>269</v>
      </c>
      <c r="B380" s="182" t="s">
        <v>47</v>
      </c>
      <c r="C380" s="182" t="s">
        <v>48</v>
      </c>
      <c r="D380" s="182" t="s">
        <v>49</v>
      </c>
      <c r="E380" s="182" t="s">
        <v>50</v>
      </c>
      <c r="F380" s="182" t="s">
        <v>51</v>
      </c>
      <c r="G380" s="182" t="s">
        <v>52</v>
      </c>
      <c r="H380" s="182" t="s">
        <v>53</v>
      </c>
      <c r="I380" s="140" t="s">
        <v>54</v>
      </c>
      <c r="J380" s="140" t="s">
        <v>54</v>
      </c>
      <c r="K380" s="140" t="s">
        <v>0</v>
      </c>
      <c r="L380" s="182" t="s">
        <v>50</v>
      </c>
      <c r="M380" s="182"/>
      <c r="N380" s="182" t="s">
        <v>62</v>
      </c>
      <c r="O380" s="182" t="s">
        <v>70</v>
      </c>
      <c r="P380" s="219">
        <v>0.03</v>
      </c>
      <c r="Q380" s="140"/>
      <c r="R380" s="182"/>
      <c r="S380" s="113">
        <v>15899.0800000003</v>
      </c>
      <c r="T380" s="171"/>
      <c r="U380" s="119">
        <v>10.25</v>
      </c>
      <c r="V380" s="123">
        <f t="shared" si="106"/>
        <v>15888.8300000003</v>
      </c>
      <c r="W380" s="123">
        <f t="shared" si="109"/>
        <v>9.9704545454545457</v>
      </c>
      <c r="X380" s="220"/>
      <c r="Y380" s="117">
        <f t="shared" si="99"/>
        <v>0</v>
      </c>
      <c r="Z380" s="117">
        <f t="shared" si="117"/>
        <v>9.9704545454545457</v>
      </c>
      <c r="AA380" s="119">
        <f t="shared" si="115"/>
        <v>0.27954545454545432</v>
      </c>
      <c r="AB380" s="221">
        <f t="shared" si="110"/>
        <v>10.25</v>
      </c>
      <c r="AC380" s="141">
        <v>0.05</v>
      </c>
      <c r="AD380" s="220"/>
      <c r="AE380" s="182"/>
      <c r="AF380" s="182"/>
      <c r="AG380" s="219">
        <v>7.0000000000000007E-2</v>
      </c>
      <c r="AH380" s="119">
        <f t="shared" si="111"/>
        <v>10.252336448598131</v>
      </c>
      <c r="AI380" s="220">
        <v>0</v>
      </c>
      <c r="AJ380" s="119">
        <f t="shared" si="112"/>
        <v>0</v>
      </c>
      <c r="AK380" s="119">
        <v>10.97</v>
      </c>
      <c r="AL380" s="119">
        <f t="shared" si="113"/>
        <v>-0.72000000000000064</v>
      </c>
      <c r="AM380" s="119">
        <f t="shared" si="114"/>
        <v>9.9727272727272727</v>
      </c>
      <c r="AN380" s="178"/>
    </row>
    <row r="381" spans="1:40" x14ac:dyDescent="0.3">
      <c r="A381" s="218" t="s">
        <v>269</v>
      </c>
      <c r="B381" s="182" t="s">
        <v>47</v>
      </c>
      <c r="C381" s="182" t="s">
        <v>48</v>
      </c>
      <c r="D381" s="182" t="s">
        <v>49</v>
      </c>
      <c r="E381" s="182" t="s">
        <v>50</v>
      </c>
      <c r="F381" s="182" t="s">
        <v>51</v>
      </c>
      <c r="G381" s="182" t="s">
        <v>52</v>
      </c>
      <c r="H381" s="182" t="s">
        <v>53</v>
      </c>
      <c r="I381" s="140" t="s">
        <v>54</v>
      </c>
      <c r="J381" s="140" t="s">
        <v>54</v>
      </c>
      <c r="K381" s="140" t="s">
        <v>0</v>
      </c>
      <c r="L381" s="182" t="s">
        <v>50</v>
      </c>
      <c r="M381" s="182"/>
      <c r="N381" s="182" t="s">
        <v>56</v>
      </c>
      <c r="O381" s="182" t="s">
        <v>70</v>
      </c>
      <c r="P381" s="219">
        <v>0.03</v>
      </c>
      <c r="Q381" s="140"/>
      <c r="R381" s="182"/>
      <c r="S381" s="113">
        <v>2383.1799999999998</v>
      </c>
      <c r="T381" s="171"/>
      <c r="U381" s="119">
        <v>0</v>
      </c>
      <c r="V381" s="123">
        <f t="shared" si="106"/>
        <v>2383.1799999999998</v>
      </c>
      <c r="W381" s="123">
        <f t="shared" si="109"/>
        <v>0</v>
      </c>
      <c r="X381" s="220"/>
      <c r="Y381" s="117">
        <f t="shared" si="99"/>
        <v>0</v>
      </c>
      <c r="Z381" s="117">
        <f t="shared" si="117"/>
        <v>0</v>
      </c>
      <c r="AA381" s="119">
        <f t="shared" si="115"/>
        <v>0</v>
      </c>
      <c r="AB381" s="221">
        <f t="shared" si="110"/>
        <v>0</v>
      </c>
      <c r="AC381" s="141">
        <v>0.05</v>
      </c>
      <c r="AD381" s="220"/>
      <c r="AE381" s="182"/>
      <c r="AF381" s="182"/>
      <c r="AG381" s="219">
        <v>7.0000000000000007E-2</v>
      </c>
      <c r="AH381" s="119">
        <f t="shared" si="111"/>
        <v>0</v>
      </c>
      <c r="AI381" s="220">
        <v>0</v>
      </c>
      <c r="AJ381" s="119">
        <f t="shared" si="112"/>
        <v>0</v>
      </c>
      <c r="AK381" s="119">
        <v>0</v>
      </c>
      <c r="AL381" s="119">
        <f t="shared" si="113"/>
        <v>0</v>
      </c>
      <c r="AM381" s="119">
        <f t="shared" si="114"/>
        <v>0</v>
      </c>
      <c r="AN381" s="135"/>
    </row>
    <row r="382" spans="1:40" x14ac:dyDescent="0.3">
      <c r="A382" s="218" t="s">
        <v>269</v>
      </c>
      <c r="B382" s="182" t="s">
        <v>47</v>
      </c>
      <c r="C382" s="182" t="s">
        <v>58</v>
      </c>
      <c r="D382" s="182" t="s">
        <v>93</v>
      </c>
      <c r="E382" s="182" t="s">
        <v>94</v>
      </c>
      <c r="F382" s="182" t="s">
        <v>95</v>
      </c>
      <c r="G382" s="182" t="s">
        <v>52</v>
      </c>
      <c r="H382" s="182" t="s">
        <v>53</v>
      </c>
      <c r="I382" s="140" t="s">
        <v>54</v>
      </c>
      <c r="J382" s="140" t="s">
        <v>54</v>
      </c>
      <c r="K382" s="140" t="s">
        <v>0</v>
      </c>
      <c r="L382" s="182" t="s">
        <v>96</v>
      </c>
      <c r="M382" s="182"/>
      <c r="N382" s="182" t="s">
        <v>56</v>
      </c>
      <c r="O382" s="182" t="s">
        <v>70</v>
      </c>
      <c r="P382" s="219">
        <v>0.05</v>
      </c>
      <c r="Q382" s="140"/>
      <c r="R382" s="182"/>
      <c r="S382" s="171">
        <v>1766.24</v>
      </c>
      <c r="T382" s="171"/>
      <c r="U382" s="119">
        <v>0</v>
      </c>
      <c r="V382" s="123">
        <f t="shared" si="106"/>
        <v>1766.24</v>
      </c>
      <c r="W382" s="123">
        <f t="shared" si="109"/>
        <v>0</v>
      </c>
      <c r="X382" s="220"/>
      <c r="Y382" s="117">
        <f t="shared" si="99"/>
        <v>0</v>
      </c>
      <c r="Z382" s="117">
        <f t="shared" si="117"/>
        <v>0</v>
      </c>
      <c r="AA382" s="119">
        <f t="shared" si="115"/>
        <v>0</v>
      </c>
      <c r="AB382" s="221">
        <f t="shared" si="110"/>
        <v>0</v>
      </c>
      <c r="AC382" s="141">
        <v>0.05</v>
      </c>
      <c r="AD382" s="220"/>
      <c r="AE382" s="182"/>
      <c r="AF382" s="182"/>
      <c r="AG382" s="219">
        <v>0.42</v>
      </c>
      <c r="AH382" s="119">
        <f t="shared" si="111"/>
        <v>0</v>
      </c>
      <c r="AI382" s="220">
        <v>0</v>
      </c>
      <c r="AJ382" s="119">
        <f t="shared" si="112"/>
        <v>0</v>
      </c>
      <c r="AK382" s="119">
        <v>0</v>
      </c>
      <c r="AL382" s="119">
        <f t="shared" si="113"/>
        <v>0</v>
      </c>
      <c r="AM382" s="119">
        <f t="shared" si="114"/>
        <v>0</v>
      </c>
      <c r="AN382" s="135"/>
    </row>
    <row r="383" spans="1:40" x14ac:dyDescent="0.3">
      <c r="A383" s="218" t="s">
        <v>269</v>
      </c>
      <c r="B383" s="182" t="s">
        <v>47</v>
      </c>
      <c r="C383" s="182" t="s">
        <v>103</v>
      </c>
      <c r="D383" s="182" t="s">
        <v>104</v>
      </c>
      <c r="E383" s="182" t="s">
        <v>105</v>
      </c>
      <c r="F383" s="182" t="s">
        <v>106</v>
      </c>
      <c r="G383" s="182" t="s">
        <v>52</v>
      </c>
      <c r="H383" s="182" t="s">
        <v>53</v>
      </c>
      <c r="I383" s="140" t="s">
        <v>54</v>
      </c>
      <c r="J383" s="140" t="s">
        <v>54</v>
      </c>
      <c r="K383" s="140" t="s">
        <v>0</v>
      </c>
      <c r="L383" s="182" t="s">
        <v>101</v>
      </c>
      <c r="M383" s="182"/>
      <c r="N383" s="182" t="s">
        <v>102</v>
      </c>
      <c r="O383" s="182" t="s">
        <v>70</v>
      </c>
      <c r="P383" s="219">
        <v>0.18</v>
      </c>
      <c r="Q383" s="140"/>
      <c r="R383" s="182"/>
      <c r="S383" s="171">
        <v>8102.9149295775096</v>
      </c>
      <c r="T383" s="171"/>
      <c r="U383" s="119">
        <v>0</v>
      </c>
      <c r="V383" s="123">
        <f t="shared" si="106"/>
        <v>8102.9149295775096</v>
      </c>
      <c r="W383" s="123">
        <f t="shared" si="109"/>
        <v>0</v>
      </c>
      <c r="X383" s="220"/>
      <c r="Y383" s="117">
        <f t="shared" si="99"/>
        <v>0</v>
      </c>
      <c r="Z383" s="117">
        <f t="shared" si="117"/>
        <v>0</v>
      </c>
      <c r="AA383" s="119">
        <f t="shared" si="115"/>
        <v>0</v>
      </c>
      <c r="AB383" s="221">
        <f t="shared" si="110"/>
        <v>0</v>
      </c>
      <c r="AC383" s="141">
        <v>0.05</v>
      </c>
      <c r="AD383" s="220"/>
      <c r="AE383" s="182"/>
      <c r="AF383" s="182"/>
      <c r="AG383" s="219">
        <v>0.42</v>
      </c>
      <c r="AH383" s="119">
        <f t="shared" si="111"/>
        <v>0</v>
      </c>
      <c r="AI383" s="220">
        <v>0</v>
      </c>
      <c r="AJ383" s="119">
        <f t="shared" si="112"/>
        <v>0</v>
      </c>
      <c r="AK383" s="119">
        <v>0</v>
      </c>
      <c r="AL383" s="119">
        <f t="shared" si="113"/>
        <v>0</v>
      </c>
      <c r="AM383" s="119">
        <f t="shared" si="114"/>
        <v>0</v>
      </c>
      <c r="AN383" s="135"/>
    </row>
    <row r="384" spans="1:40" x14ac:dyDescent="0.3">
      <c r="A384" s="218" t="s">
        <v>269</v>
      </c>
      <c r="B384" s="182" t="s">
        <v>47</v>
      </c>
      <c r="C384" s="182" t="s">
        <v>103</v>
      </c>
      <c r="D384" s="182" t="s">
        <v>104</v>
      </c>
      <c r="E384" s="182" t="s">
        <v>127</v>
      </c>
      <c r="F384" s="182" t="s">
        <v>128</v>
      </c>
      <c r="G384" s="182" t="s">
        <v>52</v>
      </c>
      <c r="H384" s="182" t="s">
        <v>53</v>
      </c>
      <c r="I384" s="140" t="s">
        <v>54</v>
      </c>
      <c r="J384" s="140" t="s">
        <v>54</v>
      </c>
      <c r="K384" s="140" t="s">
        <v>0</v>
      </c>
      <c r="L384" s="182" t="s">
        <v>101</v>
      </c>
      <c r="M384" s="182"/>
      <c r="N384" s="182" t="s">
        <v>102</v>
      </c>
      <c r="O384" s="182" t="s">
        <v>70</v>
      </c>
      <c r="P384" s="106">
        <v>0.23</v>
      </c>
      <c r="Q384" s="140"/>
      <c r="R384" s="182"/>
      <c r="S384" s="171">
        <v>2063.5353521120301</v>
      </c>
      <c r="T384" s="171"/>
      <c r="U384" s="119">
        <v>0</v>
      </c>
      <c r="V384" s="123">
        <f t="shared" si="106"/>
        <v>2063.5353521120301</v>
      </c>
      <c r="W384" s="123">
        <f t="shared" si="109"/>
        <v>0</v>
      </c>
      <c r="X384" s="220"/>
      <c r="Y384" s="117">
        <f t="shared" si="99"/>
        <v>0</v>
      </c>
      <c r="Z384" s="117">
        <f t="shared" si="117"/>
        <v>0</v>
      </c>
      <c r="AA384" s="119">
        <f t="shared" si="115"/>
        <v>0</v>
      </c>
      <c r="AB384" s="221">
        <f t="shared" si="110"/>
        <v>0</v>
      </c>
      <c r="AC384" s="141">
        <v>0.05</v>
      </c>
      <c r="AD384" s="220"/>
      <c r="AE384" s="182"/>
      <c r="AF384" s="182"/>
      <c r="AG384" s="219">
        <v>0.42</v>
      </c>
      <c r="AH384" s="119">
        <f t="shared" si="111"/>
        <v>0</v>
      </c>
      <c r="AI384" s="220">
        <v>0</v>
      </c>
      <c r="AJ384" s="119">
        <f t="shared" si="112"/>
        <v>0</v>
      </c>
      <c r="AK384" s="119">
        <v>0</v>
      </c>
      <c r="AL384" s="119">
        <f t="shared" si="113"/>
        <v>0</v>
      </c>
      <c r="AM384" s="119">
        <f t="shared" si="114"/>
        <v>0</v>
      </c>
      <c r="AN384" s="135"/>
    </row>
    <row r="385" spans="1:40" x14ac:dyDescent="0.3">
      <c r="A385" s="218" t="s">
        <v>269</v>
      </c>
      <c r="B385" s="182" t="s">
        <v>47</v>
      </c>
      <c r="C385" s="182" t="s">
        <v>103</v>
      </c>
      <c r="D385" s="182" t="s">
        <v>104</v>
      </c>
      <c r="E385" s="182" t="s">
        <v>107</v>
      </c>
      <c r="F385" s="182" t="s">
        <v>108</v>
      </c>
      <c r="G385" s="182" t="s">
        <v>52</v>
      </c>
      <c r="H385" s="182" t="s">
        <v>53</v>
      </c>
      <c r="I385" s="140" t="s">
        <v>54</v>
      </c>
      <c r="J385" s="140" t="s">
        <v>54</v>
      </c>
      <c r="K385" s="140" t="s">
        <v>0</v>
      </c>
      <c r="L385" s="182" t="s">
        <v>101</v>
      </c>
      <c r="M385" s="182"/>
      <c r="N385" s="182" t="s">
        <v>102</v>
      </c>
      <c r="O385" s="182" t="s">
        <v>70</v>
      </c>
      <c r="P385" s="219">
        <v>0.03</v>
      </c>
      <c r="Q385" s="140"/>
      <c r="R385" s="182"/>
      <c r="S385" s="171">
        <v>655.37999999978604</v>
      </c>
      <c r="T385" s="171"/>
      <c r="U385" s="119">
        <v>0</v>
      </c>
      <c r="V385" s="123">
        <f t="shared" si="106"/>
        <v>655.37999999978604</v>
      </c>
      <c r="W385" s="123">
        <f t="shared" si="109"/>
        <v>0</v>
      </c>
      <c r="X385" s="220"/>
      <c r="Y385" s="117">
        <f t="shared" si="99"/>
        <v>0</v>
      </c>
      <c r="Z385" s="117">
        <f t="shared" si="117"/>
        <v>0</v>
      </c>
      <c r="AA385" s="119">
        <f t="shared" si="115"/>
        <v>0</v>
      </c>
      <c r="AB385" s="221">
        <f t="shared" si="110"/>
        <v>0</v>
      </c>
      <c r="AC385" s="141">
        <v>0.05</v>
      </c>
      <c r="AD385" s="220"/>
      <c r="AE385" s="182"/>
      <c r="AF385" s="182"/>
      <c r="AG385" s="219">
        <v>0.42</v>
      </c>
      <c r="AH385" s="119">
        <f t="shared" si="111"/>
        <v>0</v>
      </c>
      <c r="AI385" s="220">
        <v>0</v>
      </c>
      <c r="AJ385" s="119">
        <f t="shared" si="112"/>
        <v>0</v>
      </c>
      <c r="AK385" s="119">
        <v>0</v>
      </c>
      <c r="AL385" s="119">
        <f t="shared" si="113"/>
        <v>0</v>
      </c>
      <c r="AM385" s="119">
        <f t="shared" si="114"/>
        <v>0</v>
      </c>
      <c r="AN385" s="135"/>
    </row>
    <row r="386" spans="1:40" x14ac:dyDescent="0.3">
      <c r="A386" s="218" t="s">
        <v>269</v>
      </c>
      <c r="B386" s="182" t="s">
        <v>47</v>
      </c>
      <c r="C386" s="182" t="s">
        <v>103</v>
      </c>
      <c r="D386" s="182" t="s">
        <v>104</v>
      </c>
      <c r="E386" s="182" t="s">
        <v>109</v>
      </c>
      <c r="F386" s="182" t="s">
        <v>110</v>
      </c>
      <c r="G386" s="182" t="s">
        <v>52</v>
      </c>
      <c r="H386" s="182" t="s">
        <v>53</v>
      </c>
      <c r="I386" s="140" t="s">
        <v>54</v>
      </c>
      <c r="J386" s="140" t="s">
        <v>54</v>
      </c>
      <c r="K386" s="140" t="s">
        <v>0</v>
      </c>
      <c r="L386" s="182" t="s">
        <v>101</v>
      </c>
      <c r="M386" s="182"/>
      <c r="N386" s="182" t="s">
        <v>102</v>
      </c>
      <c r="O386" s="182" t="s">
        <v>70</v>
      </c>
      <c r="P386" s="219">
        <v>0.22</v>
      </c>
      <c r="Q386" s="140"/>
      <c r="R386" s="182"/>
      <c r="S386" s="171">
        <v>354.84000000002601</v>
      </c>
      <c r="T386" s="171"/>
      <c r="U386" s="119">
        <v>0</v>
      </c>
      <c r="V386" s="123">
        <f t="shared" si="106"/>
        <v>354.84000000002601</v>
      </c>
      <c r="W386" s="123">
        <f t="shared" si="109"/>
        <v>0</v>
      </c>
      <c r="X386" s="220"/>
      <c r="Y386" s="117">
        <f t="shared" si="99"/>
        <v>0</v>
      </c>
      <c r="Z386" s="117">
        <f t="shared" si="117"/>
        <v>0</v>
      </c>
      <c r="AA386" s="119">
        <f t="shared" si="115"/>
        <v>0</v>
      </c>
      <c r="AB386" s="221">
        <f t="shared" si="110"/>
        <v>0</v>
      </c>
      <c r="AC386" s="141">
        <v>0.05</v>
      </c>
      <c r="AD386" s="220"/>
      <c r="AE386" s="182"/>
      <c r="AF386" s="182"/>
      <c r="AG386" s="219">
        <v>0.42</v>
      </c>
      <c r="AH386" s="119">
        <f t="shared" si="111"/>
        <v>0</v>
      </c>
      <c r="AI386" s="220">
        <v>0</v>
      </c>
      <c r="AJ386" s="119">
        <f t="shared" si="112"/>
        <v>0</v>
      </c>
      <c r="AK386" s="119">
        <v>0</v>
      </c>
      <c r="AL386" s="119">
        <f t="shared" si="113"/>
        <v>0</v>
      </c>
      <c r="AM386" s="119">
        <f t="shared" si="114"/>
        <v>0</v>
      </c>
      <c r="AN386" s="135"/>
    </row>
    <row r="387" spans="1:40" x14ac:dyDescent="0.3">
      <c r="A387" s="218" t="s">
        <v>269</v>
      </c>
      <c r="B387" s="182" t="s">
        <v>47</v>
      </c>
      <c r="C387" s="182" t="s">
        <v>103</v>
      </c>
      <c r="D387" s="182" t="s">
        <v>104</v>
      </c>
      <c r="E387" s="182" t="s">
        <v>114</v>
      </c>
      <c r="F387" s="182" t="s">
        <v>115</v>
      </c>
      <c r="G387" s="182" t="s">
        <v>52</v>
      </c>
      <c r="H387" s="182" t="s">
        <v>53</v>
      </c>
      <c r="I387" s="140" t="s">
        <v>54</v>
      </c>
      <c r="J387" s="140" t="s">
        <v>54</v>
      </c>
      <c r="K387" s="140" t="s">
        <v>0</v>
      </c>
      <c r="L387" s="182" t="s">
        <v>101</v>
      </c>
      <c r="M387" s="182"/>
      <c r="N387" s="182" t="s">
        <v>102</v>
      </c>
      <c r="O387" s="182" t="s">
        <v>70</v>
      </c>
      <c r="P387" s="219">
        <v>0.04</v>
      </c>
      <c r="Q387" s="140"/>
      <c r="R387" s="182"/>
      <c r="S387" s="171">
        <v>227.30774647876399</v>
      </c>
      <c r="T387" s="171"/>
      <c r="U387" s="119">
        <v>0</v>
      </c>
      <c r="V387" s="123">
        <f t="shared" si="106"/>
        <v>227.30774647876399</v>
      </c>
      <c r="W387" s="123">
        <f t="shared" si="109"/>
        <v>0</v>
      </c>
      <c r="X387" s="220"/>
      <c r="Y387" s="117">
        <f t="shared" ref="Y387:Y428" si="118">IF(W387-AB387&lt;0,0,IF(O387="返现",MAX(W387-AA387-AB387,0),MAX(W387-AB387,0)))</f>
        <v>0</v>
      </c>
      <c r="Z387" s="117">
        <f t="shared" si="117"/>
        <v>0</v>
      </c>
      <c r="AA387" s="119">
        <f t="shared" si="115"/>
        <v>0</v>
      </c>
      <c r="AB387" s="221">
        <f t="shared" si="110"/>
        <v>0</v>
      </c>
      <c r="AC387" s="141">
        <v>0.05</v>
      </c>
      <c r="AD387" s="220"/>
      <c r="AE387" s="182"/>
      <c r="AF387" s="182"/>
      <c r="AG387" s="219">
        <v>0.42</v>
      </c>
      <c r="AH387" s="119">
        <f t="shared" si="111"/>
        <v>0</v>
      </c>
      <c r="AI387" s="220">
        <v>0</v>
      </c>
      <c r="AJ387" s="119">
        <f t="shared" si="112"/>
        <v>0</v>
      </c>
      <c r="AK387" s="119">
        <v>0</v>
      </c>
      <c r="AL387" s="119">
        <f t="shared" si="113"/>
        <v>0</v>
      </c>
      <c r="AM387" s="119">
        <f t="shared" si="114"/>
        <v>0</v>
      </c>
      <c r="AN387" s="135"/>
    </row>
    <row r="388" spans="1:40" x14ac:dyDescent="0.3">
      <c r="A388" s="218" t="s">
        <v>269</v>
      </c>
      <c r="B388" s="182" t="s">
        <v>47</v>
      </c>
      <c r="C388" s="182" t="s">
        <v>103</v>
      </c>
      <c r="D388" s="182" t="s">
        <v>104</v>
      </c>
      <c r="E388" s="182" t="s">
        <v>99</v>
      </c>
      <c r="F388" s="182" t="s">
        <v>116</v>
      </c>
      <c r="G388" s="182" t="s">
        <v>52</v>
      </c>
      <c r="H388" s="182" t="s">
        <v>53</v>
      </c>
      <c r="I388" s="140" t="s">
        <v>54</v>
      </c>
      <c r="J388" s="140" t="s">
        <v>54</v>
      </c>
      <c r="K388" s="140" t="s">
        <v>0</v>
      </c>
      <c r="L388" s="182" t="s">
        <v>101</v>
      </c>
      <c r="M388" s="182"/>
      <c r="N388" s="182" t="s">
        <v>102</v>
      </c>
      <c r="O388" s="182" t="s">
        <v>70</v>
      </c>
      <c r="P388" s="219">
        <v>0.23</v>
      </c>
      <c r="Q388" s="140"/>
      <c r="R388" s="182"/>
      <c r="S388" s="171">
        <v>152.264929577999</v>
      </c>
      <c r="T388" s="171"/>
      <c r="U388" s="119">
        <v>0</v>
      </c>
      <c r="V388" s="123">
        <f t="shared" si="106"/>
        <v>152.264929577999</v>
      </c>
      <c r="W388" s="123">
        <f t="shared" si="109"/>
        <v>0</v>
      </c>
      <c r="X388" s="220"/>
      <c r="Y388" s="117">
        <f t="shared" si="118"/>
        <v>0</v>
      </c>
      <c r="Z388" s="117">
        <f t="shared" si="117"/>
        <v>0</v>
      </c>
      <c r="AA388" s="119">
        <f t="shared" si="115"/>
        <v>0</v>
      </c>
      <c r="AB388" s="221">
        <f t="shared" si="110"/>
        <v>0</v>
      </c>
      <c r="AC388" s="141">
        <v>0.05</v>
      </c>
      <c r="AD388" s="220"/>
      <c r="AE388" s="182"/>
      <c r="AF388" s="182"/>
      <c r="AG388" s="219">
        <v>0.42</v>
      </c>
      <c r="AH388" s="119">
        <f t="shared" si="111"/>
        <v>0</v>
      </c>
      <c r="AI388" s="220">
        <v>0</v>
      </c>
      <c r="AJ388" s="119">
        <f t="shared" si="112"/>
        <v>0</v>
      </c>
      <c r="AK388" s="119">
        <v>0</v>
      </c>
      <c r="AL388" s="119">
        <f t="shared" si="113"/>
        <v>0</v>
      </c>
      <c r="AM388" s="119">
        <f t="shared" si="114"/>
        <v>0</v>
      </c>
      <c r="AN388" s="135"/>
    </row>
    <row r="389" spans="1:40" x14ac:dyDescent="0.3">
      <c r="A389" s="218" t="s">
        <v>269</v>
      </c>
      <c r="B389" s="182" t="s">
        <v>47</v>
      </c>
      <c r="C389" s="182" t="s">
        <v>103</v>
      </c>
      <c r="D389" s="182" t="s">
        <v>104</v>
      </c>
      <c r="E389" s="182" t="s">
        <v>117</v>
      </c>
      <c r="F389" s="182" t="s">
        <v>118</v>
      </c>
      <c r="G389" s="182" t="s">
        <v>52</v>
      </c>
      <c r="H389" s="182" t="s">
        <v>53</v>
      </c>
      <c r="I389" s="140" t="s">
        <v>54</v>
      </c>
      <c r="J389" s="140" t="s">
        <v>54</v>
      </c>
      <c r="K389" s="140" t="s">
        <v>0</v>
      </c>
      <c r="L389" s="182" t="s">
        <v>101</v>
      </c>
      <c r="M389" s="182"/>
      <c r="N389" s="182" t="s">
        <v>102</v>
      </c>
      <c r="O389" s="182" t="s">
        <v>70</v>
      </c>
      <c r="P389" s="219">
        <v>0.13</v>
      </c>
      <c r="Q389" s="140"/>
      <c r="R389" s="182"/>
      <c r="S389" s="171">
        <v>-30329.470000000099</v>
      </c>
      <c r="T389" s="171"/>
      <c r="U389" s="119">
        <v>0</v>
      </c>
      <c r="V389" s="123">
        <f t="shared" si="106"/>
        <v>-30329.470000000099</v>
      </c>
      <c r="W389" s="123">
        <f t="shared" si="109"/>
        <v>0</v>
      </c>
      <c r="X389" s="220"/>
      <c r="Y389" s="117">
        <f t="shared" si="118"/>
        <v>0</v>
      </c>
      <c r="Z389" s="117">
        <f t="shared" si="117"/>
        <v>0</v>
      </c>
      <c r="AA389" s="119">
        <f t="shared" si="115"/>
        <v>0</v>
      </c>
      <c r="AB389" s="221">
        <f t="shared" si="110"/>
        <v>0</v>
      </c>
      <c r="AC389" s="141">
        <v>0.05</v>
      </c>
      <c r="AD389" s="220"/>
      <c r="AE389" s="182"/>
      <c r="AF389" s="182"/>
      <c r="AG389" s="219">
        <v>0.42</v>
      </c>
      <c r="AH389" s="119">
        <f t="shared" si="111"/>
        <v>0</v>
      </c>
      <c r="AI389" s="220">
        <v>0</v>
      </c>
      <c r="AJ389" s="119">
        <f t="shared" si="112"/>
        <v>0</v>
      </c>
      <c r="AK389" s="119">
        <v>0</v>
      </c>
      <c r="AL389" s="119">
        <f t="shared" si="113"/>
        <v>0</v>
      </c>
      <c r="AM389" s="119">
        <f t="shared" si="114"/>
        <v>0</v>
      </c>
      <c r="AN389" s="135"/>
    </row>
    <row r="390" spans="1:40" x14ac:dyDescent="0.3">
      <c r="A390" s="218" t="s">
        <v>269</v>
      </c>
      <c r="B390" s="182" t="s">
        <v>47</v>
      </c>
      <c r="C390" s="182" t="s">
        <v>103</v>
      </c>
      <c r="D390" s="182" t="s">
        <v>104</v>
      </c>
      <c r="E390" s="182" t="s">
        <v>119</v>
      </c>
      <c r="F390" s="182" t="s">
        <v>120</v>
      </c>
      <c r="G390" s="182" t="s">
        <v>52</v>
      </c>
      <c r="H390" s="182" t="s">
        <v>53</v>
      </c>
      <c r="I390" s="140" t="s">
        <v>54</v>
      </c>
      <c r="J390" s="140" t="s">
        <v>54</v>
      </c>
      <c r="K390" s="140" t="s">
        <v>0</v>
      </c>
      <c r="L390" s="182" t="s">
        <v>101</v>
      </c>
      <c r="M390" s="182"/>
      <c r="N390" s="182" t="s">
        <v>102</v>
      </c>
      <c r="O390" s="182" t="s">
        <v>70</v>
      </c>
      <c r="P390" s="219">
        <v>0.03</v>
      </c>
      <c r="Q390" s="140"/>
      <c r="R390" s="182"/>
      <c r="S390" s="171">
        <v>425.555211267598</v>
      </c>
      <c r="T390" s="171"/>
      <c r="U390" s="119">
        <v>0</v>
      </c>
      <c r="V390" s="123">
        <f t="shared" si="106"/>
        <v>425.555211267598</v>
      </c>
      <c r="W390" s="123">
        <f t="shared" si="109"/>
        <v>0</v>
      </c>
      <c r="X390" s="220"/>
      <c r="Y390" s="117">
        <f t="shared" si="118"/>
        <v>0</v>
      </c>
      <c r="Z390" s="117">
        <f t="shared" si="117"/>
        <v>0</v>
      </c>
      <c r="AA390" s="119">
        <f t="shared" si="115"/>
        <v>0</v>
      </c>
      <c r="AB390" s="221">
        <f t="shared" si="110"/>
        <v>0</v>
      </c>
      <c r="AC390" s="141">
        <v>0.05</v>
      </c>
      <c r="AD390" s="220"/>
      <c r="AE390" s="182"/>
      <c r="AF390" s="182"/>
      <c r="AG390" s="219">
        <v>0.42</v>
      </c>
      <c r="AH390" s="119">
        <f t="shared" si="111"/>
        <v>0</v>
      </c>
      <c r="AI390" s="220">
        <v>0</v>
      </c>
      <c r="AJ390" s="119">
        <f t="shared" si="112"/>
        <v>0</v>
      </c>
      <c r="AK390" s="119">
        <v>0</v>
      </c>
      <c r="AL390" s="119">
        <f t="shared" si="113"/>
        <v>0</v>
      </c>
      <c r="AM390" s="119">
        <f t="shared" si="114"/>
        <v>0</v>
      </c>
      <c r="AN390" s="135"/>
    </row>
    <row r="391" spans="1:40" x14ac:dyDescent="0.3">
      <c r="A391" s="218" t="s">
        <v>269</v>
      </c>
      <c r="B391" s="182" t="s">
        <v>47</v>
      </c>
      <c r="C391" s="182" t="s">
        <v>103</v>
      </c>
      <c r="D391" s="182" t="s">
        <v>104</v>
      </c>
      <c r="E391" s="182" t="s">
        <v>121</v>
      </c>
      <c r="F391" s="182" t="s">
        <v>122</v>
      </c>
      <c r="G391" s="182" t="s">
        <v>52</v>
      </c>
      <c r="H391" s="182" t="s">
        <v>53</v>
      </c>
      <c r="I391" s="140" t="s">
        <v>54</v>
      </c>
      <c r="J391" s="140" t="s">
        <v>54</v>
      </c>
      <c r="K391" s="140" t="s">
        <v>0</v>
      </c>
      <c r="L391" s="182" t="s">
        <v>101</v>
      </c>
      <c r="M391" s="182"/>
      <c r="N391" s="182" t="s">
        <v>102</v>
      </c>
      <c r="O391" s="182" t="s">
        <v>70</v>
      </c>
      <c r="P391" s="219">
        <v>0.22</v>
      </c>
      <c r="Q391" s="140"/>
      <c r="R391" s="182"/>
      <c r="S391" s="171">
        <v>1402.38690140774</v>
      </c>
      <c r="T391" s="171"/>
      <c r="U391" s="119">
        <v>0</v>
      </c>
      <c r="V391" s="123">
        <f t="shared" si="106"/>
        <v>1402.38690140774</v>
      </c>
      <c r="W391" s="123">
        <f t="shared" si="109"/>
        <v>0</v>
      </c>
      <c r="X391" s="220"/>
      <c r="Y391" s="117">
        <f t="shared" si="118"/>
        <v>0</v>
      </c>
      <c r="Z391" s="117">
        <f t="shared" si="117"/>
        <v>0</v>
      </c>
      <c r="AA391" s="119">
        <f t="shared" si="115"/>
        <v>0</v>
      </c>
      <c r="AB391" s="221">
        <f t="shared" si="110"/>
        <v>0</v>
      </c>
      <c r="AC391" s="141">
        <v>0.05</v>
      </c>
      <c r="AD391" s="220"/>
      <c r="AE391" s="182"/>
      <c r="AF391" s="182"/>
      <c r="AG391" s="219">
        <v>0.42</v>
      </c>
      <c r="AH391" s="119">
        <f t="shared" si="111"/>
        <v>0</v>
      </c>
      <c r="AI391" s="220">
        <v>0</v>
      </c>
      <c r="AJ391" s="119">
        <f t="shared" si="112"/>
        <v>0</v>
      </c>
      <c r="AK391" s="119">
        <v>0</v>
      </c>
      <c r="AL391" s="119">
        <f t="shared" si="113"/>
        <v>0</v>
      </c>
      <c r="AM391" s="119">
        <f t="shared" si="114"/>
        <v>0</v>
      </c>
      <c r="AN391" s="135"/>
    </row>
    <row r="392" spans="1:40" x14ac:dyDescent="0.3">
      <c r="A392" s="218" t="s">
        <v>269</v>
      </c>
      <c r="B392" s="182" t="s">
        <v>47</v>
      </c>
      <c r="C392" s="182" t="s">
        <v>103</v>
      </c>
      <c r="D392" s="182" t="s">
        <v>104</v>
      </c>
      <c r="E392" s="182" t="s">
        <v>123</v>
      </c>
      <c r="F392" s="182" t="s">
        <v>124</v>
      </c>
      <c r="G392" s="182" t="s">
        <v>52</v>
      </c>
      <c r="H392" s="182" t="s">
        <v>53</v>
      </c>
      <c r="I392" s="140" t="s">
        <v>54</v>
      </c>
      <c r="J392" s="140" t="s">
        <v>54</v>
      </c>
      <c r="K392" s="140" t="s">
        <v>0</v>
      </c>
      <c r="L392" s="182" t="s">
        <v>101</v>
      </c>
      <c r="M392" s="182"/>
      <c r="N392" s="182" t="s">
        <v>102</v>
      </c>
      <c r="O392" s="182" t="s">
        <v>70</v>
      </c>
      <c r="P392" s="219">
        <v>0.23</v>
      </c>
      <c r="Q392" s="140"/>
      <c r="R392" s="182"/>
      <c r="S392" s="171">
        <v>12961.68</v>
      </c>
      <c r="T392" s="171"/>
      <c r="U392" s="119">
        <v>0</v>
      </c>
      <c r="V392" s="123">
        <f t="shared" si="106"/>
        <v>12961.68</v>
      </c>
      <c r="W392" s="123">
        <f t="shared" si="109"/>
        <v>0</v>
      </c>
      <c r="X392" s="220"/>
      <c r="Y392" s="117">
        <f t="shared" si="118"/>
        <v>0</v>
      </c>
      <c r="Z392" s="117">
        <f t="shared" si="117"/>
        <v>0</v>
      </c>
      <c r="AA392" s="119">
        <f t="shared" si="115"/>
        <v>0</v>
      </c>
      <c r="AB392" s="221">
        <f t="shared" si="110"/>
        <v>0</v>
      </c>
      <c r="AC392" s="141">
        <v>0.05</v>
      </c>
      <c r="AD392" s="220"/>
      <c r="AE392" s="182"/>
      <c r="AF392" s="182"/>
      <c r="AG392" s="219">
        <v>0.42</v>
      </c>
      <c r="AH392" s="119">
        <f t="shared" si="111"/>
        <v>0</v>
      </c>
      <c r="AI392" s="220">
        <v>0</v>
      </c>
      <c r="AJ392" s="119">
        <f t="shared" si="112"/>
        <v>0</v>
      </c>
      <c r="AK392" s="119">
        <v>0</v>
      </c>
      <c r="AL392" s="119">
        <f t="shared" si="113"/>
        <v>0</v>
      </c>
      <c r="AM392" s="119">
        <f t="shared" si="114"/>
        <v>0</v>
      </c>
      <c r="AN392" s="135"/>
    </row>
    <row r="393" spans="1:40" x14ac:dyDescent="0.3">
      <c r="A393" s="218" t="s">
        <v>269</v>
      </c>
      <c r="B393" s="182" t="s">
        <v>47</v>
      </c>
      <c r="C393" s="182" t="s">
        <v>103</v>
      </c>
      <c r="D393" s="182" t="s">
        <v>104</v>
      </c>
      <c r="E393" s="182" t="s">
        <v>125</v>
      </c>
      <c r="F393" s="182" t="s">
        <v>126</v>
      </c>
      <c r="G393" s="182" t="s">
        <v>52</v>
      </c>
      <c r="H393" s="182" t="s">
        <v>53</v>
      </c>
      <c r="I393" s="140" t="s">
        <v>54</v>
      </c>
      <c r="J393" s="140" t="s">
        <v>54</v>
      </c>
      <c r="K393" s="140" t="s">
        <v>0</v>
      </c>
      <c r="L393" s="182" t="s">
        <v>101</v>
      </c>
      <c r="M393" s="182"/>
      <c r="N393" s="182" t="s">
        <v>102</v>
      </c>
      <c r="O393" s="182" t="s">
        <v>70</v>
      </c>
      <c r="P393" s="219">
        <v>0.13</v>
      </c>
      <c r="Q393" s="140"/>
      <c r="R393" s="182"/>
      <c r="S393" s="171">
        <v>143.460985915328</v>
      </c>
      <c r="T393" s="171"/>
      <c r="U393" s="119">
        <v>0</v>
      </c>
      <c r="V393" s="123">
        <f t="shared" si="106"/>
        <v>143.460985915328</v>
      </c>
      <c r="W393" s="123">
        <f t="shared" si="109"/>
        <v>0</v>
      </c>
      <c r="X393" s="220"/>
      <c r="Y393" s="117">
        <f t="shared" si="118"/>
        <v>0</v>
      </c>
      <c r="Z393" s="117">
        <f t="shared" si="117"/>
        <v>0</v>
      </c>
      <c r="AA393" s="119">
        <f t="shared" si="115"/>
        <v>0</v>
      </c>
      <c r="AB393" s="221">
        <f t="shared" si="110"/>
        <v>0</v>
      </c>
      <c r="AC393" s="141">
        <v>0.05</v>
      </c>
      <c r="AD393" s="220"/>
      <c r="AE393" s="182"/>
      <c r="AF393" s="182"/>
      <c r="AG393" s="219">
        <v>0.42</v>
      </c>
      <c r="AH393" s="119">
        <f t="shared" si="111"/>
        <v>0</v>
      </c>
      <c r="AI393" s="220">
        <v>0</v>
      </c>
      <c r="AJ393" s="119">
        <f t="shared" si="112"/>
        <v>0</v>
      </c>
      <c r="AK393" s="119">
        <v>0</v>
      </c>
      <c r="AL393" s="119">
        <f t="shared" si="113"/>
        <v>0</v>
      </c>
      <c r="AM393" s="119">
        <f t="shared" si="114"/>
        <v>0</v>
      </c>
      <c r="AN393" s="135"/>
    </row>
    <row r="394" spans="1:40" x14ac:dyDescent="0.3">
      <c r="A394" s="218" t="s">
        <v>269</v>
      </c>
      <c r="B394" s="182" t="s">
        <v>47</v>
      </c>
      <c r="C394" s="182" t="s">
        <v>103</v>
      </c>
      <c r="D394" s="182" t="s">
        <v>129</v>
      </c>
      <c r="E394" s="182" t="s">
        <v>130</v>
      </c>
      <c r="F394" s="182" t="s">
        <v>131</v>
      </c>
      <c r="G394" s="182" t="s">
        <v>52</v>
      </c>
      <c r="H394" s="182" t="s">
        <v>53</v>
      </c>
      <c r="I394" s="140" t="s">
        <v>54</v>
      </c>
      <c r="J394" s="140" t="s">
        <v>54</v>
      </c>
      <c r="K394" s="140" t="s">
        <v>0</v>
      </c>
      <c r="L394" s="182" t="s">
        <v>101</v>
      </c>
      <c r="M394" s="182"/>
      <c r="N394" s="182" t="s">
        <v>102</v>
      </c>
      <c r="O394" s="182" t="s">
        <v>70</v>
      </c>
      <c r="P394" s="219">
        <v>0.18</v>
      </c>
      <c r="Q394" s="140"/>
      <c r="R394" s="182"/>
      <c r="S394" s="171">
        <v>42851.614929577998</v>
      </c>
      <c r="T394" s="171"/>
      <c r="U394" s="119">
        <v>0</v>
      </c>
      <c r="V394" s="123">
        <f t="shared" si="106"/>
        <v>42851.614929577998</v>
      </c>
      <c r="W394" s="123">
        <f t="shared" si="109"/>
        <v>0</v>
      </c>
      <c r="X394" s="220"/>
      <c r="Y394" s="117">
        <f t="shared" si="118"/>
        <v>0</v>
      </c>
      <c r="Z394" s="117">
        <f t="shared" si="117"/>
        <v>0</v>
      </c>
      <c r="AA394" s="119">
        <f t="shared" si="115"/>
        <v>0</v>
      </c>
      <c r="AB394" s="221">
        <f t="shared" si="110"/>
        <v>0</v>
      </c>
      <c r="AC394" s="141">
        <v>0.05</v>
      </c>
      <c r="AD394" s="220"/>
      <c r="AE394" s="182"/>
      <c r="AF394" s="182"/>
      <c r="AG394" s="219">
        <v>0.42</v>
      </c>
      <c r="AH394" s="119">
        <f t="shared" si="111"/>
        <v>0</v>
      </c>
      <c r="AI394" s="220">
        <v>29942.36</v>
      </c>
      <c r="AJ394" s="119">
        <f t="shared" si="112"/>
        <v>0</v>
      </c>
      <c r="AK394" s="119">
        <v>0</v>
      </c>
      <c r="AL394" s="119">
        <f t="shared" si="113"/>
        <v>29942.36</v>
      </c>
      <c r="AM394" s="119">
        <f t="shared" si="114"/>
        <v>0</v>
      </c>
      <c r="AN394" s="135"/>
    </row>
    <row r="395" spans="1:40" x14ac:dyDescent="0.3">
      <c r="A395" s="218" t="s">
        <v>269</v>
      </c>
      <c r="B395" s="182" t="s">
        <v>47</v>
      </c>
      <c r="C395" s="182" t="s">
        <v>103</v>
      </c>
      <c r="D395" s="182" t="s">
        <v>129</v>
      </c>
      <c r="E395" s="182" t="s">
        <v>101</v>
      </c>
      <c r="F395" s="182" t="s">
        <v>132</v>
      </c>
      <c r="G395" s="182" t="s">
        <v>52</v>
      </c>
      <c r="H395" s="182" t="s">
        <v>53</v>
      </c>
      <c r="I395" s="140" t="s">
        <v>54</v>
      </c>
      <c r="J395" s="140" t="s">
        <v>54</v>
      </c>
      <c r="K395" s="140" t="s">
        <v>0</v>
      </c>
      <c r="L395" s="182" t="s">
        <v>101</v>
      </c>
      <c r="M395" s="182"/>
      <c r="N395" s="182" t="s">
        <v>102</v>
      </c>
      <c r="O395" s="182" t="s">
        <v>70</v>
      </c>
      <c r="P395" s="219">
        <v>0.08</v>
      </c>
      <c r="Q395" s="140"/>
      <c r="R395" s="182"/>
      <c r="S395" s="171">
        <v>29897.39</v>
      </c>
      <c r="T395" s="171"/>
      <c r="U395" s="119">
        <v>0</v>
      </c>
      <c r="V395" s="123">
        <f t="shared" si="106"/>
        <v>29897.39</v>
      </c>
      <c r="W395" s="123">
        <f t="shared" si="109"/>
        <v>0</v>
      </c>
      <c r="X395" s="220"/>
      <c r="Y395" s="117">
        <f t="shared" si="118"/>
        <v>0</v>
      </c>
      <c r="Z395" s="117">
        <f t="shared" si="117"/>
        <v>0</v>
      </c>
      <c r="AA395" s="119">
        <f t="shared" si="115"/>
        <v>0</v>
      </c>
      <c r="AB395" s="221">
        <f t="shared" si="110"/>
        <v>0</v>
      </c>
      <c r="AC395" s="141">
        <v>0.05</v>
      </c>
      <c r="AD395" s="220"/>
      <c r="AE395" s="182"/>
      <c r="AF395" s="182"/>
      <c r="AG395" s="219">
        <v>0.42</v>
      </c>
      <c r="AH395" s="119">
        <f t="shared" si="111"/>
        <v>0</v>
      </c>
      <c r="AI395" s="220">
        <v>0</v>
      </c>
      <c r="AJ395" s="119">
        <f t="shared" si="112"/>
        <v>0</v>
      </c>
      <c r="AK395" s="119">
        <v>0</v>
      </c>
      <c r="AL395" s="119">
        <f t="shared" si="113"/>
        <v>0</v>
      </c>
      <c r="AM395" s="119">
        <f t="shared" si="114"/>
        <v>0</v>
      </c>
      <c r="AN395" s="135"/>
    </row>
    <row r="396" spans="1:40" x14ac:dyDescent="0.3">
      <c r="A396" s="218" t="s">
        <v>269</v>
      </c>
      <c r="B396" s="182" t="s">
        <v>47</v>
      </c>
      <c r="C396" s="182" t="s">
        <v>103</v>
      </c>
      <c r="D396" s="182" t="s">
        <v>129</v>
      </c>
      <c r="E396" s="182" t="s">
        <v>133</v>
      </c>
      <c r="F396" s="182" t="s">
        <v>134</v>
      </c>
      <c r="G396" s="182" t="s">
        <v>52</v>
      </c>
      <c r="H396" s="182" t="s">
        <v>53</v>
      </c>
      <c r="I396" s="140" t="s">
        <v>54</v>
      </c>
      <c r="J396" s="140" t="s">
        <v>54</v>
      </c>
      <c r="K396" s="140" t="s">
        <v>0</v>
      </c>
      <c r="L396" s="182" t="s">
        <v>101</v>
      </c>
      <c r="M396" s="182"/>
      <c r="N396" s="182" t="s">
        <v>102</v>
      </c>
      <c r="O396" s="182" t="s">
        <v>70</v>
      </c>
      <c r="P396" s="219">
        <v>0.08</v>
      </c>
      <c r="Q396" s="140"/>
      <c r="R396" s="182"/>
      <c r="S396" s="171">
        <v>20014.111126760599</v>
      </c>
      <c r="T396" s="171"/>
      <c r="U396" s="119">
        <v>0</v>
      </c>
      <c r="V396" s="123">
        <f t="shared" si="106"/>
        <v>20014.111126760599</v>
      </c>
      <c r="W396" s="123">
        <f t="shared" si="109"/>
        <v>0</v>
      </c>
      <c r="X396" s="220"/>
      <c r="Y396" s="117">
        <f t="shared" si="118"/>
        <v>0</v>
      </c>
      <c r="Z396" s="117">
        <f t="shared" si="117"/>
        <v>0</v>
      </c>
      <c r="AA396" s="119">
        <f t="shared" si="115"/>
        <v>0</v>
      </c>
      <c r="AB396" s="221">
        <f t="shared" si="110"/>
        <v>0</v>
      </c>
      <c r="AC396" s="141">
        <v>0.05</v>
      </c>
      <c r="AD396" s="220"/>
      <c r="AE396" s="182"/>
      <c r="AF396" s="182"/>
      <c r="AG396" s="219">
        <v>0.42</v>
      </c>
      <c r="AH396" s="119">
        <f t="shared" si="111"/>
        <v>0</v>
      </c>
      <c r="AI396" s="220">
        <v>0</v>
      </c>
      <c r="AJ396" s="119">
        <f t="shared" si="112"/>
        <v>0</v>
      </c>
      <c r="AK396" s="119">
        <v>0</v>
      </c>
      <c r="AL396" s="119">
        <f t="shared" si="113"/>
        <v>0</v>
      </c>
      <c r="AM396" s="119">
        <f t="shared" si="114"/>
        <v>0</v>
      </c>
      <c r="AN396" s="135"/>
    </row>
    <row r="397" spans="1:40" x14ac:dyDescent="0.3">
      <c r="A397" s="218" t="s">
        <v>269</v>
      </c>
      <c r="B397" s="182" t="s">
        <v>47</v>
      </c>
      <c r="C397" s="182" t="s">
        <v>103</v>
      </c>
      <c r="D397" s="182" t="s">
        <v>129</v>
      </c>
      <c r="E397" s="182" t="s">
        <v>135</v>
      </c>
      <c r="F397" s="182" t="s">
        <v>136</v>
      </c>
      <c r="G397" s="182" t="s">
        <v>52</v>
      </c>
      <c r="H397" s="182" t="s">
        <v>53</v>
      </c>
      <c r="I397" s="140" t="s">
        <v>54</v>
      </c>
      <c r="J397" s="140" t="s">
        <v>54</v>
      </c>
      <c r="K397" s="140" t="s">
        <v>0</v>
      </c>
      <c r="L397" s="182" t="s">
        <v>101</v>
      </c>
      <c r="M397" s="182"/>
      <c r="N397" s="182" t="s">
        <v>102</v>
      </c>
      <c r="O397" s="182" t="s">
        <v>70</v>
      </c>
      <c r="P397" s="219">
        <v>0.04</v>
      </c>
      <c r="Q397" s="140"/>
      <c r="R397" s="182"/>
      <c r="S397" s="171">
        <v>322.47394365991897</v>
      </c>
      <c r="T397" s="171"/>
      <c r="U397" s="119">
        <v>0</v>
      </c>
      <c r="V397" s="123">
        <f t="shared" si="106"/>
        <v>322.47394365991897</v>
      </c>
      <c r="W397" s="123">
        <f t="shared" si="109"/>
        <v>0</v>
      </c>
      <c r="X397" s="220"/>
      <c r="Y397" s="117">
        <f t="shared" si="118"/>
        <v>0</v>
      </c>
      <c r="Z397" s="117">
        <f t="shared" si="117"/>
        <v>0</v>
      </c>
      <c r="AA397" s="119">
        <f t="shared" si="115"/>
        <v>0</v>
      </c>
      <c r="AB397" s="221">
        <f t="shared" si="110"/>
        <v>0</v>
      </c>
      <c r="AC397" s="141">
        <v>0.05</v>
      </c>
      <c r="AD397" s="220"/>
      <c r="AE397" s="182"/>
      <c r="AF397" s="182"/>
      <c r="AG397" s="219">
        <v>0.42</v>
      </c>
      <c r="AH397" s="119">
        <f t="shared" si="111"/>
        <v>0</v>
      </c>
      <c r="AI397" s="220">
        <v>0</v>
      </c>
      <c r="AJ397" s="119">
        <f t="shared" si="112"/>
        <v>0</v>
      </c>
      <c r="AK397" s="119">
        <v>0</v>
      </c>
      <c r="AL397" s="119">
        <f t="shared" si="113"/>
        <v>0</v>
      </c>
      <c r="AM397" s="119">
        <f t="shared" si="114"/>
        <v>0</v>
      </c>
      <c r="AN397" s="135"/>
    </row>
    <row r="398" spans="1:40" x14ac:dyDescent="0.3">
      <c r="A398" s="218" t="s">
        <v>269</v>
      </c>
      <c r="B398" s="182" t="s">
        <v>47</v>
      </c>
      <c r="C398" s="182" t="s">
        <v>103</v>
      </c>
      <c r="D398" s="182" t="s">
        <v>129</v>
      </c>
      <c r="E398" s="182" t="s">
        <v>137</v>
      </c>
      <c r="F398" s="182" t="s">
        <v>138</v>
      </c>
      <c r="G398" s="182" t="s">
        <v>52</v>
      </c>
      <c r="H398" s="182" t="s">
        <v>53</v>
      </c>
      <c r="I398" s="140" t="s">
        <v>54</v>
      </c>
      <c r="J398" s="140" t="s">
        <v>54</v>
      </c>
      <c r="K398" s="140" t="s">
        <v>0</v>
      </c>
      <c r="L398" s="182" t="s">
        <v>101</v>
      </c>
      <c r="M398" s="182"/>
      <c r="N398" s="182" t="s">
        <v>102</v>
      </c>
      <c r="O398" s="182" t="s">
        <v>70</v>
      </c>
      <c r="P398" s="219">
        <v>0.23</v>
      </c>
      <c r="Q398" s="140"/>
      <c r="R398" s="182"/>
      <c r="S398" s="171">
        <v>196.54507042269699</v>
      </c>
      <c r="T398" s="171"/>
      <c r="U398" s="119">
        <v>0</v>
      </c>
      <c r="V398" s="123">
        <f t="shared" si="106"/>
        <v>196.54507042269699</v>
      </c>
      <c r="W398" s="123">
        <f t="shared" si="109"/>
        <v>0</v>
      </c>
      <c r="X398" s="220"/>
      <c r="Y398" s="117">
        <f t="shared" si="118"/>
        <v>0</v>
      </c>
      <c r="Z398" s="117">
        <f t="shared" si="117"/>
        <v>0</v>
      </c>
      <c r="AA398" s="119">
        <f t="shared" si="115"/>
        <v>0</v>
      </c>
      <c r="AB398" s="221">
        <f t="shared" si="110"/>
        <v>0</v>
      </c>
      <c r="AC398" s="141">
        <v>0.05</v>
      </c>
      <c r="AD398" s="220"/>
      <c r="AE398" s="182"/>
      <c r="AF398" s="182"/>
      <c r="AG398" s="219">
        <v>0.42</v>
      </c>
      <c r="AH398" s="119">
        <f t="shared" si="111"/>
        <v>0</v>
      </c>
      <c r="AI398" s="220">
        <v>0</v>
      </c>
      <c r="AJ398" s="119">
        <f t="shared" si="112"/>
        <v>0</v>
      </c>
      <c r="AK398" s="119">
        <v>0</v>
      </c>
      <c r="AL398" s="119">
        <f t="shared" si="113"/>
        <v>0</v>
      </c>
      <c r="AM398" s="119">
        <f t="shared" si="114"/>
        <v>0</v>
      </c>
      <c r="AN398" s="135"/>
    </row>
    <row r="399" spans="1:40" x14ac:dyDescent="0.3">
      <c r="A399" s="218" t="s">
        <v>269</v>
      </c>
      <c r="B399" s="182" t="s">
        <v>47</v>
      </c>
      <c r="C399" s="182" t="s">
        <v>103</v>
      </c>
      <c r="D399" s="182" t="s">
        <v>129</v>
      </c>
      <c r="E399" s="182" t="s">
        <v>139</v>
      </c>
      <c r="F399" s="182" t="s">
        <v>140</v>
      </c>
      <c r="G399" s="182" t="s">
        <v>52</v>
      </c>
      <c r="H399" s="182" t="s">
        <v>53</v>
      </c>
      <c r="I399" s="140" t="s">
        <v>54</v>
      </c>
      <c r="J399" s="140" t="s">
        <v>54</v>
      </c>
      <c r="K399" s="140" t="s">
        <v>0</v>
      </c>
      <c r="L399" s="182" t="s">
        <v>101</v>
      </c>
      <c r="M399" s="182"/>
      <c r="N399" s="182" t="s">
        <v>102</v>
      </c>
      <c r="O399" s="182" t="s">
        <v>70</v>
      </c>
      <c r="P399" s="219">
        <v>0.03</v>
      </c>
      <c r="Q399" s="140"/>
      <c r="R399" s="182"/>
      <c r="S399" s="171">
        <v>1513.0032394366101</v>
      </c>
      <c r="T399" s="171"/>
      <c r="U399" s="119">
        <v>0</v>
      </c>
      <c r="V399" s="123">
        <f t="shared" si="106"/>
        <v>1513.0032394366101</v>
      </c>
      <c r="W399" s="123">
        <f t="shared" si="109"/>
        <v>0</v>
      </c>
      <c r="X399" s="220"/>
      <c r="Y399" s="117">
        <f t="shared" si="118"/>
        <v>0</v>
      </c>
      <c r="Z399" s="117">
        <f t="shared" si="117"/>
        <v>0</v>
      </c>
      <c r="AA399" s="119">
        <f t="shared" si="115"/>
        <v>0</v>
      </c>
      <c r="AB399" s="221">
        <f t="shared" si="110"/>
        <v>0</v>
      </c>
      <c r="AC399" s="141">
        <v>0.05</v>
      </c>
      <c r="AD399" s="220"/>
      <c r="AE399" s="182"/>
      <c r="AF399" s="182"/>
      <c r="AG399" s="219">
        <v>0.42</v>
      </c>
      <c r="AH399" s="119">
        <f t="shared" si="111"/>
        <v>0</v>
      </c>
      <c r="AI399" s="220">
        <v>0</v>
      </c>
      <c r="AJ399" s="119">
        <f t="shared" si="112"/>
        <v>0</v>
      </c>
      <c r="AK399" s="119">
        <v>0</v>
      </c>
      <c r="AL399" s="119">
        <f t="shared" si="113"/>
        <v>0</v>
      </c>
      <c r="AM399" s="119">
        <f t="shared" si="114"/>
        <v>0</v>
      </c>
      <c r="AN399" s="135"/>
    </row>
    <row r="400" spans="1:40" x14ac:dyDescent="0.3">
      <c r="A400" s="218" t="s">
        <v>269</v>
      </c>
      <c r="B400" s="182" t="s">
        <v>47</v>
      </c>
      <c r="C400" s="182" t="s">
        <v>103</v>
      </c>
      <c r="D400" s="182" t="s">
        <v>129</v>
      </c>
      <c r="E400" s="182" t="s">
        <v>141</v>
      </c>
      <c r="F400" s="182" t="s">
        <v>142</v>
      </c>
      <c r="G400" s="182" t="s">
        <v>52</v>
      </c>
      <c r="H400" s="182" t="s">
        <v>53</v>
      </c>
      <c r="I400" s="140" t="s">
        <v>54</v>
      </c>
      <c r="J400" s="140" t="s">
        <v>54</v>
      </c>
      <c r="K400" s="140" t="s">
        <v>0</v>
      </c>
      <c r="L400" s="182" t="s">
        <v>101</v>
      </c>
      <c r="M400" s="182"/>
      <c r="N400" s="182" t="s">
        <v>102</v>
      </c>
      <c r="O400" s="182" t="s">
        <v>70</v>
      </c>
      <c r="P400" s="219">
        <v>0.03</v>
      </c>
      <c r="Q400" s="140"/>
      <c r="R400" s="182"/>
      <c r="S400" s="171">
        <v>6504.6216901406997</v>
      </c>
      <c r="T400" s="171"/>
      <c r="U400" s="119">
        <v>0</v>
      </c>
      <c r="V400" s="123">
        <f t="shared" si="106"/>
        <v>6504.6216901406997</v>
      </c>
      <c r="W400" s="123">
        <f t="shared" si="109"/>
        <v>0</v>
      </c>
      <c r="X400" s="220"/>
      <c r="Y400" s="117">
        <f t="shared" si="118"/>
        <v>0</v>
      </c>
      <c r="Z400" s="117">
        <f t="shared" si="117"/>
        <v>0</v>
      </c>
      <c r="AA400" s="119">
        <f t="shared" si="115"/>
        <v>0</v>
      </c>
      <c r="AB400" s="221">
        <f t="shared" si="110"/>
        <v>0</v>
      </c>
      <c r="AC400" s="141">
        <v>0.05</v>
      </c>
      <c r="AD400" s="220"/>
      <c r="AE400" s="182"/>
      <c r="AF400" s="182"/>
      <c r="AG400" s="219">
        <v>0</v>
      </c>
      <c r="AH400" s="119">
        <f t="shared" si="111"/>
        <v>0</v>
      </c>
      <c r="AI400" s="220">
        <v>0</v>
      </c>
      <c r="AJ400" s="119">
        <f t="shared" si="112"/>
        <v>0</v>
      </c>
      <c r="AK400" s="119">
        <v>0</v>
      </c>
      <c r="AL400" s="119">
        <f t="shared" si="113"/>
        <v>0</v>
      </c>
      <c r="AM400" s="119">
        <f t="shared" si="114"/>
        <v>0</v>
      </c>
      <c r="AN400" s="135"/>
    </row>
    <row r="401" spans="1:40" x14ac:dyDescent="0.3">
      <c r="A401" s="218" t="s">
        <v>269</v>
      </c>
      <c r="B401" s="182" t="s">
        <v>47</v>
      </c>
      <c r="C401" s="182" t="s">
        <v>103</v>
      </c>
      <c r="D401" s="182" t="s">
        <v>129</v>
      </c>
      <c r="E401" s="182" t="s">
        <v>143</v>
      </c>
      <c r="F401" s="182" t="s">
        <v>144</v>
      </c>
      <c r="G401" s="182" t="s">
        <v>52</v>
      </c>
      <c r="H401" s="182" t="s">
        <v>53</v>
      </c>
      <c r="I401" s="140" t="s">
        <v>54</v>
      </c>
      <c r="J401" s="140" t="s">
        <v>54</v>
      </c>
      <c r="K401" s="140" t="s">
        <v>0</v>
      </c>
      <c r="L401" s="182" t="s">
        <v>101</v>
      </c>
      <c r="M401" s="182"/>
      <c r="N401" s="182" t="s">
        <v>102</v>
      </c>
      <c r="O401" s="182" t="s">
        <v>70</v>
      </c>
      <c r="P401" s="219">
        <v>0.18</v>
      </c>
      <c r="Q401" s="140"/>
      <c r="R401" s="182"/>
      <c r="S401" s="171">
        <v>44820.261970721403</v>
      </c>
      <c r="T401" s="171"/>
      <c r="U401" s="119">
        <v>0</v>
      </c>
      <c r="V401" s="123">
        <f t="shared" si="106"/>
        <v>44820.261970721403</v>
      </c>
      <c r="W401" s="123">
        <f t="shared" si="109"/>
        <v>0</v>
      </c>
      <c r="X401" s="220"/>
      <c r="Y401" s="117">
        <f t="shared" si="118"/>
        <v>0</v>
      </c>
      <c r="Z401" s="117">
        <f t="shared" si="117"/>
        <v>0</v>
      </c>
      <c r="AA401" s="119">
        <f t="shared" si="115"/>
        <v>0</v>
      </c>
      <c r="AB401" s="221">
        <f t="shared" si="110"/>
        <v>0</v>
      </c>
      <c r="AC401" s="141">
        <v>0.05</v>
      </c>
      <c r="AD401" s="220"/>
      <c r="AE401" s="182"/>
      <c r="AF401" s="182"/>
      <c r="AG401" s="219">
        <v>0.42</v>
      </c>
      <c r="AH401" s="119">
        <f t="shared" si="111"/>
        <v>0</v>
      </c>
      <c r="AI401" s="220">
        <v>0</v>
      </c>
      <c r="AJ401" s="119">
        <f t="shared" si="112"/>
        <v>0</v>
      </c>
      <c r="AK401" s="119">
        <v>0</v>
      </c>
      <c r="AL401" s="119">
        <f t="shared" si="113"/>
        <v>0</v>
      </c>
      <c r="AM401" s="119">
        <f t="shared" si="114"/>
        <v>0</v>
      </c>
      <c r="AN401" s="135"/>
    </row>
    <row r="402" spans="1:40" x14ac:dyDescent="0.3">
      <c r="A402" s="218" t="s">
        <v>269</v>
      </c>
      <c r="B402" s="182" t="s">
        <v>47</v>
      </c>
      <c r="C402" s="182" t="s">
        <v>103</v>
      </c>
      <c r="D402" s="182" t="s">
        <v>129</v>
      </c>
      <c r="E402" s="182" t="s">
        <v>145</v>
      </c>
      <c r="F402" s="182" t="s">
        <v>146</v>
      </c>
      <c r="G402" s="182" t="s">
        <v>52</v>
      </c>
      <c r="H402" s="182" t="s">
        <v>53</v>
      </c>
      <c r="I402" s="140" t="s">
        <v>54</v>
      </c>
      <c r="J402" s="140" t="s">
        <v>54</v>
      </c>
      <c r="K402" s="140" t="s">
        <v>0</v>
      </c>
      <c r="L402" s="182" t="s">
        <v>101</v>
      </c>
      <c r="M402" s="182"/>
      <c r="N402" s="182" t="s">
        <v>102</v>
      </c>
      <c r="O402" s="182" t="s">
        <v>70</v>
      </c>
      <c r="P402" s="219">
        <v>0.23</v>
      </c>
      <c r="Q402" s="140"/>
      <c r="R402" s="182"/>
      <c r="S402" s="171">
        <v>132154.611549297</v>
      </c>
      <c r="T402" s="171"/>
      <c r="U402" s="119">
        <v>0</v>
      </c>
      <c r="V402" s="123">
        <f t="shared" si="106"/>
        <v>132154.611549297</v>
      </c>
      <c r="W402" s="123">
        <f t="shared" si="109"/>
        <v>0</v>
      </c>
      <c r="X402" s="220"/>
      <c r="Y402" s="117">
        <f t="shared" si="118"/>
        <v>0</v>
      </c>
      <c r="Z402" s="117">
        <f t="shared" si="117"/>
        <v>0</v>
      </c>
      <c r="AA402" s="119">
        <f t="shared" si="115"/>
        <v>0</v>
      </c>
      <c r="AB402" s="221">
        <f t="shared" si="110"/>
        <v>0</v>
      </c>
      <c r="AC402" s="141">
        <v>0.05</v>
      </c>
      <c r="AD402" s="220"/>
      <c r="AE402" s="182"/>
      <c r="AF402" s="182"/>
      <c r="AG402" s="219">
        <v>0.42</v>
      </c>
      <c r="AH402" s="119">
        <f t="shared" si="111"/>
        <v>0</v>
      </c>
      <c r="AI402" s="220">
        <v>0</v>
      </c>
      <c r="AJ402" s="119">
        <f t="shared" si="112"/>
        <v>0</v>
      </c>
      <c r="AK402" s="119">
        <v>0</v>
      </c>
      <c r="AL402" s="119">
        <f t="shared" si="113"/>
        <v>0</v>
      </c>
      <c r="AM402" s="119">
        <f t="shared" si="114"/>
        <v>0</v>
      </c>
      <c r="AN402" s="135"/>
    </row>
    <row r="403" spans="1:40" x14ac:dyDescent="0.3">
      <c r="A403" s="218" t="s">
        <v>269</v>
      </c>
      <c r="B403" s="182" t="s">
        <v>47</v>
      </c>
      <c r="C403" s="182" t="s">
        <v>103</v>
      </c>
      <c r="D403" s="182" t="s">
        <v>129</v>
      </c>
      <c r="E403" s="182" t="s">
        <v>147</v>
      </c>
      <c r="F403" s="182" t="s">
        <v>148</v>
      </c>
      <c r="G403" s="182" t="s">
        <v>52</v>
      </c>
      <c r="H403" s="182" t="s">
        <v>53</v>
      </c>
      <c r="I403" s="140" t="s">
        <v>54</v>
      </c>
      <c r="J403" s="140" t="s">
        <v>54</v>
      </c>
      <c r="K403" s="140" t="s">
        <v>0</v>
      </c>
      <c r="L403" s="182" t="s">
        <v>101</v>
      </c>
      <c r="M403" s="182"/>
      <c r="N403" s="182" t="s">
        <v>102</v>
      </c>
      <c r="O403" s="182" t="s">
        <v>70</v>
      </c>
      <c r="P403" s="219">
        <v>0.03</v>
      </c>
      <c r="Q403" s="140"/>
      <c r="R403" s="182"/>
      <c r="S403" s="171">
        <v>14157.309295774699</v>
      </c>
      <c r="T403" s="171"/>
      <c r="U403" s="119">
        <v>0</v>
      </c>
      <c r="V403" s="123">
        <f t="shared" si="106"/>
        <v>14157.309295774699</v>
      </c>
      <c r="W403" s="123">
        <f t="shared" si="109"/>
        <v>0</v>
      </c>
      <c r="X403" s="220"/>
      <c r="Y403" s="117">
        <f t="shared" si="118"/>
        <v>0</v>
      </c>
      <c r="Z403" s="117">
        <f t="shared" si="117"/>
        <v>0</v>
      </c>
      <c r="AA403" s="119">
        <f t="shared" si="115"/>
        <v>0</v>
      </c>
      <c r="AB403" s="221">
        <f t="shared" si="110"/>
        <v>0</v>
      </c>
      <c r="AC403" s="141">
        <v>0.05</v>
      </c>
      <c r="AD403" s="220"/>
      <c r="AE403" s="182"/>
      <c r="AF403" s="182"/>
      <c r="AG403" s="219">
        <v>0.42</v>
      </c>
      <c r="AH403" s="119">
        <f t="shared" si="111"/>
        <v>0</v>
      </c>
      <c r="AI403" s="220">
        <v>0</v>
      </c>
      <c r="AJ403" s="119">
        <f t="shared" si="112"/>
        <v>0</v>
      </c>
      <c r="AK403" s="119">
        <v>0</v>
      </c>
      <c r="AL403" s="119">
        <f t="shared" si="113"/>
        <v>0</v>
      </c>
      <c r="AM403" s="119">
        <f t="shared" si="114"/>
        <v>0</v>
      </c>
      <c r="AN403" s="135"/>
    </row>
    <row r="404" spans="1:40" x14ac:dyDescent="0.3">
      <c r="A404" s="218" t="s">
        <v>269</v>
      </c>
      <c r="B404" s="182" t="s">
        <v>47</v>
      </c>
      <c r="C404" s="182" t="s">
        <v>103</v>
      </c>
      <c r="D404" s="182" t="s">
        <v>129</v>
      </c>
      <c r="E404" s="182" t="s">
        <v>149</v>
      </c>
      <c r="F404" s="182" t="s">
        <v>150</v>
      </c>
      <c r="G404" s="182" t="s">
        <v>52</v>
      </c>
      <c r="H404" s="182" t="s">
        <v>53</v>
      </c>
      <c r="I404" s="140" t="s">
        <v>54</v>
      </c>
      <c r="J404" s="140" t="s">
        <v>54</v>
      </c>
      <c r="K404" s="140" t="s">
        <v>0</v>
      </c>
      <c r="L404" s="182" t="s">
        <v>101</v>
      </c>
      <c r="M404" s="182"/>
      <c r="N404" s="182" t="s">
        <v>102</v>
      </c>
      <c r="O404" s="182" t="s">
        <v>70</v>
      </c>
      <c r="P404" s="219">
        <v>0.03</v>
      </c>
      <c r="Q404" s="140"/>
      <c r="R404" s="182"/>
      <c r="S404" s="171">
        <v>480.55873239384499</v>
      </c>
      <c r="T404" s="171"/>
      <c r="U404" s="119">
        <v>0</v>
      </c>
      <c r="V404" s="123">
        <f t="shared" si="106"/>
        <v>480.55873239384499</v>
      </c>
      <c r="W404" s="123">
        <f t="shared" si="109"/>
        <v>0</v>
      </c>
      <c r="X404" s="220"/>
      <c r="Y404" s="117">
        <f t="shared" si="118"/>
        <v>0</v>
      </c>
      <c r="Z404" s="117">
        <f t="shared" si="117"/>
        <v>0</v>
      </c>
      <c r="AA404" s="119">
        <f t="shared" si="115"/>
        <v>0</v>
      </c>
      <c r="AB404" s="221">
        <f t="shared" si="110"/>
        <v>0</v>
      </c>
      <c r="AC404" s="141">
        <v>0.05</v>
      </c>
      <c r="AD404" s="220"/>
      <c r="AE404" s="182"/>
      <c r="AF404" s="182"/>
      <c r="AG404" s="219">
        <v>0.42</v>
      </c>
      <c r="AH404" s="119">
        <f t="shared" si="111"/>
        <v>0</v>
      </c>
      <c r="AI404" s="220">
        <v>0</v>
      </c>
      <c r="AJ404" s="119">
        <f t="shared" si="112"/>
        <v>0</v>
      </c>
      <c r="AK404" s="119">
        <v>0</v>
      </c>
      <c r="AL404" s="119">
        <f t="shared" si="113"/>
        <v>0</v>
      </c>
      <c r="AM404" s="119">
        <f t="shared" si="114"/>
        <v>0</v>
      </c>
      <c r="AN404" s="135"/>
    </row>
    <row r="405" spans="1:40" x14ac:dyDescent="0.3">
      <c r="A405" s="218" t="s">
        <v>269</v>
      </c>
      <c r="B405" s="182" t="s">
        <v>47</v>
      </c>
      <c r="C405" s="182" t="s">
        <v>103</v>
      </c>
      <c r="D405" s="182" t="s">
        <v>129</v>
      </c>
      <c r="E405" s="182" t="s">
        <v>151</v>
      </c>
      <c r="F405" s="182" t="s">
        <v>152</v>
      </c>
      <c r="G405" s="182" t="s">
        <v>52</v>
      </c>
      <c r="H405" s="182" t="s">
        <v>53</v>
      </c>
      <c r="I405" s="140" t="s">
        <v>54</v>
      </c>
      <c r="J405" s="140" t="s">
        <v>54</v>
      </c>
      <c r="K405" s="140" t="s">
        <v>0</v>
      </c>
      <c r="L405" s="182" t="s">
        <v>101</v>
      </c>
      <c r="M405" s="182"/>
      <c r="N405" s="182" t="s">
        <v>102</v>
      </c>
      <c r="O405" s="182" t="s">
        <v>70</v>
      </c>
      <c r="P405" s="219">
        <v>0.23</v>
      </c>
      <c r="Q405" s="140"/>
      <c r="R405" s="182"/>
      <c r="S405" s="171">
        <v>88.72</v>
      </c>
      <c r="T405" s="171"/>
      <c r="U405" s="119">
        <v>0</v>
      </c>
      <c r="V405" s="123">
        <f t="shared" si="106"/>
        <v>88.72</v>
      </c>
      <c r="W405" s="123">
        <f t="shared" si="109"/>
        <v>0</v>
      </c>
      <c r="X405" s="220"/>
      <c r="Y405" s="117">
        <f t="shared" si="118"/>
        <v>0</v>
      </c>
      <c r="Z405" s="117">
        <f t="shared" si="117"/>
        <v>0</v>
      </c>
      <c r="AA405" s="119">
        <f t="shared" si="115"/>
        <v>0</v>
      </c>
      <c r="AB405" s="221">
        <f t="shared" si="110"/>
        <v>0</v>
      </c>
      <c r="AC405" s="141">
        <v>0.05</v>
      </c>
      <c r="AD405" s="220"/>
      <c r="AE405" s="182"/>
      <c r="AF405" s="182"/>
      <c r="AG405" s="219">
        <v>0.42</v>
      </c>
      <c r="AH405" s="119">
        <f t="shared" si="111"/>
        <v>0</v>
      </c>
      <c r="AI405" s="220">
        <v>0</v>
      </c>
      <c r="AJ405" s="119">
        <f t="shared" si="112"/>
        <v>0</v>
      </c>
      <c r="AK405" s="119">
        <v>0</v>
      </c>
      <c r="AL405" s="119">
        <f t="shared" si="113"/>
        <v>0</v>
      </c>
      <c r="AM405" s="119">
        <f t="shared" si="114"/>
        <v>0</v>
      </c>
      <c r="AN405" s="135"/>
    </row>
    <row r="406" spans="1:40" x14ac:dyDescent="0.3">
      <c r="A406" s="218" t="s">
        <v>269</v>
      </c>
      <c r="B406" s="182" t="s">
        <v>47</v>
      </c>
      <c r="C406" s="182" t="s">
        <v>103</v>
      </c>
      <c r="D406" s="182" t="s">
        <v>129</v>
      </c>
      <c r="E406" s="182" t="s">
        <v>153</v>
      </c>
      <c r="F406" s="182" t="s">
        <v>154</v>
      </c>
      <c r="G406" s="182" t="s">
        <v>52</v>
      </c>
      <c r="H406" s="182" t="s">
        <v>53</v>
      </c>
      <c r="I406" s="140" t="s">
        <v>54</v>
      </c>
      <c r="J406" s="140" t="s">
        <v>54</v>
      </c>
      <c r="K406" s="140" t="s">
        <v>0</v>
      </c>
      <c r="L406" s="182" t="s">
        <v>101</v>
      </c>
      <c r="M406" s="182"/>
      <c r="N406" s="182" t="s">
        <v>102</v>
      </c>
      <c r="O406" s="182" t="s">
        <v>70</v>
      </c>
      <c r="P406" s="219">
        <v>0.18</v>
      </c>
      <c r="Q406" s="140"/>
      <c r="R406" s="182"/>
      <c r="S406" s="171">
        <v>147.29985915508601</v>
      </c>
      <c r="T406" s="171"/>
      <c r="U406" s="119">
        <v>0</v>
      </c>
      <c r="V406" s="123">
        <f t="shared" si="106"/>
        <v>147.29985915508601</v>
      </c>
      <c r="W406" s="123">
        <f t="shared" si="109"/>
        <v>0</v>
      </c>
      <c r="X406" s="220"/>
      <c r="Y406" s="117">
        <f t="shared" si="118"/>
        <v>0</v>
      </c>
      <c r="Z406" s="117">
        <f t="shared" si="117"/>
        <v>0</v>
      </c>
      <c r="AA406" s="119">
        <f t="shared" si="115"/>
        <v>0</v>
      </c>
      <c r="AB406" s="221">
        <f t="shared" si="110"/>
        <v>0</v>
      </c>
      <c r="AC406" s="141">
        <v>0.05</v>
      </c>
      <c r="AD406" s="220"/>
      <c r="AE406" s="182"/>
      <c r="AF406" s="182"/>
      <c r="AG406" s="219">
        <v>0.42</v>
      </c>
      <c r="AH406" s="119">
        <f t="shared" si="111"/>
        <v>0</v>
      </c>
      <c r="AI406" s="220">
        <v>0</v>
      </c>
      <c r="AJ406" s="119">
        <f t="shared" si="112"/>
        <v>0</v>
      </c>
      <c r="AK406" s="119">
        <v>0</v>
      </c>
      <c r="AL406" s="119">
        <f t="shared" si="113"/>
        <v>0</v>
      </c>
      <c r="AM406" s="119">
        <f t="shared" si="114"/>
        <v>0</v>
      </c>
      <c r="AN406" s="135"/>
    </row>
    <row r="407" spans="1:40" x14ac:dyDescent="0.3">
      <c r="A407" s="218" t="s">
        <v>269</v>
      </c>
      <c r="B407" s="182" t="s">
        <v>47</v>
      </c>
      <c r="C407" s="182" t="s">
        <v>103</v>
      </c>
      <c r="D407" s="182" t="s">
        <v>129</v>
      </c>
      <c r="E407" s="182" t="s">
        <v>155</v>
      </c>
      <c r="F407" s="182" t="s">
        <v>156</v>
      </c>
      <c r="G407" s="182" t="s">
        <v>52</v>
      </c>
      <c r="H407" s="182" t="s">
        <v>53</v>
      </c>
      <c r="I407" s="140" t="s">
        <v>54</v>
      </c>
      <c r="J407" s="140" t="s">
        <v>54</v>
      </c>
      <c r="K407" s="140" t="s">
        <v>0</v>
      </c>
      <c r="L407" s="182" t="s">
        <v>101</v>
      </c>
      <c r="M407" s="182"/>
      <c r="N407" s="182" t="s">
        <v>102</v>
      </c>
      <c r="O407" s="182" t="s">
        <v>70</v>
      </c>
      <c r="P407" s="219">
        <v>0.18</v>
      </c>
      <c r="Q407" s="140"/>
      <c r="R407" s="182"/>
      <c r="S407" s="171">
        <v>4215.2245070423196</v>
      </c>
      <c r="T407" s="171"/>
      <c r="U407" s="119">
        <v>0</v>
      </c>
      <c r="V407" s="123">
        <f t="shared" si="106"/>
        <v>4215.2245070423196</v>
      </c>
      <c r="W407" s="123">
        <f t="shared" si="109"/>
        <v>0</v>
      </c>
      <c r="X407" s="220"/>
      <c r="Y407" s="117">
        <f t="shared" si="118"/>
        <v>0</v>
      </c>
      <c r="Z407" s="117">
        <f t="shared" si="117"/>
        <v>0</v>
      </c>
      <c r="AA407" s="119">
        <f t="shared" si="115"/>
        <v>0</v>
      </c>
      <c r="AB407" s="221">
        <f t="shared" si="110"/>
        <v>0</v>
      </c>
      <c r="AC407" s="141">
        <v>0.05</v>
      </c>
      <c r="AD407" s="220"/>
      <c r="AE407" s="182"/>
      <c r="AF407" s="182"/>
      <c r="AG407" s="219">
        <v>0.42</v>
      </c>
      <c r="AH407" s="119">
        <f t="shared" si="111"/>
        <v>0</v>
      </c>
      <c r="AI407" s="220">
        <v>0</v>
      </c>
      <c r="AJ407" s="119">
        <f t="shared" si="112"/>
        <v>0</v>
      </c>
      <c r="AK407" s="119">
        <v>0</v>
      </c>
      <c r="AL407" s="119">
        <f t="shared" si="113"/>
        <v>0</v>
      </c>
      <c r="AM407" s="119">
        <f t="shared" si="114"/>
        <v>0</v>
      </c>
      <c r="AN407" s="135"/>
    </row>
    <row r="408" spans="1:40" x14ac:dyDescent="0.3">
      <c r="A408" s="218" t="s">
        <v>269</v>
      </c>
      <c r="B408" s="182" t="s">
        <v>47</v>
      </c>
      <c r="C408" s="182" t="s">
        <v>103</v>
      </c>
      <c r="D408" s="182" t="s">
        <v>129</v>
      </c>
      <c r="E408" s="182" t="s">
        <v>157</v>
      </c>
      <c r="F408" s="182" t="s">
        <v>158</v>
      </c>
      <c r="G408" s="182" t="s">
        <v>52</v>
      </c>
      <c r="H408" s="182" t="s">
        <v>53</v>
      </c>
      <c r="I408" s="140" t="s">
        <v>54</v>
      </c>
      <c r="J408" s="140" t="s">
        <v>54</v>
      </c>
      <c r="K408" s="140" t="s">
        <v>0</v>
      </c>
      <c r="L408" s="182" t="s">
        <v>101</v>
      </c>
      <c r="M408" s="182"/>
      <c r="N408" s="182" t="s">
        <v>102</v>
      </c>
      <c r="O408" s="182" t="s">
        <v>70</v>
      </c>
      <c r="P408" s="219">
        <v>0.23</v>
      </c>
      <c r="Q408" s="140"/>
      <c r="R408" s="182"/>
      <c r="S408" s="171">
        <v>127.3395774647</v>
      </c>
      <c r="T408" s="171"/>
      <c r="U408" s="119">
        <v>0</v>
      </c>
      <c r="V408" s="123">
        <f t="shared" si="106"/>
        <v>127.3395774647</v>
      </c>
      <c r="W408" s="123">
        <f t="shared" si="109"/>
        <v>0</v>
      </c>
      <c r="X408" s="220"/>
      <c r="Y408" s="117">
        <f t="shared" si="118"/>
        <v>0</v>
      </c>
      <c r="Z408" s="117">
        <f t="shared" si="117"/>
        <v>0</v>
      </c>
      <c r="AA408" s="119">
        <f t="shared" si="115"/>
        <v>0</v>
      </c>
      <c r="AB408" s="221">
        <f t="shared" si="110"/>
        <v>0</v>
      </c>
      <c r="AC408" s="141">
        <v>0.05</v>
      </c>
      <c r="AD408" s="220"/>
      <c r="AE408" s="182"/>
      <c r="AF408" s="182"/>
      <c r="AG408" s="219">
        <v>0.42</v>
      </c>
      <c r="AH408" s="119">
        <f t="shared" si="111"/>
        <v>0</v>
      </c>
      <c r="AI408" s="220">
        <v>0</v>
      </c>
      <c r="AJ408" s="119">
        <f t="shared" si="112"/>
        <v>0</v>
      </c>
      <c r="AK408" s="119">
        <v>0</v>
      </c>
      <c r="AL408" s="119">
        <f t="shared" si="113"/>
        <v>0</v>
      </c>
      <c r="AM408" s="119">
        <f t="shared" si="114"/>
        <v>0</v>
      </c>
      <c r="AN408" s="135"/>
    </row>
    <row r="409" spans="1:40" x14ac:dyDescent="0.3">
      <c r="A409" s="218" t="s">
        <v>269</v>
      </c>
      <c r="B409" s="182" t="s">
        <v>47</v>
      </c>
      <c r="C409" s="182" t="s">
        <v>103</v>
      </c>
      <c r="D409" s="182" t="s">
        <v>129</v>
      </c>
      <c r="E409" s="182" t="s">
        <v>159</v>
      </c>
      <c r="F409" s="182" t="s">
        <v>160</v>
      </c>
      <c r="G409" s="182" t="s">
        <v>52</v>
      </c>
      <c r="H409" s="182" t="s">
        <v>53</v>
      </c>
      <c r="I409" s="140" t="s">
        <v>54</v>
      </c>
      <c r="J409" s="140" t="s">
        <v>54</v>
      </c>
      <c r="K409" s="140" t="s">
        <v>0</v>
      </c>
      <c r="L409" s="182" t="s">
        <v>101</v>
      </c>
      <c r="M409" s="182"/>
      <c r="N409" s="182" t="s">
        <v>102</v>
      </c>
      <c r="O409" s="182" t="s">
        <v>70</v>
      </c>
      <c r="P409" s="219">
        <v>0.23</v>
      </c>
      <c r="Q409" s="140"/>
      <c r="R409" s="182"/>
      <c r="S409" s="171">
        <v>172.66352112698999</v>
      </c>
      <c r="T409" s="171"/>
      <c r="U409" s="119">
        <v>0</v>
      </c>
      <c r="V409" s="123">
        <f t="shared" si="106"/>
        <v>172.66352112698999</v>
      </c>
      <c r="W409" s="123">
        <f t="shared" si="109"/>
        <v>0</v>
      </c>
      <c r="X409" s="220"/>
      <c r="Y409" s="117">
        <f t="shared" si="118"/>
        <v>0</v>
      </c>
      <c r="Z409" s="117">
        <f t="shared" si="117"/>
        <v>0</v>
      </c>
      <c r="AA409" s="119">
        <f t="shared" si="115"/>
        <v>0</v>
      </c>
      <c r="AB409" s="221">
        <f t="shared" si="110"/>
        <v>0</v>
      </c>
      <c r="AC409" s="141">
        <v>0.05</v>
      </c>
      <c r="AD409" s="220"/>
      <c r="AE409" s="182"/>
      <c r="AF409" s="182"/>
      <c r="AG409" s="219">
        <v>0.42</v>
      </c>
      <c r="AH409" s="119">
        <f t="shared" si="111"/>
        <v>0</v>
      </c>
      <c r="AI409" s="220">
        <v>0</v>
      </c>
      <c r="AJ409" s="119">
        <f t="shared" si="112"/>
        <v>0</v>
      </c>
      <c r="AK409" s="119">
        <v>0</v>
      </c>
      <c r="AL409" s="119">
        <f t="shared" si="113"/>
        <v>0</v>
      </c>
      <c r="AM409" s="119">
        <f t="shared" si="114"/>
        <v>0</v>
      </c>
      <c r="AN409" s="135"/>
    </row>
    <row r="410" spans="1:40" x14ac:dyDescent="0.3">
      <c r="A410" s="218" t="s">
        <v>269</v>
      </c>
      <c r="B410" s="182" t="s">
        <v>47</v>
      </c>
      <c r="C410" s="182" t="s">
        <v>103</v>
      </c>
      <c r="D410" s="182" t="s">
        <v>129</v>
      </c>
      <c r="E410" s="182" t="s">
        <v>161</v>
      </c>
      <c r="F410" s="182" t="s">
        <v>162</v>
      </c>
      <c r="G410" s="182" t="s">
        <v>52</v>
      </c>
      <c r="H410" s="182" t="s">
        <v>53</v>
      </c>
      <c r="I410" s="140" t="s">
        <v>54</v>
      </c>
      <c r="J410" s="140" t="s">
        <v>54</v>
      </c>
      <c r="K410" s="140" t="s">
        <v>0</v>
      </c>
      <c r="L410" s="182" t="s">
        <v>101</v>
      </c>
      <c r="M410" s="182"/>
      <c r="N410" s="182" t="s">
        <v>102</v>
      </c>
      <c r="O410" s="182" t="s">
        <v>70</v>
      </c>
      <c r="P410" s="219">
        <v>0.08</v>
      </c>
      <c r="Q410" s="140"/>
      <c r="R410" s="182"/>
      <c r="S410" s="171">
        <v>11055.15</v>
      </c>
      <c r="T410" s="171"/>
      <c r="U410" s="119">
        <v>0</v>
      </c>
      <c r="V410" s="123">
        <f t="shared" si="106"/>
        <v>11055.15</v>
      </c>
      <c r="W410" s="123">
        <f t="shared" si="109"/>
        <v>0</v>
      </c>
      <c r="X410" s="220"/>
      <c r="Y410" s="117">
        <f t="shared" si="118"/>
        <v>0</v>
      </c>
      <c r="Z410" s="117">
        <f t="shared" si="117"/>
        <v>0</v>
      </c>
      <c r="AA410" s="119">
        <f t="shared" si="115"/>
        <v>0</v>
      </c>
      <c r="AB410" s="221">
        <f t="shared" si="110"/>
        <v>0</v>
      </c>
      <c r="AC410" s="141">
        <v>0.05</v>
      </c>
      <c r="AD410" s="220"/>
      <c r="AE410" s="182"/>
      <c r="AF410" s="182"/>
      <c r="AG410" s="219">
        <v>0.42</v>
      </c>
      <c r="AH410" s="119">
        <f t="shared" si="111"/>
        <v>0</v>
      </c>
      <c r="AI410" s="220">
        <v>0</v>
      </c>
      <c r="AJ410" s="119">
        <f t="shared" si="112"/>
        <v>0</v>
      </c>
      <c r="AK410" s="119">
        <v>0</v>
      </c>
      <c r="AL410" s="119">
        <f t="shared" si="113"/>
        <v>0</v>
      </c>
      <c r="AM410" s="119">
        <f t="shared" si="114"/>
        <v>0</v>
      </c>
      <c r="AN410" s="135"/>
    </row>
    <row r="411" spans="1:40" x14ac:dyDescent="0.3">
      <c r="A411" s="218" t="s">
        <v>269</v>
      </c>
      <c r="B411" s="182" t="s">
        <v>0</v>
      </c>
      <c r="C411" s="182" t="s">
        <v>76</v>
      </c>
      <c r="D411" s="182" t="s">
        <v>77</v>
      </c>
      <c r="E411" s="182" t="s">
        <v>97</v>
      </c>
      <c r="F411" s="182" t="s">
        <v>97</v>
      </c>
      <c r="G411" s="182" t="s">
        <v>97</v>
      </c>
      <c r="H411" s="182" t="s">
        <v>53</v>
      </c>
      <c r="I411" s="140" t="s">
        <v>54</v>
      </c>
      <c r="J411" s="140" t="s">
        <v>54</v>
      </c>
      <c r="K411" s="140" t="s">
        <v>0</v>
      </c>
      <c r="L411" s="182" t="s">
        <v>97</v>
      </c>
      <c r="M411" s="182"/>
      <c r="N411" s="182" t="s">
        <v>62</v>
      </c>
      <c r="O411" s="182" t="s">
        <v>70</v>
      </c>
      <c r="P411" s="219">
        <v>5.5E-2</v>
      </c>
      <c r="Q411" s="140"/>
      <c r="R411" s="182"/>
      <c r="S411" s="171">
        <v>143178.91</v>
      </c>
      <c r="T411" s="171"/>
      <c r="U411" s="119">
        <v>1752.63</v>
      </c>
      <c r="V411" s="123">
        <f t="shared" si="106"/>
        <v>141426.28</v>
      </c>
      <c r="W411" s="123">
        <f t="shared" si="109"/>
        <v>1671.9650209205026</v>
      </c>
      <c r="X411" s="220"/>
      <c r="Y411" s="117">
        <f t="shared" si="118"/>
        <v>0</v>
      </c>
      <c r="Z411" s="117">
        <f t="shared" ref="Z411:Z427" si="119">W411+X411+AN411</f>
        <v>13387.464435146445</v>
      </c>
      <c r="AA411" s="119">
        <f t="shared" si="115"/>
        <v>80.664979079497471</v>
      </c>
      <c r="AB411" s="221">
        <f t="shared" si="110"/>
        <v>1752.63</v>
      </c>
      <c r="AC411" s="141">
        <v>0.05</v>
      </c>
      <c r="AD411" s="220"/>
      <c r="AE411" s="182"/>
      <c r="AF411" s="182"/>
      <c r="AG411" s="219">
        <v>0.14000000000000001</v>
      </c>
      <c r="AH411" s="119">
        <f t="shared" si="111"/>
        <v>14033.350877192981</v>
      </c>
      <c r="AI411" s="220">
        <v>-122.019999999999</v>
      </c>
      <c r="AJ411" s="119">
        <f t="shared" si="112"/>
        <v>0</v>
      </c>
      <c r="AK411" s="119">
        <v>15998.02</v>
      </c>
      <c r="AL411" s="119">
        <f t="shared" si="113"/>
        <v>-14367.41</v>
      </c>
      <c r="AM411" s="119">
        <f t="shared" si="114"/>
        <v>13387.464435146445</v>
      </c>
      <c r="AN411" s="178">
        <f>AM411-W411</f>
        <v>11715.499414225942</v>
      </c>
    </row>
    <row r="412" spans="1:40" x14ac:dyDescent="0.3">
      <c r="A412" s="218" t="s">
        <v>269</v>
      </c>
      <c r="B412" s="182" t="s">
        <v>0</v>
      </c>
      <c r="C412" s="182" t="s">
        <v>66</v>
      </c>
      <c r="D412" s="182" t="s">
        <v>90</v>
      </c>
      <c r="E412" s="182" t="s">
        <v>91</v>
      </c>
      <c r="F412" s="182" t="s">
        <v>91</v>
      </c>
      <c r="G412" s="182" t="s">
        <v>91</v>
      </c>
      <c r="H412" s="182" t="s">
        <v>53</v>
      </c>
      <c r="I412" s="140" t="s">
        <v>54</v>
      </c>
      <c r="J412" s="140" t="s">
        <v>54</v>
      </c>
      <c r="K412" s="140" t="s">
        <v>0</v>
      </c>
      <c r="L412" s="182" t="s">
        <v>92</v>
      </c>
      <c r="M412" s="182"/>
      <c r="N412" s="182" t="s">
        <v>62</v>
      </c>
      <c r="O412" s="182" t="s">
        <v>70</v>
      </c>
      <c r="P412" s="106">
        <v>-0.15</v>
      </c>
      <c r="Q412" s="140"/>
      <c r="R412" s="182"/>
      <c r="S412" s="171">
        <v>205.52</v>
      </c>
      <c r="T412" s="171"/>
      <c r="U412" s="119">
        <v>0</v>
      </c>
      <c r="V412" s="123">
        <f t="shared" si="106"/>
        <v>205.52</v>
      </c>
      <c r="W412" s="123">
        <f t="shared" si="109"/>
        <v>0</v>
      </c>
      <c r="X412" s="220"/>
      <c r="Y412" s="117">
        <f t="shared" si="118"/>
        <v>0</v>
      </c>
      <c r="Z412" s="117">
        <f t="shared" si="119"/>
        <v>0</v>
      </c>
      <c r="AA412" s="119">
        <f t="shared" si="115"/>
        <v>0</v>
      </c>
      <c r="AB412" s="221">
        <f t="shared" si="110"/>
        <v>0</v>
      </c>
      <c r="AC412" s="141">
        <v>0.05</v>
      </c>
      <c r="AD412" s="220"/>
      <c r="AE412" s="182"/>
      <c r="AF412" s="182"/>
      <c r="AG412" s="106">
        <v>0.26</v>
      </c>
      <c r="AH412" s="119">
        <f t="shared" si="111"/>
        <v>0</v>
      </c>
      <c r="AI412" s="220">
        <v>0</v>
      </c>
      <c r="AJ412" s="119">
        <f t="shared" si="112"/>
        <v>0</v>
      </c>
      <c r="AK412" s="119">
        <v>0</v>
      </c>
      <c r="AL412" s="119">
        <f t="shared" si="113"/>
        <v>0</v>
      </c>
      <c r="AM412" s="119">
        <f t="shared" si="114"/>
        <v>0</v>
      </c>
      <c r="AN412" s="135"/>
    </row>
    <row r="413" spans="1:40" x14ac:dyDescent="0.3">
      <c r="A413" s="218" t="s">
        <v>269</v>
      </c>
      <c r="B413" s="182" t="s">
        <v>0</v>
      </c>
      <c r="C413" s="182" t="s">
        <v>48</v>
      </c>
      <c r="D413" s="182" t="s">
        <v>163</v>
      </c>
      <c r="E413" s="182" t="s">
        <v>164</v>
      </c>
      <c r="F413" s="182" t="s">
        <v>164</v>
      </c>
      <c r="G413" s="182" t="s">
        <v>164</v>
      </c>
      <c r="H413" s="182" t="s">
        <v>53</v>
      </c>
      <c r="I413" s="140" t="s">
        <v>54</v>
      </c>
      <c r="J413" s="140" t="s">
        <v>54</v>
      </c>
      <c r="K413" s="140" t="s">
        <v>0</v>
      </c>
      <c r="L413" s="182" t="s">
        <v>164</v>
      </c>
      <c r="M413" s="182"/>
      <c r="N413" s="182" t="s">
        <v>102</v>
      </c>
      <c r="O413" s="182" t="s">
        <v>70</v>
      </c>
      <c r="P413" s="219">
        <v>0.05</v>
      </c>
      <c r="Q413" s="140"/>
      <c r="R413" s="182"/>
      <c r="S413" s="171">
        <v>15503.97</v>
      </c>
      <c r="T413" s="171"/>
      <c r="U413" s="119">
        <v>0</v>
      </c>
      <c r="V413" s="123">
        <f t="shared" si="106"/>
        <v>15503.97</v>
      </c>
      <c r="W413" s="123">
        <f t="shared" si="109"/>
        <v>0</v>
      </c>
      <c r="X413" s="220"/>
      <c r="Y413" s="117">
        <f t="shared" si="118"/>
        <v>0</v>
      </c>
      <c r="Z413" s="117">
        <f t="shared" si="119"/>
        <v>0</v>
      </c>
      <c r="AA413" s="119">
        <f t="shared" si="115"/>
        <v>0</v>
      </c>
      <c r="AB413" s="221">
        <f t="shared" si="110"/>
        <v>0</v>
      </c>
      <c r="AC413" s="141">
        <v>0.05</v>
      </c>
      <c r="AD413" s="220"/>
      <c r="AE413" s="182"/>
      <c r="AF413" s="182"/>
      <c r="AG413" s="219">
        <v>0.36</v>
      </c>
      <c r="AH413" s="119">
        <f t="shared" si="111"/>
        <v>0</v>
      </c>
      <c r="AI413" s="220">
        <v>0</v>
      </c>
      <c r="AJ413" s="119">
        <f t="shared" si="112"/>
        <v>0</v>
      </c>
      <c r="AK413" s="119">
        <v>0</v>
      </c>
      <c r="AL413" s="119">
        <f t="shared" si="113"/>
        <v>0</v>
      </c>
      <c r="AM413" s="119">
        <f t="shared" si="114"/>
        <v>0</v>
      </c>
      <c r="AN413" s="135"/>
    </row>
    <row r="414" spans="1:40" x14ac:dyDescent="0.3">
      <c r="A414" s="218" t="s">
        <v>269</v>
      </c>
      <c r="B414" s="182" t="s">
        <v>0</v>
      </c>
      <c r="C414" s="182" t="s">
        <v>71</v>
      </c>
      <c r="D414" s="182" t="s">
        <v>72</v>
      </c>
      <c r="E414" s="182" t="s">
        <v>75</v>
      </c>
      <c r="F414" s="182" t="s">
        <v>75</v>
      </c>
      <c r="G414" s="182" t="s">
        <v>75</v>
      </c>
      <c r="H414" s="182" t="s">
        <v>53</v>
      </c>
      <c r="I414" s="140" t="s">
        <v>54</v>
      </c>
      <c r="J414" s="140" t="s">
        <v>54</v>
      </c>
      <c r="K414" s="140" t="s">
        <v>0</v>
      </c>
      <c r="L414" s="182" t="s">
        <v>74</v>
      </c>
      <c r="M414" s="182"/>
      <c r="N414" s="182" t="s">
        <v>62</v>
      </c>
      <c r="O414" s="182" t="s">
        <v>70</v>
      </c>
      <c r="P414" s="219">
        <v>0.03</v>
      </c>
      <c r="Q414" s="140"/>
      <c r="R414" s="182"/>
      <c r="S414" s="171">
        <v>5696.55</v>
      </c>
      <c r="T414" s="171"/>
      <c r="U414" s="119">
        <v>0.99</v>
      </c>
      <c r="V414" s="123">
        <f t="shared" si="106"/>
        <v>5695.56</v>
      </c>
      <c r="W414" s="123">
        <f t="shared" si="109"/>
        <v>0.96116504854368934</v>
      </c>
      <c r="X414" s="220"/>
      <c r="Y414" s="117">
        <f t="shared" si="118"/>
        <v>0</v>
      </c>
      <c r="Z414" s="117">
        <f t="shared" si="119"/>
        <v>0.96116504854368934</v>
      </c>
      <c r="AA414" s="119">
        <f t="shared" si="115"/>
        <v>2.8834951456310653E-2</v>
      </c>
      <c r="AB414" s="221">
        <f t="shared" si="110"/>
        <v>0.99</v>
      </c>
      <c r="AC414" s="141">
        <v>0.05</v>
      </c>
      <c r="AD414" s="220"/>
      <c r="AE414" s="182"/>
      <c r="AF414" s="182"/>
      <c r="AG414" s="219">
        <v>0</v>
      </c>
      <c r="AH414" s="119">
        <f t="shared" si="111"/>
        <v>0.99</v>
      </c>
      <c r="AI414" s="220">
        <v>0</v>
      </c>
      <c r="AJ414" s="119">
        <f t="shared" si="112"/>
        <v>0</v>
      </c>
      <c r="AK414" s="119">
        <v>0.99</v>
      </c>
      <c r="AL414" s="119">
        <f t="shared" si="113"/>
        <v>0</v>
      </c>
      <c r="AM414" s="119">
        <f t="shared" si="114"/>
        <v>0.96116504854368934</v>
      </c>
      <c r="AN414" s="178">
        <f>AM414-W414</f>
        <v>0</v>
      </c>
    </row>
    <row r="415" spans="1:40" x14ac:dyDescent="0.3">
      <c r="A415" s="218" t="s">
        <v>269</v>
      </c>
      <c r="B415" s="182" t="s">
        <v>0</v>
      </c>
      <c r="C415" s="182" t="s">
        <v>71</v>
      </c>
      <c r="D415" s="182" t="s">
        <v>72</v>
      </c>
      <c r="E415" s="182" t="s">
        <v>167</v>
      </c>
      <c r="F415" s="182" t="s">
        <v>167</v>
      </c>
      <c r="G415" s="182" t="s">
        <v>167</v>
      </c>
      <c r="H415" s="182" t="s">
        <v>53</v>
      </c>
      <c r="I415" s="140" t="s">
        <v>54</v>
      </c>
      <c r="J415" s="140" t="s">
        <v>54</v>
      </c>
      <c r="K415" s="140" t="s">
        <v>0</v>
      </c>
      <c r="L415" s="182" t="s">
        <v>168</v>
      </c>
      <c r="M415" s="182"/>
      <c r="N415" s="182" t="s">
        <v>62</v>
      </c>
      <c r="O415" s="182" t="s">
        <v>57</v>
      </c>
      <c r="P415" s="219">
        <v>0</v>
      </c>
      <c r="Q415" s="140"/>
      <c r="R415" s="182"/>
      <c r="S415" s="171">
        <v>6379.42</v>
      </c>
      <c r="T415" s="171"/>
      <c r="U415" s="119">
        <v>0</v>
      </c>
      <c r="V415" s="123">
        <f t="shared" si="106"/>
        <v>6379.42</v>
      </c>
      <c r="W415" s="123">
        <f t="shared" si="109"/>
        <v>0</v>
      </c>
      <c r="X415" s="220"/>
      <c r="Y415" s="117">
        <f t="shared" si="118"/>
        <v>0</v>
      </c>
      <c r="Z415" s="117">
        <f t="shared" si="119"/>
        <v>0</v>
      </c>
      <c r="AA415" s="119">
        <f t="shared" si="115"/>
        <v>0</v>
      </c>
      <c r="AB415" s="221">
        <f t="shared" si="110"/>
        <v>0</v>
      </c>
      <c r="AC415" s="141">
        <v>0.05</v>
      </c>
      <c r="AD415" s="220"/>
      <c r="AE415" s="182"/>
      <c r="AF415" s="182"/>
      <c r="AG415" s="219">
        <v>0.11</v>
      </c>
      <c r="AH415" s="119">
        <f t="shared" si="111"/>
        <v>0</v>
      </c>
      <c r="AI415" s="220">
        <v>0</v>
      </c>
      <c r="AJ415" s="119">
        <f t="shared" si="112"/>
        <v>0</v>
      </c>
      <c r="AK415" s="119">
        <v>0</v>
      </c>
      <c r="AL415" s="119">
        <f t="shared" si="113"/>
        <v>0</v>
      </c>
      <c r="AM415" s="119">
        <f t="shared" si="114"/>
        <v>0</v>
      </c>
      <c r="AN415" s="135"/>
    </row>
    <row r="416" spans="1:40" x14ac:dyDescent="0.3">
      <c r="A416" s="218" t="s">
        <v>269</v>
      </c>
      <c r="B416" s="182" t="s">
        <v>0</v>
      </c>
      <c r="C416" s="182" t="s">
        <v>57</v>
      </c>
      <c r="D416" s="182" t="s">
        <v>57</v>
      </c>
      <c r="E416" s="182" t="s">
        <v>84</v>
      </c>
      <c r="F416" s="182" t="s">
        <v>84</v>
      </c>
      <c r="G416" s="182" t="s">
        <v>84</v>
      </c>
      <c r="H416" s="182" t="s">
        <v>53</v>
      </c>
      <c r="I416" s="140" t="s">
        <v>54</v>
      </c>
      <c r="J416" s="140" t="s">
        <v>54</v>
      </c>
      <c r="K416" s="140" t="s">
        <v>0</v>
      </c>
      <c r="L416" s="182" t="s">
        <v>84</v>
      </c>
      <c r="M416" s="182"/>
      <c r="N416" s="182" t="s">
        <v>62</v>
      </c>
      <c r="O416" s="182" t="s">
        <v>57</v>
      </c>
      <c r="P416" s="219">
        <v>0</v>
      </c>
      <c r="Q416" s="140"/>
      <c r="R416" s="182"/>
      <c r="S416" s="171">
        <v>16485.32</v>
      </c>
      <c r="T416" s="171"/>
      <c r="U416" s="119">
        <v>44.13</v>
      </c>
      <c r="V416" s="123">
        <f t="shared" si="106"/>
        <v>16441.189999999999</v>
      </c>
      <c r="W416" s="123">
        <f t="shared" si="109"/>
        <v>44.13</v>
      </c>
      <c r="X416" s="220"/>
      <c r="Y416" s="117">
        <f t="shared" si="118"/>
        <v>0</v>
      </c>
      <c r="Z416" s="117">
        <f t="shared" si="119"/>
        <v>31.077464788732399</v>
      </c>
      <c r="AA416" s="119">
        <f t="shared" si="115"/>
        <v>0</v>
      </c>
      <c r="AB416" s="221">
        <f t="shared" si="110"/>
        <v>44.13</v>
      </c>
      <c r="AC416" s="141">
        <v>0.05</v>
      </c>
      <c r="AD416" s="220"/>
      <c r="AE416" s="182"/>
      <c r="AF416" s="182"/>
      <c r="AG416" s="219">
        <v>0.42</v>
      </c>
      <c r="AH416" s="119">
        <f t="shared" si="111"/>
        <v>31.077464788732399</v>
      </c>
      <c r="AI416" s="220">
        <v>0</v>
      </c>
      <c r="AJ416" s="119">
        <f t="shared" si="112"/>
        <v>0</v>
      </c>
      <c r="AK416" s="119">
        <v>44.13</v>
      </c>
      <c r="AL416" s="119">
        <f t="shared" si="113"/>
        <v>0</v>
      </c>
      <c r="AM416" s="119">
        <f t="shared" si="114"/>
        <v>31.077464788732399</v>
      </c>
      <c r="AN416" s="178">
        <f>AM416-W416</f>
        <v>-13.052535211267603</v>
      </c>
    </row>
    <row r="417" spans="1:40" x14ac:dyDescent="0.3">
      <c r="A417" s="218" t="s">
        <v>269</v>
      </c>
      <c r="B417" s="182" t="s">
        <v>0</v>
      </c>
      <c r="C417" s="182" t="s">
        <v>169</v>
      </c>
      <c r="D417" s="182" t="s">
        <v>170</v>
      </c>
      <c r="E417" s="182" t="s">
        <v>237</v>
      </c>
      <c r="F417" s="182" t="s">
        <v>238</v>
      </c>
      <c r="G417" s="182" t="s">
        <v>237</v>
      </c>
      <c r="H417" s="182" t="s">
        <v>53</v>
      </c>
      <c r="I417" s="140" t="s">
        <v>54</v>
      </c>
      <c r="J417" s="140" t="s">
        <v>54</v>
      </c>
      <c r="K417" s="140" t="s">
        <v>0</v>
      </c>
      <c r="L417" s="182" t="s">
        <v>239</v>
      </c>
      <c r="M417" s="182"/>
      <c r="N417" s="182" t="s">
        <v>62</v>
      </c>
      <c r="O417" s="182" t="s">
        <v>57</v>
      </c>
      <c r="P417" s="219">
        <v>0</v>
      </c>
      <c r="Q417" s="140"/>
      <c r="R417" s="182"/>
      <c r="S417" s="171">
        <v>-25.54</v>
      </c>
      <c r="T417" s="171"/>
      <c r="U417" s="119">
        <v>0</v>
      </c>
      <c r="V417" s="123">
        <f t="shared" si="106"/>
        <v>-25.54</v>
      </c>
      <c r="W417" s="123">
        <f t="shared" si="109"/>
        <v>0</v>
      </c>
      <c r="X417" s="220"/>
      <c r="Y417" s="117">
        <f t="shared" si="118"/>
        <v>0</v>
      </c>
      <c r="Z417" s="117">
        <f t="shared" si="119"/>
        <v>0</v>
      </c>
      <c r="AA417" s="119">
        <f t="shared" si="115"/>
        <v>0</v>
      </c>
      <c r="AB417" s="221">
        <f t="shared" si="110"/>
        <v>0</v>
      </c>
      <c r="AC417" s="141">
        <v>0.05</v>
      </c>
      <c r="AD417" s="220"/>
      <c r="AE417" s="182"/>
      <c r="AF417" s="182"/>
      <c r="AG417" s="219">
        <v>0</v>
      </c>
      <c r="AH417" s="119">
        <f t="shared" si="111"/>
        <v>0</v>
      </c>
      <c r="AI417" s="220">
        <v>45.03</v>
      </c>
      <c r="AJ417" s="119">
        <f t="shared" si="112"/>
        <v>0</v>
      </c>
      <c r="AK417" s="119">
        <v>0</v>
      </c>
      <c r="AL417" s="119">
        <f t="shared" si="113"/>
        <v>45.03</v>
      </c>
      <c r="AM417" s="119">
        <f t="shared" si="114"/>
        <v>0</v>
      </c>
      <c r="AN417" s="178">
        <f>AM417-W417</f>
        <v>0</v>
      </c>
    </row>
    <row r="418" spans="1:40" x14ac:dyDescent="0.3">
      <c r="A418" s="218" t="s">
        <v>269</v>
      </c>
      <c r="B418" s="182" t="s">
        <v>47</v>
      </c>
      <c r="C418" s="182" t="s">
        <v>103</v>
      </c>
      <c r="D418" s="182" t="s">
        <v>129</v>
      </c>
      <c r="E418" s="182" t="s">
        <v>242</v>
      </c>
      <c r="F418" s="182" t="s">
        <v>243</v>
      </c>
      <c r="G418" s="182" t="s">
        <v>52</v>
      </c>
      <c r="H418" s="182" t="s">
        <v>53</v>
      </c>
      <c r="I418" s="140" t="s">
        <v>54</v>
      </c>
      <c r="J418" s="140" t="s">
        <v>54</v>
      </c>
      <c r="K418" s="140" t="s">
        <v>0</v>
      </c>
      <c r="L418" s="182" t="s">
        <v>101</v>
      </c>
      <c r="M418" s="182"/>
      <c r="N418" s="182" t="s">
        <v>102</v>
      </c>
      <c r="O418" s="182" t="s">
        <v>70</v>
      </c>
      <c r="P418" s="219">
        <v>0.13</v>
      </c>
      <c r="Q418" s="140"/>
      <c r="R418" s="182"/>
      <c r="S418" s="171">
        <v>20.729999999996402</v>
      </c>
      <c r="T418" s="171"/>
      <c r="U418" s="119">
        <v>0</v>
      </c>
      <c r="V418" s="123">
        <f t="shared" si="106"/>
        <v>20.729999999996402</v>
      </c>
      <c r="W418" s="123">
        <f t="shared" si="109"/>
        <v>0</v>
      </c>
      <c r="X418" s="220"/>
      <c r="Y418" s="117">
        <f t="shared" si="118"/>
        <v>0</v>
      </c>
      <c r="Z418" s="117">
        <f t="shared" ref="Z418:Z423" si="120">W418+X418</f>
        <v>0</v>
      </c>
      <c r="AA418" s="119">
        <f t="shared" si="115"/>
        <v>0</v>
      </c>
      <c r="AB418" s="221">
        <f t="shared" si="110"/>
        <v>0</v>
      </c>
      <c r="AC418" s="141">
        <v>0.05</v>
      </c>
      <c r="AD418" s="220"/>
      <c r="AE418" s="182"/>
      <c r="AF418" s="182"/>
      <c r="AG418" s="219">
        <v>0.42</v>
      </c>
      <c r="AH418" s="119">
        <f t="shared" si="111"/>
        <v>0</v>
      </c>
      <c r="AI418" s="220">
        <v>0</v>
      </c>
      <c r="AJ418" s="119">
        <f t="shared" si="112"/>
        <v>0</v>
      </c>
      <c r="AK418" s="119">
        <v>0</v>
      </c>
      <c r="AL418" s="119">
        <f t="shared" si="113"/>
        <v>0</v>
      </c>
      <c r="AM418" s="119">
        <f t="shared" si="114"/>
        <v>0</v>
      </c>
      <c r="AN418" s="178"/>
    </row>
    <row r="419" spans="1:40" x14ac:dyDescent="0.3">
      <c r="A419" s="218" t="s">
        <v>269</v>
      </c>
      <c r="B419" s="182" t="s">
        <v>47</v>
      </c>
      <c r="C419" s="182" t="s">
        <v>103</v>
      </c>
      <c r="D419" s="182" t="s">
        <v>104</v>
      </c>
      <c r="E419" s="182" t="s">
        <v>244</v>
      </c>
      <c r="F419" s="182" t="s">
        <v>245</v>
      </c>
      <c r="G419" s="182" t="s">
        <v>52</v>
      </c>
      <c r="H419" s="182" t="s">
        <v>53</v>
      </c>
      <c r="I419" s="140" t="s">
        <v>54</v>
      </c>
      <c r="J419" s="140" t="s">
        <v>54</v>
      </c>
      <c r="K419" s="140" t="s">
        <v>0</v>
      </c>
      <c r="L419" s="182" t="s">
        <v>101</v>
      </c>
      <c r="M419" s="182"/>
      <c r="N419" s="182" t="s">
        <v>102</v>
      </c>
      <c r="O419" s="182" t="s">
        <v>70</v>
      </c>
      <c r="P419" s="219">
        <v>0.03</v>
      </c>
      <c r="Q419" s="140"/>
      <c r="R419" s="182"/>
      <c r="S419" s="171">
        <v>22.61</v>
      </c>
      <c r="T419" s="171"/>
      <c r="U419" s="119">
        <v>0</v>
      </c>
      <c r="V419" s="123">
        <f t="shared" si="106"/>
        <v>22.61</v>
      </c>
      <c r="W419" s="123">
        <f t="shared" si="109"/>
        <v>0</v>
      </c>
      <c r="X419" s="220"/>
      <c r="Y419" s="117">
        <f t="shared" si="118"/>
        <v>0</v>
      </c>
      <c r="Z419" s="117">
        <f t="shared" si="120"/>
        <v>0</v>
      </c>
      <c r="AA419" s="119">
        <f t="shared" si="115"/>
        <v>0</v>
      </c>
      <c r="AB419" s="221">
        <f t="shared" si="110"/>
        <v>0</v>
      </c>
      <c r="AC419" s="141">
        <v>0.05</v>
      </c>
      <c r="AD419" s="220"/>
      <c r="AE419" s="182"/>
      <c r="AF419" s="182"/>
      <c r="AG419" s="219">
        <v>0.42</v>
      </c>
      <c r="AH419" s="119">
        <f t="shared" si="111"/>
        <v>0</v>
      </c>
      <c r="AI419" s="220">
        <v>0</v>
      </c>
      <c r="AJ419" s="119">
        <f t="shared" si="112"/>
        <v>0</v>
      </c>
      <c r="AK419" s="119">
        <v>0</v>
      </c>
      <c r="AL419" s="119">
        <f t="shared" si="113"/>
        <v>0</v>
      </c>
      <c r="AM419" s="119">
        <f t="shared" si="114"/>
        <v>0</v>
      </c>
      <c r="AN419" s="178"/>
    </row>
    <row r="420" spans="1:40" x14ac:dyDescent="0.3">
      <c r="A420" s="218" t="s">
        <v>269</v>
      </c>
      <c r="B420" s="182" t="s">
        <v>47</v>
      </c>
      <c r="C420" s="182" t="s">
        <v>103</v>
      </c>
      <c r="D420" s="182" t="s">
        <v>104</v>
      </c>
      <c r="E420" s="182" t="s">
        <v>246</v>
      </c>
      <c r="F420" s="182" t="s">
        <v>247</v>
      </c>
      <c r="G420" s="182" t="s">
        <v>52</v>
      </c>
      <c r="H420" s="182" t="s">
        <v>53</v>
      </c>
      <c r="I420" s="140" t="s">
        <v>54</v>
      </c>
      <c r="J420" s="140" t="s">
        <v>54</v>
      </c>
      <c r="K420" s="140" t="s">
        <v>0</v>
      </c>
      <c r="L420" s="182" t="s">
        <v>101</v>
      </c>
      <c r="M420" s="182"/>
      <c r="N420" s="182" t="s">
        <v>102</v>
      </c>
      <c r="O420" s="182" t="s">
        <v>70</v>
      </c>
      <c r="P420" s="219">
        <v>0.13</v>
      </c>
      <c r="Q420" s="140"/>
      <c r="R420" s="182"/>
      <c r="S420" s="171">
        <v>29.53</v>
      </c>
      <c r="T420" s="171"/>
      <c r="U420" s="119">
        <v>0</v>
      </c>
      <c r="V420" s="123">
        <f t="shared" si="106"/>
        <v>29.53</v>
      </c>
      <c r="W420" s="123">
        <f t="shared" si="109"/>
        <v>0</v>
      </c>
      <c r="X420" s="220"/>
      <c r="Y420" s="117">
        <f t="shared" si="118"/>
        <v>0</v>
      </c>
      <c r="Z420" s="117">
        <f t="shared" si="120"/>
        <v>0</v>
      </c>
      <c r="AA420" s="119">
        <f t="shared" si="115"/>
        <v>0</v>
      </c>
      <c r="AB420" s="221">
        <f t="shared" si="110"/>
        <v>0</v>
      </c>
      <c r="AC420" s="141">
        <v>0.05</v>
      </c>
      <c r="AD420" s="220"/>
      <c r="AE420" s="182"/>
      <c r="AF420" s="182"/>
      <c r="AG420" s="219">
        <v>0.42</v>
      </c>
      <c r="AH420" s="119">
        <f t="shared" si="111"/>
        <v>0</v>
      </c>
      <c r="AI420" s="220">
        <v>0</v>
      </c>
      <c r="AJ420" s="119">
        <f t="shared" si="112"/>
        <v>0</v>
      </c>
      <c r="AK420" s="119">
        <v>0</v>
      </c>
      <c r="AL420" s="119">
        <f t="shared" si="113"/>
        <v>0</v>
      </c>
      <c r="AM420" s="119">
        <f t="shared" si="114"/>
        <v>0</v>
      </c>
      <c r="AN420" s="178"/>
    </row>
    <row r="421" spans="1:40" x14ac:dyDescent="0.3">
      <c r="A421" s="218" t="s">
        <v>269</v>
      </c>
      <c r="B421" s="182" t="s">
        <v>47</v>
      </c>
      <c r="C421" s="182" t="s">
        <v>103</v>
      </c>
      <c r="D421" s="182" t="s">
        <v>104</v>
      </c>
      <c r="E421" s="182" t="s">
        <v>248</v>
      </c>
      <c r="F421" s="182" t="s">
        <v>249</v>
      </c>
      <c r="G421" s="182" t="s">
        <v>52</v>
      </c>
      <c r="H421" s="182" t="s">
        <v>53</v>
      </c>
      <c r="I421" s="140" t="s">
        <v>54</v>
      </c>
      <c r="J421" s="140" t="s">
        <v>54</v>
      </c>
      <c r="K421" s="140" t="s">
        <v>0</v>
      </c>
      <c r="L421" s="182" t="s">
        <v>101</v>
      </c>
      <c r="M421" s="182"/>
      <c r="N421" s="182" t="s">
        <v>102</v>
      </c>
      <c r="O421" s="182" t="s">
        <v>70</v>
      </c>
      <c r="P421" s="219">
        <v>0.21</v>
      </c>
      <c r="Q421" s="140"/>
      <c r="R421" s="182"/>
      <c r="S421" s="171">
        <v>1.90619718309881</v>
      </c>
      <c r="T421" s="171"/>
      <c r="U421" s="119">
        <v>0</v>
      </c>
      <c r="V421" s="123">
        <f t="shared" si="106"/>
        <v>1.90619718309881</v>
      </c>
      <c r="W421" s="123">
        <f t="shared" si="109"/>
        <v>0</v>
      </c>
      <c r="X421" s="220"/>
      <c r="Y421" s="117">
        <f t="shared" si="118"/>
        <v>0</v>
      </c>
      <c r="Z421" s="117">
        <f t="shared" si="120"/>
        <v>0</v>
      </c>
      <c r="AA421" s="119">
        <f t="shared" si="115"/>
        <v>0</v>
      </c>
      <c r="AB421" s="221">
        <f t="shared" si="110"/>
        <v>0</v>
      </c>
      <c r="AC421" s="141">
        <v>0.05</v>
      </c>
      <c r="AD421" s="220"/>
      <c r="AE421" s="182"/>
      <c r="AF421" s="182"/>
      <c r="AG421" s="219">
        <v>0.42</v>
      </c>
      <c r="AH421" s="119">
        <f t="shared" si="111"/>
        <v>0</v>
      </c>
      <c r="AI421" s="220">
        <v>0</v>
      </c>
      <c r="AJ421" s="119">
        <f t="shared" si="112"/>
        <v>0</v>
      </c>
      <c r="AK421" s="119">
        <v>0</v>
      </c>
      <c r="AL421" s="119">
        <f t="shared" si="113"/>
        <v>0</v>
      </c>
      <c r="AM421" s="119">
        <f t="shared" si="114"/>
        <v>0</v>
      </c>
      <c r="AN421" s="178"/>
    </row>
    <row r="422" spans="1:40" x14ac:dyDescent="0.3">
      <c r="A422" s="218" t="s">
        <v>269</v>
      </c>
      <c r="B422" s="182" t="s">
        <v>47</v>
      </c>
      <c r="C422" s="182" t="s">
        <v>103</v>
      </c>
      <c r="D422" s="182" t="s">
        <v>104</v>
      </c>
      <c r="E422" s="182" t="s">
        <v>250</v>
      </c>
      <c r="F422" s="182" t="s">
        <v>251</v>
      </c>
      <c r="G422" s="182" t="s">
        <v>52</v>
      </c>
      <c r="H422" s="182" t="s">
        <v>53</v>
      </c>
      <c r="I422" s="140" t="s">
        <v>54</v>
      </c>
      <c r="J422" s="140" t="s">
        <v>54</v>
      </c>
      <c r="K422" s="140" t="s">
        <v>0</v>
      </c>
      <c r="L422" s="182" t="s">
        <v>101</v>
      </c>
      <c r="M422" s="182"/>
      <c r="N422" s="182" t="s">
        <v>102</v>
      </c>
      <c r="O422" s="182" t="s">
        <v>70</v>
      </c>
      <c r="P422" s="219">
        <v>0.03</v>
      </c>
      <c r="Q422" s="140"/>
      <c r="R422" s="182"/>
      <c r="S422" s="171">
        <v>62.533943663001999</v>
      </c>
      <c r="T422" s="171"/>
      <c r="U422" s="119">
        <v>0</v>
      </c>
      <c r="V422" s="123">
        <f t="shared" si="106"/>
        <v>62.533943663001999</v>
      </c>
      <c r="W422" s="123">
        <f t="shared" si="109"/>
        <v>0</v>
      </c>
      <c r="X422" s="220"/>
      <c r="Y422" s="117">
        <f t="shared" si="118"/>
        <v>0</v>
      </c>
      <c r="Z422" s="117">
        <f t="shared" si="120"/>
        <v>0</v>
      </c>
      <c r="AA422" s="119">
        <f t="shared" si="115"/>
        <v>0</v>
      </c>
      <c r="AB422" s="221">
        <f t="shared" si="110"/>
        <v>0</v>
      </c>
      <c r="AC422" s="141">
        <v>0.05</v>
      </c>
      <c r="AD422" s="220"/>
      <c r="AE422" s="182"/>
      <c r="AF422" s="182"/>
      <c r="AG422" s="219">
        <v>0.42</v>
      </c>
      <c r="AH422" s="119">
        <f t="shared" si="111"/>
        <v>0</v>
      </c>
      <c r="AI422" s="220">
        <v>0</v>
      </c>
      <c r="AJ422" s="119">
        <f t="shared" si="112"/>
        <v>0</v>
      </c>
      <c r="AK422" s="119">
        <v>0</v>
      </c>
      <c r="AL422" s="119">
        <f t="shared" si="113"/>
        <v>0</v>
      </c>
      <c r="AM422" s="119">
        <f t="shared" si="114"/>
        <v>0</v>
      </c>
      <c r="AN422" s="135"/>
    </row>
    <row r="423" spans="1:40" x14ac:dyDescent="0.3">
      <c r="A423" s="218" t="s">
        <v>269</v>
      </c>
      <c r="B423" s="182" t="s">
        <v>47</v>
      </c>
      <c r="C423" s="182" t="s">
        <v>169</v>
      </c>
      <c r="D423" s="182" t="s">
        <v>170</v>
      </c>
      <c r="E423" s="223" t="s">
        <v>267</v>
      </c>
      <c r="F423" s="223" t="s">
        <v>268</v>
      </c>
      <c r="G423" s="223" t="s">
        <v>52</v>
      </c>
      <c r="H423" s="182" t="s">
        <v>53</v>
      </c>
      <c r="I423" s="140" t="s">
        <v>54</v>
      </c>
      <c r="J423" s="140" t="s">
        <v>54</v>
      </c>
      <c r="K423" s="140" t="s">
        <v>0</v>
      </c>
      <c r="L423" s="223" t="s">
        <v>267</v>
      </c>
      <c r="M423" s="182"/>
      <c r="N423" s="182" t="s">
        <v>56</v>
      </c>
      <c r="O423" s="182" t="s">
        <v>57</v>
      </c>
      <c r="P423" s="219">
        <v>0</v>
      </c>
      <c r="Q423" s="140"/>
      <c r="R423" s="182"/>
      <c r="S423" s="171">
        <v>21002.44</v>
      </c>
      <c r="T423" s="171"/>
      <c r="U423" s="119">
        <v>0</v>
      </c>
      <c r="V423" s="123">
        <f t="shared" si="106"/>
        <v>21002.44</v>
      </c>
      <c r="W423" s="123">
        <f t="shared" si="109"/>
        <v>0</v>
      </c>
      <c r="X423" s="220"/>
      <c r="Y423" s="117">
        <f t="shared" si="118"/>
        <v>0</v>
      </c>
      <c r="Z423" s="117">
        <f t="shared" si="120"/>
        <v>0</v>
      </c>
      <c r="AA423" s="119">
        <f t="shared" si="115"/>
        <v>0</v>
      </c>
      <c r="AB423" s="221">
        <f t="shared" si="110"/>
        <v>0</v>
      </c>
      <c r="AC423" s="141">
        <v>0.05</v>
      </c>
      <c r="AD423" s="182"/>
      <c r="AE423" s="182"/>
      <c r="AF423" s="182"/>
      <c r="AG423" s="219">
        <v>0</v>
      </c>
      <c r="AH423" s="119">
        <f t="shared" si="111"/>
        <v>0</v>
      </c>
      <c r="AI423" s="220">
        <v>0</v>
      </c>
      <c r="AJ423" s="220">
        <v>0</v>
      </c>
      <c r="AK423" s="119">
        <v>0</v>
      </c>
      <c r="AL423" s="220">
        <v>0</v>
      </c>
      <c r="AM423" s="119">
        <f t="shared" si="114"/>
        <v>0</v>
      </c>
      <c r="AN423" s="135"/>
    </row>
    <row r="424" spans="1:40" x14ac:dyDescent="0.3">
      <c r="A424" s="218" t="s">
        <v>269</v>
      </c>
      <c r="B424" s="182" t="s">
        <v>0</v>
      </c>
      <c r="C424" s="182" t="s">
        <v>48</v>
      </c>
      <c r="D424" s="182" t="s">
        <v>163</v>
      </c>
      <c r="E424" s="182" t="s">
        <v>164</v>
      </c>
      <c r="F424" s="182" t="s">
        <v>164</v>
      </c>
      <c r="G424" s="182" t="s">
        <v>164</v>
      </c>
      <c r="H424" s="182" t="s">
        <v>53</v>
      </c>
      <c r="I424" s="140" t="s">
        <v>54</v>
      </c>
      <c r="J424" s="140" t="s">
        <v>54</v>
      </c>
      <c r="K424" s="140" t="s">
        <v>0</v>
      </c>
      <c r="L424" s="182" t="s">
        <v>164</v>
      </c>
      <c r="M424" s="182"/>
      <c r="N424" s="182" t="s">
        <v>62</v>
      </c>
      <c r="O424" s="182" t="s">
        <v>70</v>
      </c>
      <c r="P424" s="219">
        <v>0.05</v>
      </c>
      <c r="Q424" s="140"/>
      <c r="R424" s="182"/>
      <c r="S424" s="171">
        <v>0</v>
      </c>
      <c r="T424" s="171"/>
      <c r="U424" s="119">
        <v>7.31</v>
      </c>
      <c r="V424" s="123">
        <f t="shared" si="106"/>
        <v>-7.31</v>
      </c>
      <c r="W424" s="123">
        <f t="shared" si="109"/>
        <v>7.0507801418439708</v>
      </c>
      <c r="X424" s="220"/>
      <c r="Y424" s="117">
        <f t="shared" si="118"/>
        <v>0</v>
      </c>
      <c r="Z424" s="117">
        <f>W424+X424+AN424</f>
        <v>11.028368794326241</v>
      </c>
      <c r="AA424" s="119">
        <f t="shared" si="115"/>
        <v>0.25921985815602877</v>
      </c>
      <c r="AB424" s="221">
        <f t="shared" si="110"/>
        <v>7.31</v>
      </c>
      <c r="AC424" s="141">
        <v>0.05</v>
      </c>
      <c r="AD424" s="220"/>
      <c r="AE424" s="182"/>
      <c r="AF424" s="182"/>
      <c r="AG424" s="219">
        <v>0.36</v>
      </c>
      <c r="AH424" s="119">
        <f t="shared" si="111"/>
        <v>11.433823529411766</v>
      </c>
      <c r="AI424" s="220">
        <v>0</v>
      </c>
      <c r="AJ424" s="119">
        <f t="shared" ref="AJ424" si="121">T424*AG424</f>
        <v>0</v>
      </c>
      <c r="AK424" s="119">
        <v>15.55</v>
      </c>
      <c r="AL424" s="119">
        <f t="shared" ref="AL424" si="122">AI424+AJ424-AK424+U424</f>
        <v>-8.240000000000002</v>
      </c>
      <c r="AM424" s="119">
        <f t="shared" si="114"/>
        <v>11.028368794326241</v>
      </c>
      <c r="AN424" s="178">
        <f>AM424-W424</f>
        <v>3.9775886524822699</v>
      </c>
    </row>
    <row r="425" spans="1:40" x14ac:dyDescent="0.3">
      <c r="A425" s="218" t="s">
        <v>269</v>
      </c>
      <c r="B425" s="181" t="s">
        <v>47</v>
      </c>
      <c r="C425" s="181" t="s">
        <v>58</v>
      </c>
      <c r="D425" s="181" t="s">
        <v>59</v>
      </c>
      <c r="E425" s="181" t="s">
        <v>253</v>
      </c>
      <c r="F425" s="181" t="s">
        <v>254</v>
      </c>
      <c r="G425" s="181" t="s">
        <v>52</v>
      </c>
      <c r="H425" s="181" t="s">
        <v>53</v>
      </c>
      <c r="I425" s="140" t="s">
        <v>54</v>
      </c>
      <c r="J425" s="140" t="s">
        <v>54</v>
      </c>
      <c r="K425" s="140" t="s">
        <v>0</v>
      </c>
      <c r="L425" s="181"/>
      <c r="M425" s="181"/>
      <c r="N425" s="181" t="s">
        <v>188</v>
      </c>
      <c r="O425" s="181" t="s">
        <v>57</v>
      </c>
      <c r="P425" s="197">
        <v>0</v>
      </c>
      <c r="Q425" s="181"/>
      <c r="R425" s="181"/>
      <c r="S425" s="229">
        <v>0</v>
      </c>
      <c r="T425" s="206">
        <v>213617.35</v>
      </c>
      <c r="U425" s="206">
        <v>213617.35</v>
      </c>
      <c r="V425" s="190"/>
      <c r="W425" s="190">
        <v>213617.35</v>
      </c>
      <c r="X425" s="206"/>
      <c r="Y425" s="117">
        <f t="shared" si="118"/>
        <v>0</v>
      </c>
      <c r="Z425" s="117">
        <f>W425+X425</f>
        <v>213617.35</v>
      </c>
      <c r="AA425" s="119">
        <f t="shared" si="115"/>
        <v>0</v>
      </c>
      <c r="AB425" s="206">
        <v>213617.35</v>
      </c>
      <c r="AC425" s="197">
        <v>0</v>
      </c>
      <c r="AD425" s="206">
        <f>AB425*AC425</f>
        <v>0</v>
      </c>
      <c r="AE425" s="181"/>
      <c r="AF425" s="181"/>
      <c r="AG425" s="247">
        <v>0</v>
      </c>
      <c r="AH425" s="181"/>
      <c r="AI425" s="181"/>
      <c r="AJ425" s="181"/>
      <c r="AK425" s="181"/>
      <c r="AL425" s="181"/>
      <c r="AM425" s="181"/>
      <c r="AN425" s="135"/>
    </row>
    <row r="426" spans="1:40" x14ac:dyDescent="0.3">
      <c r="A426" s="218" t="s">
        <v>269</v>
      </c>
      <c r="B426" s="181" t="s">
        <v>0</v>
      </c>
      <c r="C426" s="181" t="s">
        <v>58</v>
      </c>
      <c r="D426" s="181" t="s">
        <v>59</v>
      </c>
      <c r="E426" s="181" t="s">
        <v>64</v>
      </c>
      <c r="F426" s="181" t="s">
        <v>64</v>
      </c>
      <c r="G426" s="181" t="s">
        <v>64</v>
      </c>
      <c r="H426" s="181" t="s">
        <v>53</v>
      </c>
      <c r="I426" s="140" t="s">
        <v>54</v>
      </c>
      <c r="J426" s="140" t="s">
        <v>54</v>
      </c>
      <c r="K426" s="140" t="s">
        <v>0</v>
      </c>
      <c r="L426" s="181"/>
      <c r="M426" s="181"/>
      <c r="N426" s="181" t="s">
        <v>177</v>
      </c>
      <c r="O426" s="181" t="s">
        <v>57</v>
      </c>
      <c r="P426" s="197">
        <v>0</v>
      </c>
      <c r="Q426" s="181"/>
      <c r="R426" s="181"/>
      <c r="S426" s="229">
        <v>0</v>
      </c>
      <c r="T426" s="206">
        <v>3704750</v>
      </c>
      <c r="U426" s="206">
        <v>6410256.4100000001</v>
      </c>
      <c r="V426" s="190"/>
      <c r="W426" s="190">
        <v>6410256.4100000001</v>
      </c>
      <c r="X426" s="206">
        <v>384615.38433962298</v>
      </c>
      <c r="Y426" s="117">
        <f t="shared" si="118"/>
        <v>2705506.41</v>
      </c>
      <c r="Z426" s="117">
        <f t="shared" si="119"/>
        <v>6794871.7943396233</v>
      </c>
      <c r="AA426" s="119">
        <f t="shared" si="115"/>
        <v>0</v>
      </c>
      <c r="AB426" s="206">
        <v>3704750</v>
      </c>
      <c r="AC426" s="197">
        <v>0.05</v>
      </c>
      <c r="AD426" s="206">
        <f t="shared" ref="AD426:AD427" si="123">AB426*AC426</f>
        <v>185237.5</v>
      </c>
      <c r="AE426" s="181"/>
      <c r="AF426" s="181"/>
      <c r="AG426" s="247">
        <v>0</v>
      </c>
      <c r="AH426" s="181"/>
      <c r="AI426" s="181"/>
      <c r="AJ426" s="181"/>
      <c r="AK426" s="181"/>
      <c r="AL426" s="181"/>
      <c r="AM426" s="181"/>
      <c r="AN426" s="135"/>
    </row>
    <row r="427" spans="1:40" x14ac:dyDescent="0.3">
      <c r="A427" s="218" t="s">
        <v>269</v>
      </c>
      <c r="B427" s="181" t="s">
        <v>0</v>
      </c>
      <c r="C427" s="181" t="s">
        <v>71</v>
      </c>
      <c r="D427" s="181" t="s">
        <v>72</v>
      </c>
      <c r="E427" s="181" t="s">
        <v>168</v>
      </c>
      <c r="F427" s="181" t="s">
        <v>168</v>
      </c>
      <c r="G427" s="181" t="s">
        <v>168</v>
      </c>
      <c r="H427" s="181" t="s">
        <v>53</v>
      </c>
      <c r="I427" s="140" t="s">
        <v>54</v>
      </c>
      <c r="J427" s="140" t="s">
        <v>54</v>
      </c>
      <c r="K427" s="140" t="s">
        <v>0</v>
      </c>
      <c r="L427" s="181"/>
      <c r="M427" s="181"/>
      <c r="N427" s="181" t="s">
        <v>177</v>
      </c>
      <c r="O427" s="181" t="s">
        <v>57</v>
      </c>
      <c r="P427" s="197">
        <v>0</v>
      </c>
      <c r="Q427" s="181"/>
      <c r="R427" s="181"/>
      <c r="S427" s="229">
        <v>0</v>
      </c>
      <c r="T427" s="206">
        <v>95400</v>
      </c>
      <c r="U427" s="206">
        <v>95400</v>
      </c>
      <c r="V427" s="190"/>
      <c r="W427" s="190">
        <v>95400</v>
      </c>
      <c r="X427" s="206"/>
      <c r="Y427" s="117">
        <f t="shared" si="118"/>
        <v>0</v>
      </c>
      <c r="Z427" s="117">
        <f t="shared" si="119"/>
        <v>95400</v>
      </c>
      <c r="AA427" s="119">
        <f t="shared" si="115"/>
        <v>0</v>
      </c>
      <c r="AB427" s="206">
        <v>95400</v>
      </c>
      <c r="AC427" s="197">
        <v>0.05</v>
      </c>
      <c r="AD427" s="206">
        <f t="shared" si="123"/>
        <v>4770</v>
      </c>
      <c r="AE427" s="181"/>
      <c r="AF427" s="181"/>
      <c r="AG427" s="247">
        <v>0</v>
      </c>
      <c r="AH427" s="181"/>
      <c r="AI427" s="181"/>
      <c r="AJ427" s="181"/>
      <c r="AK427" s="181"/>
      <c r="AL427" s="181"/>
      <c r="AM427" s="181"/>
      <c r="AN427" s="135"/>
    </row>
    <row r="428" spans="1:40" x14ac:dyDescent="0.3">
      <c r="A428" s="218" t="s">
        <v>269</v>
      </c>
      <c r="B428" s="182" t="s">
        <v>47</v>
      </c>
      <c r="C428" s="182" t="s">
        <v>58</v>
      </c>
      <c r="D428" s="182" t="s">
        <v>184</v>
      </c>
      <c r="E428" s="182" t="s">
        <v>190</v>
      </c>
      <c r="F428" s="182" t="s">
        <v>240</v>
      </c>
      <c r="G428" s="182" t="s">
        <v>52</v>
      </c>
      <c r="H428" s="182" t="s">
        <v>186</v>
      </c>
      <c r="I428" s="182" t="s">
        <v>179</v>
      </c>
      <c r="J428" s="182" t="s">
        <v>260</v>
      </c>
      <c r="K428" s="182" t="s">
        <v>0</v>
      </c>
      <c r="L428" s="182" t="s">
        <v>190</v>
      </c>
      <c r="M428" s="182"/>
      <c r="N428" s="182" t="s">
        <v>188</v>
      </c>
      <c r="O428" s="182" t="s">
        <v>225</v>
      </c>
      <c r="P428" s="177">
        <v>0.99</v>
      </c>
      <c r="Q428" s="182"/>
      <c r="R428" s="182"/>
      <c r="S428" s="171">
        <v>0</v>
      </c>
      <c r="T428" s="171">
        <v>0</v>
      </c>
      <c r="U428" s="171">
        <v>14850000</v>
      </c>
      <c r="V428" s="172">
        <v>0</v>
      </c>
      <c r="W428" s="172">
        <v>14701500</v>
      </c>
      <c r="X428" s="230"/>
      <c r="Y428" s="117">
        <f t="shared" si="118"/>
        <v>0</v>
      </c>
      <c r="Z428" s="117">
        <f>W428+X428</f>
        <v>14701500</v>
      </c>
      <c r="AA428" s="119">
        <f t="shared" si="115"/>
        <v>148500</v>
      </c>
      <c r="AB428" s="171">
        <v>14850000</v>
      </c>
      <c r="AC428" s="177">
        <v>0</v>
      </c>
      <c r="AD428" s="239">
        <v>0</v>
      </c>
      <c r="AE428" s="182"/>
      <c r="AF428" s="182"/>
      <c r="AG428" s="141">
        <v>0</v>
      </c>
      <c r="AH428" s="230"/>
      <c r="AI428" s="182"/>
      <c r="AJ428" s="182"/>
      <c r="AK428" s="182"/>
      <c r="AL428" s="182"/>
      <c r="AM428" s="182"/>
      <c r="AN428" s="135"/>
    </row>
    <row r="429" spans="1:40" x14ac:dyDescent="0.3">
      <c r="A429" s="224" t="s">
        <v>46</v>
      </c>
      <c r="B429" s="182" t="s">
        <v>47</v>
      </c>
      <c r="C429" s="182" t="s">
        <v>169</v>
      </c>
      <c r="D429" s="93" t="s">
        <v>170</v>
      </c>
      <c r="E429" s="93" t="s">
        <v>271</v>
      </c>
      <c r="F429" s="93" t="s">
        <v>271</v>
      </c>
      <c r="G429" s="93" t="s">
        <v>271</v>
      </c>
      <c r="H429" s="182" t="s">
        <v>53</v>
      </c>
      <c r="I429" s="140" t="s">
        <v>54</v>
      </c>
      <c r="J429" s="140" t="s">
        <v>54</v>
      </c>
      <c r="K429" s="140" t="s">
        <v>0</v>
      </c>
      <c r="L429" s="93" t="s">
        <v>272</v>
      </c>
      <c r="N429" s="182" t="s">
        <v>56</v>
      </c>
      <c r="O429" s="182" t="s">
        <v>57</v>
      </c>
      <c r="P429" s="219">
        <v>0</v>
      </c>
      <c r="S429" s="171">
        <v>6227.55</v>
      </c>
      <c r="V429" s="172">
        <v>0</v>
      </c>
      <c r="W429" s="123">
        <f t="shared" ref="W429:W435" si="124">IF(O429="返现",U429,U429*(1+AG429)/(1+P429+AG429))</f>
        <v>0</v>
      </c>
      <c r="Y429" s="117">
        <f t="shared" ref="Y429:Y440" si="125">IF(W429-AB429&lt;0,0,IF(O429="返现",MAX(W429-AA429-AB429,0),MAX(W429-AB429,0)))</f>
        <v>0</v>
      </c>
      <c r="Z429" s="117">
        <f t="shared" ref="Z429:Z437" si="126">W429+X429</f>
        <v>0</v>
      </c>
      <c r="AB429" s="221">
        <f t="shared" ref="AB429:AB438" si="127">U429</f>
        <v>0</v>
      </c>
      <c r="AG429" s="141">
        <v>0</v>
      </c>
    </row>
    <row r="430" spans="1:40" x14ac:dyDescent="0.3">
      <c r="A430" s="224" t="s">
        <v>212</v>
      </c>
      <c r="B430" s="182" t="s">
        <v>47</v>
      </c>
      <c r="C430" s="182" t="s">
        <v>169</v>
      </c>
      <c r="D430" s="93" t="s">
        <v>170</v>
      </c>
      <c r="E430" s="93" t="s">
        <v>271</v>
      </c>
      <c r="F430" s="93" t="s">
        <v>271</v>
      </c>
      <c r="G430" s="93" t="s">
        <v>271</v>
      </c>
      <c r="H430" s="182" t="s">
        <v>53</v>
      </c>
      <c r="I430" s="140" t="s">
        <v>54</v>
      </c>
      <c r="J430" s="140" t="s">
        <v>54</v>
      </c>
      <c r="K430" s="140" t="s">
        <v>0</v>
      </c>
      <c r="L430" s="93" t="s">
        <v>272</v>
      </c>
      <c r="N430" s="182" t="s">
        <v>56</v>
      </c>
      <c r="O430" s="182" t="s">
        <v>57</v>
      </c>
      <c r="P430" s="219">
        <v>0</v>
      </c>
      <c r="S430" s="171">
        <v>6227.55</v>
      </c>
      <c r="V430" s="172">
        <v>0</v>
      </c>
      <c r="W430" s="123">
        <f t="shared" si="124"/>
        <v>0</v>
      </c>
      <c r="Y430" s="117">
        <f t="shared" si="125"/>
        <v>0</v>
      </c>
      <c r="Z430" s="117">
        <f t="shared" si="126"/>
        <v>0</v>
      </c>
      <c r="AB430" s="221">
        <f t="shared" si="127"/>
        <v>0</v>
      </c>
      <c r="AG430" s="141">
        <v>0</v>
      </c>
    </row>
    <row r="431" spans="1:40" x14ac:dyDescent="0.3">
      <c r="A431" s="224" t="s">
        <v>216</v>
      </c>
      <c r="B431" s="182" t="s">
        <v>47</v>
      </c>
      <c r="C431" s="182" t="s">
        <v>169</v>
      </c>
      <c r="D431" s="93" t="s">
        <v>170</v>
      </c>
      <c r="E431" s="93" t="s">
        <v>271</v>
      </c>
      <c r="F431" s="93" t="s">
        <v>271</v>
      </c>
      <c r="G431" s="93" t="s">
        <v>271</v>
      </c>
      <c r="H431" s="182" t="s">
        <v>53</v>
      </c>
      <c r="I431" s="140" t="s">
        <v>54</v>
      </c>
      <c r="J431" s="140" t="s">
        <v>54</v>
      </c>
      <c r="K431" s="140" t="s">
        <v>0</v>
      </c>
      <c r="L431" s="93" t="s">
        <v>272</v>
      </c>
      <c r="N431" s="182" t="s">
        <v>56</v>
      </c>
      <c r="O431" s="182" t="s">
        <v>57</v>
      </c>
      <c r="P431" s="219">
        <v>0</v>
      </c>
      <c r="S431" s="171">
        <v>6227.55</v>
      </c>
      <c r="V431" s="172">
        <v>0</v>
      </c>
      <c r="W431" s="123">
        <f t="shared" si="124"/>
        <v>0</v>
      </c>
      <c r="Y431" s="117">
        <f t="shared" si="125"/>
        <v>0</v>
      </c>
      <c r="Z431" s="117">
        <f t="shared" si="126"/>
        <v>0</v>
      </c>
      <c r="AB431" s="221">
        <f t="shared" si="127"/>
        <v>0</v>
      </c>
      <c r="AG431" s="141">
        <v>0</v>
      </c>
    </row>
    <row r="432" spans="1:40" x14ac:dyDescent="0.3">
      <c r="A432" s="224" t="s">
        <v>222</v>
      </c>
      <c r="B432" s="182" t="s">
        <v>47</v>
      </c>
      <c r="C432" s="182" t="s">
        <v>169</v>
      </c>
      <c r="D432" s="93" t="s">
        <v>170</v>
      </c>
      <c r="E432" s="93" t="s">
        <v>271</v>
      </c>
      <c r="F432" s="93" t="s">
        <v>271</v>
      </c>
      <c r="G432" s="93" t="s">
        <v>271</v>
      </c>
      <c r="H432" s="182" t="s">
        <v>53</v>
      </c>
      <c r="I432" s="140" t="s">
        <v>54</v>
      </c>
      <c r="J432" s="140" t="s">
        <v>54</v>
      </c>
      <c r="K432" s="140" t="s">
        <v>0</v>
      </c>
      <c r="L432" s="93" t="s">
        <v>272</v>
      </c>
      <c r="N432" s="182" t="s">
        <v>56</v>
      </c>
      <c r="O432" s="182" t="s">
        <v>57</v>
      </c>
      <c r="P432" s="219">
        <v>0</v>
      </c>
      <c r="S432" s="171">
        <v>6227.55</v>
      </c>
      <c r="V432" s="172">
        <v>0</v>
      </c>
      <c r="W432" s="123">
        <f t="shared" si="124"/>
        <v>0</v>
      </c>
      <c r="Y432" s="117">
        <f t="shared" si="125"/>
        <v>0</v>
      </c>
      <c r="Z432" s="117">
        <f t="shared" si="126"/>
        <v>0</v>
      </c>
      <c r="AB432" s="221">
        <f t="shared" si="127"/>
        <v>0</v>
      </c>
      <c r="AG432" s="141">
        <v>0</v>
      </c>
    </row>
    <row r="433" spans="1:40" x14ac:dyDescent="0.3">
      <c r="A433" s="224" t="s">
        <v>235</v>
      </c>
      <c r="B433" s="182" t="s">
        <v>47</v>
      </c>
      <c r="C433" s="182" t="s">
        <v>169</v>
      </c>
      <c r="D433" s="93" t="s">
        <v>170</v>
      </c>
      <c r="E433" s="93" t="s">
        <v>271</v>
      </c>
      <c r="F433" s="93" t="s">
        <v>271</v>
      </c>
      <c r="G433" s="93" t="s">
        <v>271</v>
      </c>
      <c r="H433" s="182" t="s">
        <v>53</v>
      </c>
      <c r="I433" s="140" t="s">
        <v>54</v>
      </c>
      <c r="J433" s="140" t="s">
        <v>54</v>
      </c>
      <c r="K433" s="140" t="s">
        <v>0</v>
      </c>
      <c r="L433" s="93" t="s">
        <v>272</v>
      </c>
      <c r="N433" s="182" t="s">
        <v>56</v>
      </c>
      <c r="O433" s="182" t="s">
        <v>57</v>
      </c>
      <c r="P433" s="219">
        <v>0</v>
      </c>
      <c r="S433" s="171">
        <v>6227.55</v>
      </c>
      <c r="V433" s="172">
        <v>0</v>
      </c>
      <c r="W433" s="123">
        <f t="shared" si="124"/>
        <v>0</v>
      </c>
      <c r="Y433" s="117">
        <f t="shared" si="125"/>
        <v>0</v>
      </c>
      <c r="Z433" s="117">
        <f t="shared" si="126"/>
        <v>0</v>
      </c>
      <c r="AB433" s="221">
        <f t="shared" si="127"/>
        <v>0</v>
      </c>
      <c r="AG433" s="141">
        <v>0</v>
      </c>
    </row>
    <row r="434" spans="1:40" x14ac:dyDescent="0.3">
      <c r="A434" s="224" t="s">
        <v>252</v>
      </c>
      <c r="B434" s="182" t="s">
        <v>47</v>
      </c>
      <c r="C434" s="182" t="s">
        <v>169</v>
      </c>
      <c r="D434" s="93" t="s">
        <v>170</v>
      </c>
      <c r="E434" s="93" t="s">
        <v>271</v>
      </c>
      <c r="F434" s="93" t="s">
        <v>271</v>
      </c>
      <c r="G434" s="93" t="s">
        <v>271</v>
      </c>
      <c r="H434" s="182" t="s">
        <v>53</v>
      </c>
      <c r="I434" s="140" t="s">
        <v>54</v>
      </c>
      <c r="J434" s="140" t="s">
        <v>54</v>
      </c>
      <c r="K434" s="140" t="s">
        <v>0</v>
      </c>
      <c r="L434" s="93" t="s">
        <v>272</v>
      </c>
      <c r="N434" s="182" t="s">
        <v>56</v>
      </c>
      <c r="O434" s="182" t="s">
        <v>57</v>
      </c>
      <c r="P434" s="219">
        <v>0</v>
      </c>
      <c r="S434" s="171">
        <v>6227.55</v>
      </c>
      <c r="V434" s="172">
        <v>0</v>
      </c>
      <c r="W434" s="123">
        <f t="shared" si="124"/>
        <v>0</v>
      </c>
      <c r="Y434" s="117">
        <f t="shared" si="125"/>
        <v>0</v>
      </c>
      <c r="Z434" s="117">
        <f t="shared" si="126"/>
        <v>0</v>
      </c>
      <c r="AB434" s="221">
        <f t="shared" si="127"/>
        <v>0</v>
      </c>
      <c r="AG434" s="141">
        <v>0</v>
      </c>
    </row>
    <row r="435" spans="1:40" x14ac:dyDescent="0.3">
      <c r="A435" s="218" t="s">
        <v>269</v>
      </c>
      <c r="B435" s="182" t="s">
        <v>47</v>
      </c>
      <c r="C435" s="182" t="s">
        <v>169</v>
      </c>
      <c r="D435" s="93" t="s">
        <v>170</v>
      </c>
      <c r="E435" s="93" t="s">
        <v>271</v>
      </c>
      <c r="F435" s="93" t="s">
        <v>271</v>
      </c>
      <c r="G435" s="93" t="s">
        <v>271</v>
      </c>
      <c r="H435" s="182" t="s">
        <v>53</v>
      </c>
      <c r="I435" s="140" t="s">
        <v>54</v>
      </c>
      <c r="J435" s="140" t="s">
        <v>54</v>
      </c>
      <c r="K435" s="140" t="s">
        <v>0</v>
      </c>
      <c r="L435" s="93" t="s">
        <v>272</v>
      </c>
      <c r="N435" s="182" t="s">
        <v>56</v>
      </c>
      <c r="O435" s="182" t="s">
        <v>57</v>
      </c>
      <c r="P435" s="219">
        <v>0</v>
      </c>
      <c r="S435" s="171">
        <v>6227.55</v>
      </c>
      <c r="V435" s="172">
        <v>0</v>
      </c>
      <c r="W435" s="123">
        <f t="shared" si="124"/>
        <v>0</v>
      </c>
      <c r="Y435" s="117">
        <f t="shared" si="125"/>
        <v>0</v>
      </c>
      <c r="Z435" s="117">
        <f t="shared" si="126"/>
        <v>0</v>
      </c>
      <c r="AB435" s="221">
        <f t="shared" si="127"/>
        <v>0</v>
      </c>
      <c r="AG435" s="141">
        <v>0</v>
      </c>
    </row>
    <row r="436" spans="1:40" s="95" customFormat="1" x14ac:dyDescent="0.3">
      <c r="A436" s="225" t="s">
        <v>273</v>
      </c>
      <c r="B436" s="1" t="s">
        <v>47</v>
      </c>
      <c r="C436" s="1" t="s">
        <v>58</v>
      </c>
      <c r="D436" s="1" t="s">
        <v>59</v>
      </c>
      <c r="E436" s="1" t="s">
        <v>253</v>
      </c>
      <c r="F436" s="1" t="s">
        <v>254</v>
      </c>
      <c r="G436" s="1" t="s">
        <v>52</v>
      </c>
      <c r="H436" s="1" t="s">
        <v>274</v>
      </c>
      <c r="I436" s="226" t="s">
        <v>54</v>
      </c>
      <c r="J436" s="226" t="s">
        <v>54</v>
      </c>
      <c r="K436" s="226" t="s">
        <v>0</v>
      </c>
      <c r="L436" s="1" t="s">
        <v>255</v>
      </c>
      <c r="M436" s="1"/>
      <c r="N436" s="1" t="s">
        <v>62</v>
      </c>
      <c r="O436" s="1" t="s">
        <v>70</v>
      </c>
      <c r="P436" s="227">
        <v>3.8399999999999997E-2</v>
      </c>
      <c r="Q436" s="231"/>
      <c r="R436" s="1"/>
      <c r="S436" s="232">
        <v>-11.610000000102399</v>
      </c>
      <c r="T436" s="232">
        <v>1030000</v>
      </c>
      <c r="U436" s="232">
        <v>0</v>
      </c>
      <c r="V436" s="233">
        <f t="shared" ref="V436:V493" si="128">S436+T436-U436</f>
        <v>1029988.3899999999</v>
      </c>
      <c r="W436" s="234">
        <f t="shared" ref="W436:W493" si="129">IF(O436="返现",U436,IF(O436="折扣",U436*P436,U436*(1+AG436)/(1+P436+AG436)))</f>
        <v>0</v>
      </c>
      <c r="X436" s="1"/>
      <c r="Y436" s="240">
        <f t="shared" si="125"/>
        <v>0</v>
      </c>
      <c r="Z436" s="240">
        <f t="shared" si="126"/>
        <v>0</v>
      </c>
      <c r="AA436" s="241">
        <f t="shared" ref="AA436:AA498" si="130">U436-W436</f>
        <v>0</v>
      </c>
      <c r="AB436" s="242">
        <f t="shared" si="127"/>
        <v>0</v>
      </c>
      <c r="AC436" s="243">
        <v>0.05</v>
      </c>
      <c r="AD436" s="242">
        <f t="shared" ref="AD436:AD498" si="131">AB436*AC436</f>
        <v>0</v>
      </c>
      <c r="AE436" s="1"/>
      <c r="AF436" s="1"/>
      <c r="AG436" s="227">
        <v>0.28000000000000003</v>
      </c>
      <c r="AH436" s="242">
        <f t="shared" ref="AH436:AH493" si="132">AK436/(1+AG436)</f>
        <v>0</v>
      </c>
      <c r="AI436" s="232">
        <v>-279996.96999999997</v>
      </c>
      <c r="AJ436" s="242">
        <f t="shared" ref="AJ436:AJ493" si="133">T436*AG436</f>
        <v>288400</v>
      </c>
      <c r="AK436" s="232">
        <v>0</v>
      </c>
      <c r="AL436" s="242">
        <f t="shared" ref="AL436:AL493" si="134">AI436+AJ436-AK436+U436</f>
        <v>8403.0300000000279</v>
      </c>
      <c r="AM436" s="232">
        <f t="shared" ref="AM436:AM493" si="135">IF(O436="返现",AK436/(1+AG436),IF(O436="折扣",AK436*P436,AK436/(1+P436+AG436)))</f>
        <v>0</v>
      </c>
      <c r="AN436" s="248"/>
    </row>
    <row r="437" spans="1:40" x14ac:dyDescent="0.3">
      <c r="A437" s="218" t="s">
        <v>273</v>
      </c>
      <c r="B437" s="2" t="s">
        <v>47</v>
      </c>
      <c r="C437" s="2" t="s">
        <v>58</v>
      </c>
      <c r="D437" s="2" t="s">
        <v>59</v>
      </c>
      <c r="E437" s="2" t="s">
        <v>256</v>
      </c>
      <c r="F437" s="2" t="s">
        <v>257</v>
      </c>
      <c r="G437" s="2" t="s">
        <v>52</v>
      </c>
      <c r="H437" s="2" t="s">
        <v>274</v>
      </c>
      <c r="I437" s="140" t="s">
        <v>54</v>
      </c>
      <c r="J437" s="140" t="s">
        <v>54</v>
      </c>
      <c r="K437" s="140" t="s">
        <v>0</v>
      </c>
      <c r="L437" s="2" t="s">
        <v>258</v>
      </c>
      <c r="M437" s="2"/>
      <c r="N437" s="2" t="s">
        <v>102</v>
      </c>
      <c r="O437" s="2" t="s">
        <v>70</v>
      </c>
      <c r="P437" s="228">
        <v>4.1399999999999999E-2</v>
      </c>
      <c r="Q437" s="235"/>
      <c r="R437" s="2"/>
      <c r="S437" s="236">
        <v>205262.73</v>
      </c>
      <c r="T437" s="236">
        <v>309000</v>
      </c>
      <c r="U437" s="236">
        <v>498712.43</v>
      </c>
      <c r="V437" s="237">
        <f t="shared" si="128"/>
        <v>15550.299999999988</v>
      </c>
      <c r="W437" s="238">
        <f t="shared" si="129"/>
        <v>484186.82524271833</v>
      </c>
      <c r="X437" s="2"/>
      <c r="Y437" s="117">
        <f t="shared" si="125"/>
        <v>0</v>
      </c>
      <c r="Z437" s="117">
        <f t="shared" si="126"/>
        <v>484186.82524271833</v>
      </c>
      <c r="AA437" s="244">
        <f t="shared" si="130"/>
        <v>14525.604757281661</v>
      </c>
      <c r="AB437" s="245">
        <f t="shared" si="127"/>
        <v>498712.43</v>
      </c>
      <c r="AC437" s="246">
        <v>0.05</v>
      </c>
      <c r="AD437" s="245">
        <f t="shared" si="131"/>
        <v>24935.621500000001</v>
      </c>
      <c r="AE437" s="2"/>
      <c r="AF437" s="2"/>
      <c r="AG437" s="228">
        <v>0.38</v>
      </c>
      <c r="AH437" s="245">
        <f t="shared" si="132"/>
        <v>498860.00724637689</v>
      </c>
      <c r="AI437" s="236">
        <v>-150903.89420000001</v>
      </c>
      <c r="AJ437" s="245">
        <f t="shared" si="133"/>
        <v>117420</v>
      </c>
      <c r="AK437" s="236">
        <v>688426.81</v>
      </c>
      <c r="AL437" s="245">
        <f t="shared" si="134"/>
        <v>-223198.27420000004</v>
      </c>
      <c r="AM437" s="236">
        <f t="shared" si="135"/>
        <v>484330.10412269592</v>
      </c>
      <c r="AN437" s="178"/>
    </row>
    <row r="438" spans="1:40" x14ac:dyDescent="0.3">
      <c r="A438" s="218" t="s">
        <v>273</v>
      </c>
      <c r="B438" s="2" t="s">
        <v>0</v>
      </c>
      <c r="C438" s="2" t="s">
        <v>58</v>
      </c>
      <c r="D438" s="2" t="s">
        <v>59</v>
      </c>
      <c r="E438" s="2" t="s">
        <v>223</v>
      </c>
      <c r="F438" s="2" t="s">
        <v>223</v>
      </c>
      <c r="G438" s="2" t="s">
        <v>223</v>
      </c>
      <c r="H438" s="2" t="s">
        <v>274</v>
      </c>
      <c r="I438" s="140" t="s">
        <v>54</v>
      </c>
      <c r="J438" s="140" t="s">
        <v>54</v>
      </c>
      <c r="K438" s="140" t="s">
        <v>0</v>
      </c>
      <c r="L438" s="2" t="s">
        <v>64</v>
      </c>
      <c r="M438" s="2"/>
      <c r="N438" s="2" t="s">
        <v>102</v>
      </c>
      <c r="O438" s="2" t="s">
        <v>57</v>
      </c>
      <c r="P438" s="228">
        <v>0</v>
      </c>
      <c r="Q438" s="235"/>
      <c r="R438" s="2" t="s">
        <v>30</v>
      </c>
      <c r="S438" s="236">
        <v>-1.8900000000066901</v>
      </c>
      <c r="T438" s="236">
        <v>200000</v>
      </c>
      <c r="U438" s="236">
        <v>200009.46</v>
      </c>
      <c r="V438" s="237">
        <f t="shared" si="128"/>
        <v>-11.350000000005821</v>
      </c>
      <c r="W438" s="238">
        <v>1296657.8500000001</v>
      </c>
      <c r="X438" s="2"/>
      <c r="Y438" s="117">
        <f t="shared" si="125"/>
        <v>1096648.3900000001</v>
      </c>
      <c r="Z438" s="117">
        <f>W438+X438+AN438</f>
        <v>1296657.8500000001</v>
      </c>
      <c r="AA438" s="244">
        <f t="shared" si="130"/>
        <v>-1096648.3900000001</v>
      </c>
      <c r="AB438" s="245">
        <f t="shared" si="127"/>
        <v>200009.46</v>
      </c>
      <c r="AC438" s="246">
        <v>0.05</v>
      </c>
      <c r="AD438" s="245">
        <f t="shared" si="131"/>
        <v>10000.473</v>
      </c>
      <c r="AE438" s="2"/>
      <c r="AF438" s="2"/>
      <c r="AG438" s="228">
        <v>0.24</v>
      </c>
      <c r="AH438" s="245">
        <f t="shared" si="132"/>
        <v>209570.19354838709</v>
      </c>
      <c r="AI438" s="236">
        <v>95868.931200000006</v>
      </c>
      <c r="AJ438" s="245">
        <f t="shared" si="133"/>
        <v>48000</v>
      </c>
      <c r="AK438" s="236">
        <v>259867.04</v>
      </c>
      <c r="AL438" s="245">
        <f t="shared" si="134"/>
        <v>84011.351199999976</v>
      </c>
      <c r="AM438" s="236">
        <f t="shared" ref="AM438:AM440" si="136">W438</f>
        <v>1296657.8500000001</v>
      </c>
      <c r="AN438" s="178">
        <f>AM438-W438</f>
        <v>0</v>
      </c>
    </row>
    <row r="439" spans="1:40" x14ac:dyDescent="0.3">
      <c r="A439" s="218" t="s">
        <v>273</v>
      </c>
      <c r="B439" s="2" t="s">
        <v>0</v>
      </c>
      <c r="C439" s="2" t="s">
        <v>58</v>
      </c>
      <c r="D439" s="2" t="s">
        <v>59</v>
      </c>
      <c r="E439" s="2" t="s">
        <v>224</v>
      </c>
      <c r="F439" s="2" t="s">
        <v>224</v>
      </c>
      <c r="G439" s="2" t="s">
        <v>224</v>
      </c>
      <c r="H439" s="2" t="s">
        <v>274</v>
      </c>
      <c r="I439" s="140" t="s">
        <v>54</v>
      </c>
      <c r="J439" s="140" t="s">
        <v>54</v>
      </c>
      <c r="K439" s="140" t="s">
        <v>0</v>
      </c>
      <c r="L439" s="2" t="s">
        <v>64</v>
      </c>
      <c r="M439" s="2"/>
      <c r="N439" s="2" t="s">
        <v>62</v>
      </c>
      <c r="O439" s="2" t="s">
        <v>225</v>
      </c>
      <c r="P439" s="228">
        <v>0.98</v>
      </c>
      <c r="Q439" s="235"/>
      <c r="R439" s="2" t="s">
        <v>30</v>
      </c>
      <c r="S439" s="236">
        <v>0.35000000003492499</v>
      </c>
      <c r="T439" s="236">
        <v>100000</v>
      </c>
      <c r="U439" s="236">
        <v>99976.65</v>
      </c>
      <c r="V439" s="237">
        <f t="shared" si="128"/>
        <v>23.700000000040745</v>
      </c>
      <c r="W439" s="238">
        <v>662480</v>
      </c>
      <c r="X439" s="2"/>
      <c r="Y439" s="117">
        <f t="shared" si="125"/>
        <v>562480</v>
      </c>
      <c r="Z439" s="117">
        <f>W439+X439+AN439</f>
        <v>662480</v>
      </c>
      <c r="AA439" s="244">
        <f t="shared" si="130"/>
        <v>-562503.35</v>
      </c>
      <c r="AB439" s="245">
        <v>100000</v>
      </c>
      <c r="AC439" s="246">
        <v>0.05</v>
      </c>
      <c r="AD439" s="245">
        <f t="shared" si="131"/>
        <v>5000</v>
      </c>
      <c r="AE439" s="2"/>
      <c r="AF439" s="2"/>
      <c r="AG439" s="228">
        <v>0.3</v>
      </c>
      <c r="AH439" s="245">
        <f t="shared" si="132"/>
        <v>99986.63846153846</v>
      </c>
      <c r="AI439" s="236">
        <v>45950.67</v>
      </c>
      <c r="AJ439" s="245">
        <f t="shared" si="133"/>
        <v>30000</v>
      </c>
      <c r="AK439" s="236">
        <v>129982.63</v>
      </c>
      <c r="AL439" s="245">
        <f t="shared" si="134"/>
        <v>45944.689999999988</v>
      </c>
      <c r="AM439" s="236">
        <f t="shared" si="136"/>
        <v>662480</v>
      </c>
      <c r="AN439" s="178">
        <f>AM439-W439</f>
        <v>0</v>
      </c>
    </row>
    <row r="440" spans="1:40" x14ac:dyDescent="0.3">
      <c r="A440" s="218" t="s">
        <v>273</v>
      </c>
      <c r="B440" s="2" t="s">
        <v>0</v>
      </c>
      <c r="C440" s="2" t="s">
        <v>58</v>
      </c>
      <c r="D440" s="2" t="s">
        <v>59</v>
      </c>
      <c r="E440" s="2" t="s">
        <v>64</v>
      </c>
      <c r="F440" s="2" t="s">
        <v>64</v>
      </c>
      <c r="G440" s="2" t="s">
        <v>64</v>
      </c>
      <c r="H440" s="2" t="s">
        <v>274</v>
      </c>
      <c r="I440" s="140" t="s">
        <v>54</v>
      </c>
      <c r="J440" s="140" t="s">
        <v>54</v>
      </c>
      <c r="K440" s="140" t="s">
        <v>0</v>
      </c>
      <c r="L440" s="2" t="s">
        <v>64</v>
      </c>
      <c r="M440" s="2"/>
      <c r="N440" s="2" t="s">
        <v>62</v>
      </c>
      <c r="O440" s="2" t="s">
        <v>57</v>
      </c>
      <c r="P440" s="228">
        <v>0</v>
      </c>
      <c r="Q440" s="235"/>
      <c r="R440" s="2" t="s">
        <v>30</v>
      </c>
      <c r="S440" s="236">
        <v>1085791.1499999999</v>
      </c>
      <c r="T440" s="236">
        <v>932464.6</v>
      </c>
      <c r="U440" s="236">
        <v>1065957.03</v>
      </c>
      <c r="V440" s="237">
        <f t="shared" si="128"/>
        <v>952298.72</v>
      </c>
      <c r="W440" s="238">
        <v>1563830.41509434</v>
      </c>
      <c r="X440" s="236">
        <v>93829.824905660396</v>
      </c>
      <c r="Y440" s="117">
        <f t="shared" si="125"/>
        <v>631365.81509434001</v>
      </c>
      <c r="Z440" s="117">
        <f>W440+X440+AN440</f>
        <v>1657660.2400000005</v>
      </c>
      <c r="AA440" s="244">
        <f t="shared" si="130"/>
        <v>-497873.38509433996</v>
      </c>
      <c r="AB440" s="245">
        <v>932464.6</v>
      </c>
      <c r="AC440" s="246">
        <v>0.05</v>
      </c>
      <c r="AD440" s="245">
        <f t="shared" si="131"/>
        <v>46623.23</v>
      </c>
      <c r="AE440" s="2"/>
      <c r="AF440" s="2"/>
      <c r="AG440" s="228">
        <v>0.3</v>
      </c>
      <c r="AH440" s="245">
        <f t="shared" si="132"/>
        <v>1066025.5846153847</v>
      </c>
      <c r="AI440" s="236">
        <v>1175207.5520000099</v>
      </c>
      <c r="AJ440" s="245">
        <f t="shared" si="133"/>
        <v>279739.38</v>
      </c>
      <c r="AK440" s="236">
        <v>1385833.26</v>
      </c>
      <c r="AL440" s="245">
        <f t="shared" si="134"/>
        <v>1135070.7020000098</v>
      </c>
      <c r="AM440" s="236">
        <f t="shared" si="136"/>
        <v>1563830.41509434</v>
      </c>
      <c r="AN440" s="178">
        <f>AM440-W440</f>
        <v>0</v>
      </c>
    </row>
    <row r="441" spans="1:40" x14ac:dyDescent="0.3">
      <c r="A441" s="218" t="s">
        <v>273</v>
      </c>
      <c r="B441" s="2" t="s">
        <v>47</v>
      </c>
      <c r="C441" s="2" t="s">
        <v>58</v>
      </c>
      <c r="D441" s="2" t="s">
        <v>59</v>
      </c>
      <c r="E441" s="2" t="s">
        <v>253</v>
      </c>
      <c r="F441" s="2" t="s">
        <v>254</v>
      </c>
      <c r="G441" s="2" t="s">
        <v>52</v>
      </c>
      <c r="H441" s="2" t="s">
        <v>274</v>
      </c>
      <c r="I441" s="140" t="s">
        <v>54</v>
      </c>
      <c r="J441" s="140" t="s">
        <v>54</v>
      </c>
      <c r="K441" s="140" t="s">
        <v>0</v>
      </c>
      <c r="L441" s="2" t="s">
        <v>255</v>
      </c>
      <c r="M441" s="2"/>
      <c r="N441" s="2" t="s">
        <v>102</v>
      </c>
      <c r="O441" s="2" t="s">
        <v>70</v>
      </c>
      <c r="P441" s="228">
        <v>4.1399999999999999E-2</v>
      </c>
      <c r="Q441" s="235"/>
      <c r="R441" s="2"/>
      <c r="S441" s="236">
        <v>520660.3</v>
      </c>
      <c r="T441" s="236"/>
      <c r="U441" s="236">
        <v>230189.1</v>
      </c>
      <c r="V441" s="237">
        <f t="shared" si="128"/>
        <v>290471.19999999995</v>
      </c>
      <c r="W441" s="238">
        <f t="shared" si="129"/>
        <v>223484.56310679606</v>
      </c>
      <c r="X441" s="2"/>
      <c r="Y441" s="117">
        <f t="shared" ref="Y441:Y478" si="137">IF(W441-AB441&lt;0,0,IF(O441="返现",MAX(W441-AA441-AB441,0),MAX(W441-AB441,0)))</f>
        <v>0</v>
      </c>
      <c r="Z441" s="117">
        <f t="shared" ref="Z441:Z478" si="138">W441+X441</f>
        <v>223484.56310679606</v>
      </c>
      <c r="AA441" s="244">
        <f t="shared" si="130"/>
        <v>6704.5368932039419</v>
      </c>
      <c r="AB441" s="245">
        <f t="shared" ref="AB441:AB493" si="139">U441</f>
        <v>230189.1</v>
      </c>
      <c r="AC441" s="246">
        <v>0.05</v>
      </c>
      <c r="AD441" s="245">
        <f t="shared" si="131"/>
        <v>11509.455000000002</v>
      </c>
      <c r="AE441" s="2"/>
      <c r="AF441" s="2"/>
      <c r="AG441" s="228">
        <v>0.38</v>
      </c>
      <c r="AH441" s="245">
        <f t="shared" si="132"/>
        <v>230601.14492753625</v>
      </c>
      <c r="AI441" s="236">
        <v>197542.8964</v>
      </c>
      <c r="AJ441" s="245">
        <f t="shared" si="133"/>
        <v>0</v>
      </c>
      <c r="AK441" s="236">
        <v>318229.58</v>
      </c>
      <c r="AL441" s="245">
        <f t="shared" si="134"/>
        <v>109502.41639999999</v>
      </c>
      <c r="AM441" s="236">
        <f t="shared" si="135"/>
        <v>223884.6067257633</v>
      </c>
      <c r="AN441" s="178"/>
    </row>
    <row r="442" spans="1:40" x14ac:dyDescent="0.3">
      <c r="A442" s="218" t="s">
        <v>273</v>
      </c>
      <c r="B442" s="2" t="s">
        <v>47</v>
      </c>
      <c r="C442" s="2" t="s">
        <v>169</v>
      </c>
      <c r="D442" s="2" t="s">
        <v>170</v>
      </c>
      <c r="E442" s="2" t="s">
        <v>171</v>
      </c>
      <c r="F442" s="2" t="s">
        <v>172</v>
      </c>
      <c r="G442" s="2" t="s">
        <v>52</v>
      </c>
      <c r="H442" s="2" t="s">
        <v>274</v>
      </c>
      <c r="I442" s="140" t="s">
        <v>54</v>
      </c>
      <c r="J442" s="140" t="s">
        <v>54</v>
      </c>
      <c r="K442" s="140" t="s">
        <v>0</v>
      </c>
      <c r="L442" s="2" t="s">
        <v>173</v>
      </c>
      <c r="M442" s="2"/>
      <c r="N442" s="2" t="s">
        <v>56</v>
      </c>
      <c r="O442" s="2" t="s">
        <v>57</v>
      </c>
      <c r="P442" s="228">
        <v>0</v>
      </c>
      <c r="Q442" s="235"/>
      <c r="R442" s="2"/>
      <c r="S442" s="236">
        <v>2956.69</v>
      </c>
      <c r="T442" s="236"/>
      <c r="U442" s="236">
        <v>0</v>
      </c>
      <c r="V442" s="237">
        <f t="shared" si="128"/>
        <v>2956.69</v>
      </c>
      <c r="W442" s="238">
        <f t="shared" si="129"/>
        <v>0</v>
      </c>
      <c r="X442" s="2"/>
      <c r="Y442" s="117">
        <f t="shared" si="137"/>
        <v>0</v>
      </c>
      <c r="Z442" s="117">
        <f t="shared" si="138"/>
        <v>0</v>
      </c>
      <c r="AA442" s="244">
        <f t="shared" si="130"/>
        <v>0</v>
      </c>
      <c r="AB442" s="245">
        <f t="shared" si="139"/>
        <v>0</v>
      </c>
      <c r="AC442" s="246">
        <v>0.05</v>
      </c>
      <c r="AD442" s="245">
        <f t="shared" si="131"/>
        <v>0</v>
      </c>
      <c r="AE442" s="2"/>
      <c r="AF442" s="2"/>
      <c r="AG442" s="228">
        <v>0.42</v>
      </c>
      <c r="AH442" s="245">
        <f t="shared" si="132"/>
        <v>0</v>
      </c>
      <c r="AI442" s="236">
        <v>0</v>
      </c>
      <c r="AJ442" s="245">
        <f t="shared" si="133"/>
        <v>0</v>
      </c>
      <c r="AK442" s="236">
        <v>0</v>
      </c>
      <c r="AL442" s="245">
        <f t="shared" si="134"/>
        <v>0</v>
      </c>
      <c r="AM442" s="236">
        <f t="shared" si="135"/>
        <v>0</v>
      </c>
    </row>
    <row r="443" spans="1:40" x14ac:dyDescent="0.3">
      <c r="A443" s="218" t="s">
        <v>273</v>
      </c>
      <c r="B443" s="2" t="s">
        <v>47</v>
      </c>
      <c r="C443" s="2" t="s">
        <v>76</v>
      </c>
      <c r="D443" s="2" t="s">
        <v>77</v>
      </c>
      <c r="E443" s="2" t="s">
        <v>88</v>
      </c>
      <c r="F443" s="2" t="s">
        <v>89</v>
      </c>
      <c r="G443" s="2" t="s">
        <v>52</v>
      </c>
      <c r="H443" s="2" t="s">
        <v>274</v>
      </c>
      <c r="I443" s="140" t="s">
        <v>54</v>
      </c>
      <c r="J443" s="140" t="s">
        <v>54</v>
      </c>
      <c r="K443" s="140" t="s">
        <v>0</v>
      </c>
      <c r="L443" s="2" t="s">
        <v>88</v>
      </c>
      <c r="M443" s="2"/>
      <c r="N443" s="2" t="s">
        <v>62</v>
      </c>
      <c r="O443" s="2" t="s">
        <v>57</v>
      </c>
      <c r="P443" s="228">
        <v>0</v>
      </c>
      <c r="Q443" s="235"/>
      <c r="R443" s="2"/>
      <c r="S443" s="236">
        <v>70023.06</v>
      </c>
      <c r="T443" s="236"/>
      <c r="U443" s="236">
        <v>0.3</v>
      </c>
      <c r="V443" s="237">
        <f t="shared" si="128"/>
        <v>70022.759999999995</v>
      </c>
      <c r="W443" s="238">
        <f t="shared" si="129"/>
        <v>0.3</v>
      </c>
      <c r="X443" s="2"/>
      <c r="Y443" s="117">
        <f t="shared" si="137"/>
        <v>0</v>
      </c>
      <c r="Z443" s="117">
        <f t="shared" si="138"/>
        <v>0.3</v>
      </c>
      <c r="AA443" s="244">
        <f t="shared" si="130"/>
        <v>0</v>
      </c>
      <c r="AB443" s="245">
        <f t="shared" si="139"/>
        <v>0.3</v>
      </c>
      <c r="AC443" s="246">
        <v>0.05</v>
      </c>
      <c r="AD443" s="245">
        <f t="shared" si="131"/>
        <v>1.4999999999999999E-2</v>
      </c>
      <c r="AE443" s="2"/>
      <c r="AF443" s="2"/>
      <c r="AG443" s="228">
        <v>0</v>
      </c>
      <c r="AH443" s="245">
        <f t="shared" si="132"/>
        <v>0.3</v>
      </c>
      <c r="AI443" s="236">
        <v>0</v>
      </c>
      <c r="AJ443" s="245">
        <f t="shared" si="133"/>
        <v>0</v>
      </c>
      <c r="AK443" s="236">
        <v>0.3</v>
      </c>
      <c r="AL443" s="245">
        <f t="shared" si="134"/>
        <v>0</v>
      </c>
      <c r="AM443" s="236">
        <f t="shared" si="135"/>
        <v>0.3</v>
      </c>
      <c r="AN443" s="178"/>
    </row>
    <row r="444" spans="1:40" x14ac:dyDescent="0.3">
      <c r="A444" s="218" t="s">
        <v>273</v>
      </c>
      <c r="B444" s="2" t="s">
        <v>47</v>
      </c>
      <c r="C444" s="2" t="s">
        <v>66</v>
      </c>
      <c r="D444" s="2" t="s">
        <v>81</v>
      </c>
      <c r="E444" s="2" t="s">
        <v>82</v>
      </c>
      <c r="F444" s="2" t="s">
        <v>83</v>
      </c>
      <c r="G444" s="2" t="s">
        <v>52</v>
      </c>
      <c r="H444" s="2" t="s">
        <v>274</v>
      </c>
      <c r="I444" s="140" t="s">
        <v>54</v>
      </c>
      <c r="J444" s="140" t="s">
        <v>54</v>
      </c>
      <c r="K444" s="140" t="s">
        <v>0</v>
      </c>
      <c r="L444" s="2" t="s">
        <v>82</v>
      </c>
      <c r="M444" s="2"/>
      <c r="N444" s="2" t="s">
        <v>56</v>
      </c>
      <c r="O444" s="2" t="s">
        <v>57</v>
      </c>
      <c r="P444" s="228">
        <v>0</v>
      </c>
      <c r="Q444" s="235"/>
      <c r="R444" s="2"/>
      <c r="S444" s="236">
        <v>7741.65</v>
      </c>
      <c r="T444" s="236"/>
      <c r="U444" s="236">
        <v>0</v>
      </c>
      <c r="V444" s="237">
        <f t="shared" si="128"/>
        <v>7741.65</v>
      </c>
      <c r="W444" s="238">
        <f t="shared" si="129"/>
        <v>0</v>
      </c>
      <c r="X444" s="2"/>
      <c r="Y444" s="117">
        <f t="shared" si="137"/>
        <v>0</v>
      </c>
      <c r="Z444" s="117">
        <f t="shared" si="138"/>
        <v>0</v>
      </c>
      <c r="AA444" s="244">
        <f t="shared" si="130"/>
        <v>0</v>
      </c>
      <c r="AB444" s="245">
        <f t="shared" si="139"/>
        <v>0</v>
      </c>
      <c r="AC444" s="246">
        <v>0.05</v>
      </c>
      <c r="AD444" s="245">
        <f t="shared" si="131"/>
        <v>0</v>
      </c>
      <c r="AE444" s="2"/>
      <c r="AF444" s="2"/>
      <c r="AG444" s="228">
        <v>0.42</v>
      </c>
      <c r="AH444" s="245">
        <f t="shared" si="132"/>
        <v>0</v>
      </c>
      <c r="AI444" s="236">
        <v>0</v>
      </c>
      <c r="AJ444" s="245">
        <f t="shared" si="133"/>
        <v>0</v>
      </c>
      <c r="AK444" s="236">
        <v>0</v>
      </c>
      <c r="AL444" s="245">
        <f t="shared" si="134"/>
        <v>0</v>
      </c>
      <c r="AM444" s="236">
        <f t="shared" si="135"/>
        <v>0</v>
      </c>
    </row>
    <row r="445" spans="1:40" x14ac:dyDescent="0.3">
      <c r="A445" s="218" t="s">
        <v>273</v>
      </c>
      <c r="B445" s="2" t="s">
        <v>47</v>
      </c>
      <c r="C445" s="2" t="s">
        <v>66</v>
      </c>
      <c r="D445" s="2" t="s">
        <v>67</v>
      </c>
      <c r="E445" s="2" t="s">
        <v>68</v>
      </c>
      <c r="F445" s="2" t="s">
        <v>69</v>
      </c>
      <c r="G445" s="2" t="s">
        <v>52</v>
      </c>
      <c r="H445" s="2" t="s">
        <v>274</v>
      </c>
      <c r="I445" s="140" t="s">
        <v>54</v>
      </c>
      <c r="J445" s="140" t="s">
        <v>54</v>
      </c>
      <c r="K445" s="140" t="s">
        <v>0</v>
      </c>
      <c r="L445" s="2" t="s">
        <v>68</v>
      </c>
      <c r="M445" s="2"/>
      <c r="N445" s="2" t="s">
        <v>62</v>
      </c>
      <c r="O445" s="2" t="s">
        <v>57</v>
      </c>
      <c r="P445" s="228">
        <v>0</v>
      </c>
      <c r="Q445" s="235"/>
      <c r="R445" s="2"/>
      <c r="S445" s="236">
        <v>7.0399999999990497</v>
      </c>
      <c r="T445" s="236"/>
      <c r="U445" s="236">
        <v>0</v>
      </c>
      <c r="V445" s="237">
        <f t="shared" si="128"/>
        <v>7.0399999999990497</v>
      </c>
      <c r="W445" s="238">
        <f t="shared" si="129"/>
        <v>0</v>
      </c>
      <c r="X445" s="2"/>
      <c r="Y445" s="117">
        <f t="shared" si="137"/>
        <v>0</v>
      </c>
      <c r="Z445" s="117">
        <f t="shared" si="138"/>
        <v>0</v>
      </c>
      <c r="AA445" s="244">
        <f t="shared" si="130"/>
        <v>0</v>
      </c>
      <c r="AB445" s="245">
        <f t="shared" si="139"/>
        <v>0</v>
      </c>
      <c r="AC445" s="246">
        <v>0.05</v>
      </c>
      <c r="AD445" s="245">
        <f t="shared" si="131"/>
        <v>0</v>
      </c>
      <c r="AE445" s="2"/>
      <c r="AF445" s="2"/>
      <c r="AG445" s="228">
        <v>0</v>
      </c>
      <c r="AH445" s="245">
        <f t="shared" si="132"/>
        <v>0</v>
      </c>
      <c r="AI445" s="236">
        <v>0</v>
      </c>
      <c r="AJ445" s="245">
        <f t="shared" si="133"/>
        <v>0</v>
      </c>
      <c r="AK445" s="236">
        <v>0</v>
      </c>
      <c r="AL445" s="245">
        <f t="shared" si="134"/>
        <v>0</v>
      </c>
      <c r="AM445" s="236">
        <f t="shared" si="135"/>
        <v>0</v>
      </c>
    </row>
    <row r="446" spans="1:40" x14ac:dyDescent="0.3">
      <c r="A446" s="218" t="s">
        <v>273</v>
      </c>
      <c r="B446" s="2" t="s">
        <v>47</v>
      </c>
      <c r="C446" s="2" t="s">
        <v>66</v>
      </c>
      <c r="D446" s="2" t="s">
        <v>67</v>
      </c>
      <c r="E446" s="2" t="s">
        <v>79</v>
      </c>
      <c r="F446" s="2" t="s">
        <v>80</v>
      </c>
      <c r="G446" s="2" t="s">
        <v>52</v>
      </c>
      <c r="H446" s="2" t="s">
        <v>274</v>
      </c>
      <c r="I446" s="140" t="s">
        <v>54</v>
      </c>
      <c r="J446" s="140" t="s">
        <v>54</v>
      </c>
      <c r="K446" s="140" t="s">
        <v>0</v>
      </c>
      <c r="L446" s="2" t="s">
        <v>79</v>
      </c>
      <c r="M446" s="2"/>
      <c r="N446" s="2" t="s">
        <v>62</v>
      </c>
      <c r="O446" s="2" t="s">
        <v>70</v>
      </c>
      <c r="P446" s="228">
        <v>0.02</v>
      </c>
      <c r="Q446" s="235"/>
      <c r="R446" s="2"/>
      <c r="S446" s="236">
        <v>106099.63</v>
      </c>
      <c r="T446" s="236"/>
      <c r="U446" s="236">
        <v>0</v>
      </c>
      <c r="V446" s="237">
        <f t="shared" si="128"/>
        <v>106099.63</v>
      </c>
      <c r="W446" s="238">
        <f t="shared" si="129"/>
        <v>0</v>
      </c>
      <c r="X446" s="2"/>
      <c r="Y446" s="117">
        <f t="shared" si="137"/>
        <v>0</v>
      </c>
      <c r="Z446" s="117">
        <f t="shared" si="138"/>
        <v>0</v>
      </c>
      <c r="AA446" s="244">
        <f t="shared" si="130"/>
        <v>0</v>
      </c>
      <c r="AB446" s="245">
        <f t="shared" si="139"/>
        <v>0</v>
      </c>
      <c r="AC446" s="246">
        <v>0.05</v>
      </c>
      <c r="AD446" s="245">
        <f t="shared" si="131"/>
        <v>0</v>
      </c>
      <c r="AE446" s="2"/>
      <c r="AF446" s="2"/>
      <c r="AG446" s="228">
        <v>0.42</v>
      </c>
      <c r="AH446" s="245">
        <f t="shared" si="132"/>
        <v>0</v>
      </c>
      <c r="AI446" s="236">
        <v>0</v>
      </c>
      <c r="AJ446" s="245">
        <f t="shared" si="133"/>
        <v>0</v>
      </c>
      <c r="AK446" s="236">
        <v>0</v>
      </c>
      <c r="AL446" s="245">
        <f t="shared" si="134"/>
        <v>0</v>
      </c>
      <c r="AM446" s="236">
        <f t="shared" si="135"/>
        <v>0</v>
      </c>
    </row>
    <row r="447" spans="1:40" x14ac:dyDescent="0.3">
      <c r="A447" s="218" t="s">
        <v>273</v>
      </c>
      <c r="B447" s="2" t="s">
        <v>47</v>
      </c>
      <c r="C447" s="2" t="s">
        <v>48</v>
      </c>
      <c r="D447" s="2" t="s">
        <v>98</v>
      </c>
      <c r="E447" s="2" t="s">
        <v>99</v>
      </c>
      <c r="F447" s="2" t="s">
        <v>100</v>
      </c>
      <c r="G447" s="2" t="s">
        <v>52</v>
      </c>
      <c r="H447" s="2" t="s">
        <v>274</v>
      </c>
      <c r="I447" s="140" t="s">
        <v>54</v>
      </c>
      <c r="J447" s="140" t="s">
        <v>54</v>
      </c>
      <c r="K447" s="140" t="s">
        <v>0</v>
      </c>
      <c r="L447" s="2" t="s">
        <v>101</v>
      </c>
      <c r="M447" s="2"/>
      <c r="N447" s="2" t="s">
        <v>102</v>
      </c>
      <c r="O447" s="2" t="s">
        <v>70</v>
      </c>
      <c r="P447" s="228">
        <v>0.18</v>
      </c>
      <c r="Q447" s="235"/>
      <c r="R447" s="2"/>
      <c r="S447" s="236">
        <v>56718.13</v>
      </c>
      <c r="T447" s="236"/>
      <c r="U447" s="236">
        <v>0</v>
      </c>
      <c r="V447" s="237">
        <f t="shared" si="128"/>
        <v>56718.13</v>
      </c>
      <c r="W447" s="238">
        <f t="shared" si="129"/>
        <v>0</v>
      </c>
      <c r="X447" s="2"/>
      <c r="Y447" s="117">
        <f t="shared" si="137"/>
        <v>0</v>
      </c>
      <c r="Z447" s="117">
        <f t="shared" si="138"/>
        <v>0</v>
      </c>
      <c r="AA447" s="244">
        <f t="shared" si="130"/>
        <v>0</v>
      </c>
      <c r="AB447" s="245">
        <f t="shared" si="139"/>
        <v>0</v>
      </c>
      <c r="AC447" s="246">
        <v>0.05</v>
      </c>
      <c r="AD447" s="245">
        <f t="shared" si="131"/>
        <v>0</v>
      </c>
      <c r="AE447" s="2"/>
      <c r="AF447" s="2"/>
      <c r="AG447" s="228">
        <v>0.42</v>
      </c>
      <c r="AH447" s="245">
        <f t="shared" si="132"/>
        <v>0</v>
      </c>
      <c r="AI447" s="236">
        <v>-31596.52</v>
      </c>
      <c r="AJ447" s="245">
        <f t="shared" si="133"/>
        <v>0</v>
      </c>
      <c r="AK447" s="236">
        <v>0</v>
      </c>
      <c r="AL447" s="245">
        <f t="shared" si="134"/>
        <v>-31596.52</v>
      </c>
      <c r="AM447" s="236">
        <f t="shared" si="135"/>
        <v>0</v>
      </c>
    </row>
    <row r="448" spans="1:40" x14ac:dyDescent="0.3">
      <c r="A448" s="218" t="s">
        <v>273</v>
      </c>
      <c r="B448" s="2" t="s">
        <v>47</v>
      </c>
      <c r="C448" s="2" t="s">
        <v>48</v>
      </c>
      <c r="D448" s="2" t="s">
        <v>49</v>
      </c>
      <c r="E448" s="2" t="s">
        <v>50</v>
      </c>
      <c r="F448" s="2" t="s">
        <v>51</v>
      </c>
      <c r="G448" s="2" t="s">
        <v>52</v>
      </c>
      <c r="H448" s="2" t="s">
        <v>274</v>
      </c>
      <c r="I448" s="140" t="s">
        <v>54</v>
      </c>
      <c r="J448" s="140" t="s">
        <v>54</v>
      </c>
      <c r="K448" s="140" t="s">
        <v>0</v>
      </c>
      <c r="L448" s="2" t="s">
        <v>50</v>
      </c>
      <c r="M448" s="2"/>
      <c r="N448" s="2" t="s">
        <v>62</v>
      </c>
      <c r="O448" s="2" t="s">
        <v>70</v>
      </c>
      <c r="P448" s="228">
        <v>0.03</v>
      </c>
      <c r="Q448" s="235"/>
      <c r="R448" s="2"/>
      <c r="S448" s="236">
        <v>15888.8300000003</v>
      </c>
      <c r="T448" s="236"/>
      <c r="U448" s="236">
        <v>0</v>
      </c>
      <c r="V448" s="237">
        <f t="shared" si="128"/>
        <v>15888.8300000003</v>
      </c>
      <c r="W448" s="238">
        <f t="shared" si="129"/>
        <v>0</v>
      </c>
      <c r="X448" s="2"/>
      <c r="Y448" s="117">
        <f t="shared" si="137"/>
        <v>0</v>
      </c>
      <c r="Z448" s="117">
        <f t="shared" si="138"/>
        <v>0</v>
      </c>
      <c r="AA448" s="244">
        <f t="shared" si="130"/>
        <v>0</v>
      </c>
      <c r="AB448" s="245">
        <f t="shared" si="139"/>
        <v>0</v>
      </c>
      <c r="AC448" s="246">
        <v>0.05</v>
      </c>
      <c r="AD448" s="245">
        <f t="shared" si="131"/>
        <v>0</v>
      </c>
      <c r="AE448" s="2"/>
      <c r="AF448" s="2"/>
      <c r="AG448" s="228">
        <v>7.0000000000000007E-2</v>
      </c>
      <c r="AH448" s="245">
        <f t="shared" si="132"/>
        <v>0</v>
      </c>
      <c r="AI448" s="236">
        <v>-0.72000000000000097</v>
      </c>
      <c r="AJ448" s="245">
        <f t="shared" si="133"/>
        <v>0</v>
      </c>
      <c r="AK448" s="236">
        <v>0</v>
      </c>
      <c r="AL448" s="245">
        <f t="shared" si="134"/>
        <v>-0.72000000000000097</v>
      </c>
      <c r="AM448" s="236">
        <f t="shared" si="135"/>
        <v>0</v>
      </c>
    </row>
    <row r="449" spans="1:39" x14ac:dyDescent="0.3">
      <c r="A449" s="218" t="s">
        <v>273</v>
      </c>
      <c r="B449" s="2" t="s">
        <v>47</v>
      </c>
      <c r="C449" s="2" t="s">
        <v>48</v>
      </c>
      <c r="D449" s="2" t="s">
        <v>49</v>
      </c>
      <c r="E449" s="2" t="s">
        <v>50</v>
      </c>
      <c r="F449" s="2" t="s">
        <v>51</v>
      </c>
      <c r="G449" s="2" t="s">
        <v>52</v>
      </c>
      <c r="H449" s="2" t="s">
        <v>274</v>
      </c>
      <c r="I449" s="140" t="s">
        <v>54</v>
      </c>
      <c r="J449" s="140" t="s">
        <v>54</v>
      </c>
      <c r="K449" s="140" t="s">
        <v>0</v>
      </c>
      <c r="L449" s="2" t="s">
        <v>50</v>
      </c>
      <c r="M449" s="2"/>
      <c r="N449" s="2" t="s">
        <v>56</v>
      </c>
      <c r="O449" s="2" t="s">
        <v>70</v>
      </c>
      <c r="P449" s="228">
        <v>0.03</v>
      </c>
      <c r="Q449" s="235"/>
      <c r="R449" s="2"/>
      <c r="S449" s="236">
        <v>2383.1799999999998</v>
      </c>
      <c r="T449" s="236"/>
      <c r="U449" s="236">
        <v>0</v>
      </c>
      <c r="V449" s="237">
        <f t="shared" si="128"/>
        <v>2383.1799999999998</v>
      </c>
      <c r="W449" s="238">
        <f t="shared" si="129"/>
        <v>0</v>
      </c>
      <c r="X449" s="2"/>
      <c r="Y449" s="117">
        <f t="shared" si="137"/>
        <v>0</v>
      </c>
      <c r="Z449" s="117">
        <f t="shared" si="138"/>
        <v>0</v>
      </c>
      <c r="AA449" s="244">
        <f t="shared" si="130"/>
        <v>0</v>
      </c>
      <c r="AB449" s="245">
        <f t="shared" si="139"/>
        <v>0</v>
      </c>
      <c r="AC449" s="246">
        <v>0.05</v>
      </c>
      <c r="AD449" s="245">
        <f t="shared" si="131"/>
        <v>0</v>
      </c>
      <c r="AE449" s="2"/>
      <c r="AF449" s="2"/>
      <c r="AG449" s="228">
        <v>7.0000000000000007E-2</v>
      </c>
      <c r="AH449" s="245">
        <f t="shared" si="132"/>
        <v>0</v>
      </c>
      <c r="AI449" s="236">
        <v>0</v>
      </c>
      <c r="AJ449" s="245">
        <f t="shared" si="133"/>
        <v>0</v>
      </c>
      <c r="AK449" s="236">
        <v>0</v>
      </c>
      <c r="AL449" s="245">
        <f t="shared" si="134"/>
        <v>0</v>
      </c>
      <c r="AM449" s="236">
        <f t="shared" si="135"/>
        <v>0</v>
      </c>
    </row>
    <row r="450" spans="1:39" x14ac:dyDescent="0.3">
      <c r="A450" s="218" t="s">
        <v>273</v>
      </c>
      <c r="B450" s="2" t="s">
        <v>47</v>
      </c>
      <c r="C450" s="2" t="s">
        <v>58</v>
      </c>
      <c r="D450" s="2" t="s">
        <v>93</v>
      </c>
      <c r="E450" s="2" t="s">
        <v>94</v>
      </c>
      <c r="F450" s="2" t="s">
        <v>95</v>
      </c>
      <c r="G450" s="2" t="s">
        <v>52</v>
      </c>
      <c r="H450" s="2" t="s">
        <v>274</v>
      </c>
      <c r="I450" s="140" t="s">
        <v>54</v>
      </c>
      <c r="J450" s="140" t="s">
        <v>54</v>
      </c>
      <c r="K450" s="140" t="s">
        <v>0</v>
      </c>
      <c r="L450" s="2" t="s">
        <v>96</v>
      </c>
      <c r="M450" s="2"/>
      <c r="N450" s="2" t="s">
        <v>56</v>
      </c>
      <c r="O450" s="2" t="s">
        <v>70</v>
      </c>
      <c r="P450" s="228">
        <v>0.05</v>
      </c>
      <c r="Q450" s="235"/>
      <c r="R450" s="2"/>
      <c r="S450" s="236">
        <v>1766.24</v>
      </c>
      <c r="T450" s="236"/>
      <c r="U450" s="236">
        <v>0</v>
      </c>
      <c r="V450" s="237">
        <f t="shared" si="128"/>
        <v>1766.24</v>
      </c>
      <c r="W450" s="238">
        <f t="shared" si="129"/>
        <v>0</v>
      </c>
      <c r="X450" s="2"/>
      <c r="Y450" s="117">
        <f t="shared" si="137"/>
        <v>0</v>
      </c>
      <c r="Z450" s="117">
        <f t="shared" si="138"/>
        <v>0</v>
      </c>
      <c r="AA450" s="244">
        <f t="shared" si="130"/>
        <v>0</v>
      </c>
      <c r="AB450" s="245">
        <f t="shared" si="139"/>
        <v>0</v>
      </c>
      <c r="AC450" s="246">
        <v>0.05</v>
      </c>
      <c r="AD450" s="245">
        <f t="shared" si="131"/>
        <v>0</v>
      </c>
      <c r="AE450" s="2"/>
      <c r="AF450" s="2"/>
      <c r="AG450" s="228">
        <v>0.42</v>
      </c>
      <c r="AH450" s="245">
        <f t="shared" si="132"/>
        <v>0</v>
      </c>
      <c r="AI450" s="236">
        <v>0</v>
      </c>
      <c r="AJ450" s="245">
        <f t="shared" si="133"/>
        <v>0</v>
      </c>
      <c r="AK450" s="236">
        <v>0</v>
      </c>
      <c r="AL450" s="245">
        <f t="shared" si="134"/>
        <v>0</v>
      </c>
      <c r="AM450" s="236">
        <f t="shared" si="135"/>
        <v>0</v>
      </c>
    </row>
    <row r="451" spans="1:39" x14ac:dyDescent="0.3">
      <c r="A451" s="218" t="s">
        <v>273</v>
      </c>
      <c r="B451" s="2" t="s">
        <v>47</v>
      </c>
      <c r="C451" s="2" t="s">
        <v>103</v>
      </c>
      <c r="D451" s="2" t="s">
        <v>104</v>
      </c>
      <c r="E451" s="2" t="s">
        <v>105</v>
      </c>
      <c r="F451" s="2" t="s">
        <v>106</v>
      </c>
      <c r="G451" s="2" t="s">
        <v>52</v>
      </c>
      <c r="H451" s="2" t="s">
        <v>274</v>
      </c>
      <c r="I451" s="140" t="s">
        <v>54</v>
      </c>
      <c r="J451" s="140" t="s">
        <v>54</v>
      </c>
      <c r="K451" s="140" t="s">
        <v>0</v>
      </c>
      <c r="L451" s="2" t="s">
        <v>101</v>
      </c>
      <c r="M451" s="2"/>
      <c r="N451" s="2" t="s">
        <v>102</v>
      </c>
      <c r="O451" s="2" t="s">
        <v>70</v>
      </c>
      <c r="P451" s="228">
        <v>0.18</v>
      </c>
      <c r="Q451" s="235"/>
      <c r="R451" s="2"/>
      <c r="S451" s="236">
        <v>8102.9149295775096</v>
      </c>
      <c r="T451" s="236"/>
      <c r="U451" s="236">
        <v>0</v>
      </c>
      <c r="V451" s="237">
        <f t="shared" si="128"/>
        <v>8102.9149295775096</v>
      </c>
      <c r="W451" s="238">
        <f t="shared" si="129"/>
        <v>0</v>
      </c>
      <c r="X451" s="2"/>
      <c r="Y451" s="117">
        <f t="shared" si="137"/>
        <v>0</v>
      </c>
      <c r="Z451" s="117">
        <f t="shared" si="138"/>
        <v>0</v>
      </c>
      <c r="AA451" s="244">
        <f t="shared" si="130"/>
        <v>0</v>
      </c>
      <c r="AB451" s="245">
        <f t="shared" si="139"/>
        <v>0</v>
      </c>
      <c r="AC451" s="246">
        <v>0.05</v>
      </c>
      <c r="AD451" s="245">
        <f t="shared" si="131"/>
        <v>0</v>
      </c>
      <c r="AE451" s="2"/>
      <c r="AF451" s="2"/>
      <c r="AG451" s="228">
        <v>0.42</v>
      </c>
      <c r="AH451" s="245">
        <f t="shared" si="132"/>
        <v>0</v>
      </c>
      <c r="AI451" s="236">
        <v>0</v>
      </c>
      <c r="AJ451" s="245">
        <f t="shared" si="133"/>
        <v>0</v>
      </c>
      <c r="AK451" s="236">
        <v>0</v>
      </c>
      <c r="AL451" s="245">
        <f t="shared" si="134"/>
        <v>0</v>
      </c>
      <c r="AM451" s="236">
        <f t="shared" si="135"/>
        <v>0</v>
      </c>
    </row>
    <row r="452" spans="1:39" x14ac:dyDescent="0.3">
      <c r="A452" s="218" t="s">
        <v>273</v>
      </c>
      <c r="B452" s="2" t="s">
        <v>47</v>
      </c>
      <c r="C452" s="2" t="s">
        <v>103</v>
      </c>
      <c r="D452" s="2" t="s">
        <v>104</v>
      </c>
      <c r="E452" s="2" t="s">
        <v>127</v>
      </c>
      <c r="F452" s="2" t="s">
        <v>128</v>
      </c>
      <c r="G452" s="2" t="s">
        <v>52</v>
      </c>
      <c r="H452" s="2" t="s">
        <v>274</v>
      </c>
      <c r="I452" s="140" t="s">
        <v>54</v>
      </c>
      <c r="J452" s="140" t="s">
        <v>54</v>
      </c>
      <c r="K452" s="140" t="s">
        <v>0</v>
      </c>
      <c r="L452" s="2" t="s">
        <v>101</v>
      </c>
      <c r="M452" s="2"/>
      <c r="N452" s="2" t="s">
        <v>102</v>
      </c>
      <c r="O452" s="2" t="s">
        <v>70</v>
      </c>
      <c r="P452" s="106">
        <v>0.23</v>
      </c>
      <c r="Q452" s="235"/>
      <c r="R452" s="2"/>
      <c r="S452" s="236">
        <v>2063.5353521120301</v>
      </c>
      <c r="T452" s="236"/>
      <c r="U452" s="236">
        <v>0</v>
      </c>
      <c r="V452" s="237">
        <f t="shared" si="128"/>
        <v>2063.5353521120301</v>
      </c>
      <c r="W452" s="238">
        <f t="shared" si="129"/>
        <v>0</v>
      </c>
      <c r="X452" s="2"/>
      <c r="Y452" s="117">
        <f t="shared" si="137"/>
        <v>0</v>
      </c>
      <c r="Z452" s="117">
        <f t="shared" si="138"/>
        <v>0</v>
      </c>
      <c r="AA452" s="244">
        <f t="shared" si="130"/>
        <v>0</v>
      </c>
      <c r="AB452" s="245">
        <f t="shared" si="139"/>
        <v>0</v>
      </c>
      <c r="AC452" s="246">
        <v>0.05</v>
      </c>
      <c r="AD452" s="245">
        <f t="shared" si="131"/>
        <v>0</v>
      </c>
      <c r="AE452" s="2"/>
      <c r="AF452" s="2"/>
      <c r="AG452" s="228">
        <v>0.42</v>
      </c>
      <c r="AH452" s="245">
        <f t="shared" si="132"/>
        <v>0</v>
      </c>
      <c r="AI452" s="236">
        <v>0</v>
      </c>
      <c r="AJ452" s="245">
        <f t="shared" si="133"/>
        <v>0</v>
      </c>
      <c r="AK452" s="236">
        <v>0</v>
      </c>
      <c r="AL452" s="245">
        <f t="shared" si="134"/>
        <v>0</v>
      </c>
      <c r="AM452" s="236">
        <f t="shared" si="135"/>
        <v>0</v>
      </c>
    </row>
    <row r="453" spans="1:39" x14ac:dyDescent="0.3">
      <c r="A453" s="218" t="s">
        <v>273</v>
      </c>
      <c r="B453" s="2" t="s">
        <v>47</v>
      </c>
      <c r="C453" s="2" t="s">
        <v>103</v>
      </c>
      <c r="D453" s="2" t="s">
        <v>104</v>
      </c>
      <c r="E453" s="2" t="s">
        <v>107</v>
      </c>
      <c r="F453" s="2" t="s">
        <v>108</v>
      </c>
      <c r="G453" s="2" t="s">
        <v>52</v>
      </c>
      <c r="H453" s="2" t="s">
        <v>274</v>
      </c>
      <c r="I453" s="140" t="s">
        <v>54</v>
      </c>
      <c r="J453" s="140" t="s">
        <v>54</v>
      </c>
      <c r="K453" s="140" t="s">
        <v>0</v>
      </c>
      <c r="L453" s="2" t="s">
        <v>101</v>
      </c>
      <c r="M453" s="2"/>
      <c r="N453" s="2" t="s">
        <v>102</v>
      </c>
      <c r="O453" s="2" t="s">
        <v>70</v>
      </c>
      <c r="P453" s="228">
        <v>0.03</v>
      </c>
      <c r="Q453" s="235"/>
      <c r="R453" s="2"/>
      <c r="S453" s="236">
        <v>655.37999999978604</v>
      </c>
      <c r="T453" s="236"/>
      <c r="U453" s="236">
        <v>0</v>
      </c>
      <c r="V453" s="237">
        <f t="shared" si="128"/>
        <v>655.37999999978604</v>
      </c>
      <c r="W453" s="238">
        <f t="shared" si="129"/>
        <v>0</v>
      </c>
      <c r="X453" s="2"/>
      <c r="Y453" s="117">
        <f t="shared" si="137"/>
        <v>0</v>
      </c>
      <c r="Z453" s="117">
        <f t="shared" si="138"/>
        <v>0</v>
      </c>
      <c r="AA453" s="244">
        <f t="shared" si="130"/>
        <v>0</v>
      </c>
      <c r="AB453" s="245">
        <f t="shared" si="139"/>
        <v>0</v>
      </c>
      <c r="AC453" s="246">
        <v>0.05</v>
      </c>
      <c r="AD453" s="245">
        <f t="shared" si="131"/>
        <v>0</v>
      </c>
      <c r="AE453" s="2"/>
      <c r="AF453" s="2"/>
      <c r="AG453" s="228">
        <v>0.42</v>
      </c>
      <c r="AH453" s="245">
        <f t="shared" si="132"/>
        <v>0</v>
      </c>
      <c r="AI453" s="236">
        <v>0</v>
      </c>
      <c r="AJ453" s="245">
        <f t="shared" si="133"/>
        <v>0</v>
      </c>
      <c r="AK453" s="236">
        <v>0</v>
      </c>
      <c r="AL453" s="245">
        <f t="shared" si="134"/>
        <v>0</v>
      </c>
      <c r="AM453" s="236">
        <f t="shared" si="135"/>
        <v>0</v>
      </c>
    </row>
    <row r="454" spans="1:39" x14ac:dyDescent="0.3">
      <c r="A454" s="218" t="s">
        <v>273</v>
      </c>
      <c r="B454" s="2" t="s">
        <v>47</v>
      </c>
      <c r="C454" s="2" t="s">
        <v>103</v>
      </c>
      <c r="D454" s="2" t="s">
        <v>104</v>
      </c>
      <c r="E454" s="2" t="s">
        <v>109</v>
      </c>
      <c r="F454" s="2" t="s">
        <v>110</v>
      </c>
      <c r="G454" s="2" t="s">
        <v>52</v>
      </c>
      <c r="H454" s="2" t="s">
        <v>274</v>
      </c>
      <c r="I454" s="140" t="s">
        <v>54</v>
      </c>
      <c r="J454" s="140" t="s">
        <v>54</v>
      </c>
      <c r="K454" s="140" t="s">
        <v>0</v>
      </c>
      <c r="L454" s="2" t="s">
        <v>101</v>
      </c>
      <c r="M454" s="2"/>
      <c r="N454" s="2" t="s">
        <v>102</v>
      </c>
      <c r="O454" s="2" t="s">
        <v>70</v>
      </c>
      <c r="P454" s="228">
        <v>0.22</v>
      </c>
      <c r="Q454" s="235"/>
      <c r="R454" s="2"/>
      <c r="S454" s="236">
        <v>354.84000000002601</v>
      </c>
      <c r="T454" s="236"/>
      <c r="U454" s="236">
        <v>0</v>
      </c>
      <c r="V454" s="237">
        <f t="shared" si="128"/>
        <v>354.84000000002601</v>
      </c>
      <c r="W454" s="238">
        <f t="shared" si="129"/>
        <v>0</v>
      </c>
      <c r="X454" s="2"/>
      <c r="Y454" s="117">
        <f t="shared" si="137"/>
        <v>0</v>
      </c>
      <c r="Z454" s="117">
        <f t="shared" si="138"/>
        <v>0</v>
      </c>
      <c r="AA454" s="244">
        <f t="shared" si="130"/>
        <v>0</v>
      </c>
      <c r="AB454" s="245">
        <f t="shared" si="139"/>
        <v>0</v>
      </c>
      <c r="AC454" s="246">
        <v>0.05</v>
      </c>
      <c r="AD454" s="245">
        <f t="shared" si="131"/>
        <v>0</v>
      </c>
      <c r="AE454" s="2"/>
      <c r="AF454" s="2"/>
      <c r="AG454" s="228">
        <v>0.42</v>
      </c>
      <c r="AH454" s="245">
        <f t="shared" si="132"/>
        <v>0</v>
      </c>
      <c r="AI454" s="236">
        <v>0</v>
      </c>
      <c r="AJ454" s="245">
        <f t="shared" si="133"/>
        <v>0</v>
      </c>
      <c r="AK454" s="236">
        <v>0</v>
      </c>
      <c r="AL454" s="245">
        <f t="shared" si="134"/>
        <v>0</v>
      </c>
      <c r="AM454" s="236">
        <f t="shared" si="135"/>
        <v>0</v>
      </c>
    </row>
    <row r="455" spans="1:39" x14ac:dyDescent="0.3">
      <c r="A455" s="218" t="s">
        <v>273</v>
      </c>
      <c r="B455" s="2" t="s">
        <v>47</v>
      </c>
      <c r="C455" s="2" t="s">
        <v>103</v>
      </c>
      <c r="D455" s="2" t="s">
        <v>104</v>
      </c>
      <c r="E455" s="2" t="s">
        <v>114</v>
      </c>
      <c r="F455" s="2" t="s">
        <v>115</v>
      </c>
      <c r="G455" s="2" t="s">
        <v>52</v>
      </c>
      <c r="H455" s="2" t="s">
        <v>274</v>
      </c>
      <c r="I455" s="140" t="s">
        <v>54</v>
      </c>
      <c r="J455" s="140" t="s">
        <v>54</v>
      </c>
      <c r="K455" s="140" t="s">
        <v>0</v>
      </c>
      <c r="L455" s="2" t="s">
        <v>101</v>
      </c>
      <c r="M455" s="2"/>
      <c r="N455" s="2" t="s">
        <v>102</v>
      </c>
      <c r="O455" s="2" t="s">
        <v>70</v>
      </c>
      <c r="P455" s="228">
        <v>0.04</v>
      </c>
      <c r="Q455" s="235"/>
      <c r="R455" s="2"/>
      <c r="S455" s="236">
        <v>227.30774647876399</v>
      </c>
      <c r="T455" s="236"/>
      <c r="U455" s="236">
        <v>0</v>
      </c>
      <c r="V455" s="237">
        <f t="shared" si="128"/>
        <v>227.30774647876399</v>
      </c>
      <c r="W455" s="238">
        <f t="shared" si="129"/>
        <v>0</v>
      </c>
      <c r="X455" s="2"/>
      <c r="Y455" s="117">
        <f t="shared" si="137"/>
        <v>0</v>
      </c>
      <c r="Z455" s="117">
        <f t="shared" si="138"/>
        <v>0</v>
      </c>
      <c r="AA455" s="244">
        <f t="shared" si="130"/>
        <v>0</v>
      </c>
      <c r="AB455" s="245">
        <f t="shared" si="139"/>
        <v>0</v>
      </c>
      <c r="AC455" s="246">
        <v>0.05</v>
      </c>
      <c r="AD455" s="245">
        <f t="shared" si="131"/>
        <v>0</v>
      </c>
      <c r="AE455" s="2"/>
      <c r="AF455" s="2"/>
      <c r="AG455" s="228">
        <v>0.42</v>
      </c>
      <c r="AH455" s="245">
        <f t="shared" si="132"/>
        <v>0</v>
      </c>
      <c r="AI455" s="236">
        <v>0</v>
      </c>
      <c r="AJ455" s="245">
        <f t="shared" si="133"/>
        <v>0</v>
      </c>
      <c r="AK455" s="236">
        <v>0</v>
      </c>
      <c r="AL455" s="245">
        <f t="shared" si="134"/>
        <v>0</v>
      </c>
      <c r="AM455" s="236">
        <f t="shared" si="135"/>
        <v>0</v>
      </c>
    </row>
    <row r="456" spans="1:39" x14ac:dyDescent="0.3">
      <c r="A456" s="218" t="s">
        <v>273</v>
      </c>
      <c r="B456" s="2" t="s">
        <v>47</v>
      </c>
      <c r="C456" s="2" t="s">
        <v>103</v>
      </c>
      <c r="D456" s="2" t="s">
        <v>104</v>
      </c>
      <c r="E456" s="2" t="s">
        <v>99</v>
      </c>
      <c r="F456" s="2" t="s">
        <v>116</v>
      </c>
      <c r="G456" s="2" t="s">
        <v>52</v>
      </c>
      <c r="H456" s="2" t="s">
        <v>274</v>
      </c>
      <c r="I456" s="140" t="s">
        <v>54</v>
      </c>
      <c r="J456" s="140" t="s">
        <v>54</v>
      </c>
      <c r="K456" s="140" t="s">
        <v>0</v>
      </c>
      <c r="L456" s="2" t="s">
        <v>101</v>
      </c>
      <c r="M456" s="2"/>
      <c r="N456" s="2" t="s">
        <v>102</v>
      </c>
      <c r="O456" s="2" t="s">
        <v>70</v>
      </c>
      <c r="P456" s="228">
        <v>0.23</v>
      </c>
      <c r="Q456" s="235"/>
      <c r="R456" s="2"/>
      <c r="S456" s="236">
        <v>152.264929577999</v>
      </c>
      <c r="T456" s="236"/>
      <c r="U456" s="236">
        <v>0</v>
      </c>
      <c r="V456" s="237">
        <f t="shared" si="128"/>
        <v>152.264929577999</v>
      </c>
      <c r="W456" s="238">
        <f t="shared" si="129"/>
        <v>0</v>
      </c>
      <c r="X456" s="2"/>
      <c r="Y456" s="117">
        <f t="shared" si="137"/>
        <v>0</v>
      </c>
      <c r="Z456" s="117">
        <f t="shared" si="138"/>
        <v>0</v>
      </c>
      <c r="AA456" s="244">
        <f t="shared" si="130"/>
        <v>0</v>
      </c>
      <c r="AB456" s="245">
        <f t="shared" si="139"/>
        <v>0</v>
      </c>
      <c r="AC456" s="246">
        <v>0.05</v>
      </c>
      <c r="AD456" s="245">
        <f t="shared" si="131"/>
        <v>0</v>
      </c>
      <c r="AE456" s="2"/>
      <c r="AF456" s="2"/>
      <c r="AG456" s="228">
        <v>0.42</v>
      </c>
      <c r="AH456" s="245">
        <f t="shared" si="132"/>
        <v>0</v>
      </c>
      <c r="AI456" s="236">
        <v>0</v>
      </c>
      <c r="AJ456" s="245">
        <f t="shared" si="133"/>
        <v>0</v>
      </c>
      <c r="AK456" s="236">
        <v>0</v>
      </c>
      <c r="AL456" s="245">
        <f t="shared" si="134"/>
        <v>0</v>
      </c>
      <c r="AM456" s="236">
        <f t="shared" si="135"/>
        <v>0</v>
      </c>
    </row>
    <row r="457" spans="1:39" x14ac:dyDescent="0.3">
      <c r="A457" s="218" t="s">
        <v>273</v>
      </c>
      <c r="B457" s="2" t="s">
        <v>47</v>
      </c>
      <c r="C457" s="2" t="s">
        <v>103</v>
      </c>
      <c r="D457" s="2" t="s">
        <v>104</v>
      </c>
      <c r="E457" s="2" t="s">
        <v>117</v>
      </c>
      <c r="F457" s="2" t="s">
        <v>118</v>
      </c>
      <c r="G457" s="2" t="s">
        <v>52</v>
      </c>
      <c r="H457" s="2" t="s">
        <v>274</v>
      </c>
      <c r="I457" s="140" t="s">
        <v>54</v>
      </c>
      <c r="J457" s="140" t="s">
        <v>54</v>
      </c>
      <c r="K457" s="140" t="s">
        <v>0</v>
      </c>
      <c r="L457" s="2" t="s">
        <v>101</v>
      </c>
      <c r="M457" s="2"/>
      <c r="N457" s="2" t="s">
        <v>102</v>
      </c>
      <c r="O457" s="2" t="s">
        <v>70</v>
      </c>
      <c r="P457" s="228">
        <v>0.13</v>
      </c>
      <c r="Q457" s="235"/>
      <c r="R457" s="2"/>
      <c r="S457" s="236">
        <v>-30329.470000000099</v>
      </c>
      <c r="T457" s="236"/>
      <c r="U457" s="236">
        <v>0</v>
      </c>
      <c r="V457" s="237">
        <f t="shared" si="128"/>
        <v>-30329.470000000099</v>
      </c>
      <c r="W457" s="238">
        <f t="shared" si="129"/>
        <v>0</v>
      </c>
      <c r="X457" s="2"/>
      <c r="Y457" s="117">
        <f t="shared" si="137"/>
        <v>0</v>
      </c>
      <c r="Z457" s="117">
        <f t="shared" si="138"/>
        <v>0</v>
      </c>
      <c r="AA457" s="244">
        <f t="shared" si="130"/>
        <v>0</v>
      </c>
      <c r="AB457" s="245">
        <f t="shared" si="139"/>
        <v>0</v>
      </c>
      <c r="AC457" s="246">
        <v>0.05</v>
      </c>
      <c r="AD457" s="245">
        <f t="shared" si="131"/>
        <v>0</v>
      </c>
      <c r="AE457" s="2"/>
      <c r="AF457" s="2"/>
      <c r="AG457" s="228">
        <v>0.42</v>
      </c>
      <c r="AH457" s="245">
        <f t="shared" si="132"/>
        <v>0</v>
      </c>
      <c r="AI457" s="236">
        <v>0</v>
      </c>
      <c r="AJ457" s="245">
        <f t="shared" si="133"/>
        <v>0</v>
      </c>
      <c r="AK457" s="236">
        <v>0</v>
      </c>
      <c r="AL457" s="245">
        <f t="shared" si="134"/>
        <v>0</v>
      </c>
      <c r="AM457" s="236">
        <f t="shared" si="135"/>
        <v>0</v>
      </c>
    </row>
    <row r="458" spans="1:39" x14ac:dyDescent="0.3">
      <c r="A458" s="218" t="s">
        <v>273</v>
      </c>
      <c r="B458" s="2" t="s">
        <v>47</v>
      </c>
      <c r="C458" s="2" t="s">
        <v>103</v>
      </c>
      <c r="D458" s="2" t="s">
        <v>104</v>
      </c>
      <c r="E458" s="2" t="s">
        <v>119</v>
      </c>
      <c r="F458" s="2" t="s">
        <v>120</v>
      </c>
      <c r="G458" s="2" t="s">
        <v>52</v>
      </c>
      <c r="H458" s="2" t="s">
        <v>274</v>
      </c>
      <c r="I458" s="140" t="s">
        <v>54</v>
      </c>
      <c r="J458" s="140" t="s">
        <v>54</v>
      </c>
      <c r="K458" s="140" t="s">
        <v>0</v>
      </c>
      <c r="L458" s="2" t="s">
        <v>101</v>
      </c>
      <c r="M458" s="2"/>
      <c r="N458" s="2" t="s">
        <v>102</v>
      </c>
      <c r="O458" s="2" t="s">
        <v>70</v>
      </c>
      <c r="P458" s="228">
        <v>0.03</v>
      </c>
      <c r="Q458" s="235"/>
      <c r="R458" s="2"/>
      <c r="S458" s="236">
        <v>425.555211267598</v>
      </c>
      <c r="T458" s="236"/>
      <c r="U458" s="236">
        <v>0</v>
      </c>
      <c r="V458" s="237">
        <f t="shared" si="128"/>
        <v>425.555211267598</v>
      </c>
      <c r="W458" s="238">
        <f t="shared" si="129"/>
        <v>0</v>
      </c>
      <c r="X458" s="2"/>
      <c r="Y458" s="117">
        <f t="shared" si="137"/>
        <v>0</v>
      </c>
      <c r="Z458" s="117">
        <f t="shared" si="138"/>
        <v>0</v>
      </c>
      <c r="AA458" s="244">
        <f t="shared" si="130"/>
        <v>0</v>
      </c>
      <c r="AB458" s="245">
        <f t="shared" si="139"/>
        <v>0</v>
      </c>
      <c r="AC458" s="246">
        <v>0.05</v>
      </c>
      <c r="AD458" s="245">
        <f t="shared" si="131"/>
        <v>0</v>
      </c>
      <c r="AE458" s="2"/>
      <c r="AF458" s="2"/>
      <c r="AG458" s="228">
        <v>0.42</v>
      </c>
      <c r="AH458" s="245">
        <f t="shared" si="132"/>
        <v>0</v>
      </c>
      <c r="AI458" s="236">
        <v>0</v>
      </c>
      <c r="AJ458" s="245">
        <f t="shared" si="133"/>
        <v>0</v>
      </c>
      <c r="AK458" s="236">
        <v>0</v>
      </c>
      <c r="AL458" s="245">
        <f t="shared" si="134"/>
        <v>0</v>
      </c>
      <c r="AM458" s="236">
        <f t="shared" si="135"/>
        <v>0</v>
      </c>
    </row>
    <row r="459" spans="1:39" x14ac:dyDescent="0.3">
      <c r="A459" s="218" t="s">
        <v>273</v>
      </c>
      <c r="B459" s="2" t="s">
        <v>47</v>
      </c>
      <c r="C459" s="2" t="s">
        <v>103</v>
      </c>
      <c r="D459" s="2" t="s">
        <v>104</v>
      </c>
      <c r="E459" s="2" t="s">
        <v>121</v>
      </c>
      <c r="F459" s="2" t="s">
        <v>122</v>
      </c>
      <c r="G459" s="2" t="s">
        <v>52</v>
      </c>
      <c r="H459" s="2" t="s">
        <v>274</v>
      </c>
      <c r="I459" s="140" t="s">
        <v>54</v>
      </c>
      <c r="J459" s="140" t="s">
        <v>54</v>
      </c>
      <c r="K459" s="140" t="s">
        <v>0</v>
      </c>
      <c r="L459" s="2" t="s">
        <v>101</v>
      </c>
      <c r="M459" s="2"/>
      <c r="N459" s="2" t="s">
        <v>102</v>
      </c>
      <c r="O459" s="2" t="s">
        <v>70</v>
      </c>
      <c r="P459" s="228">
        <v>0.22</v>
      </c>
      <c r="Q459" s="235"/>
      <c r="R459" s="2"/>
      <c r="S459" s="236">
        <v>1402.38690140774</v>
      </c>
      <c r="T459" s="236"/>
      <c r="U459" s="236">
        <v>0</v>
      </c>
      <c r="V459" s="237">
        <f t="shared" si="128"/>
        <v>1402.38690140774</v>
      </c>
      <c r="W459" s="238">
        <f t="shared" si="129"/>
        <v>0</v>
      </c>
      <c r="X459" s="2"/>
      <c r="Y459" s="117">
        <f t="shared" si="137"/>
        <v>0</v>
      </c>
      <c r="Z459" s="117">
        <f t="shared" si="138"/>
        <v>0</v>
      </c>
      <c r="AA459" s="244">
        <f t="shared" si="130"/>
        <v>0</v>
      </c>
      <c r="AB459" s="245">
        <f t="shared" si="139"/>
        <v>0</v>
      </c>
      <c r="AC459" s="246">
        <v>0.05</v>
      </c>
      <c r="AD459" s="245">
        <f t="shared" si="131"/>
        <v>0</v>
      </c>
      <c r="AE459" s="2"/>
      <c r="AF459" s="2"/>
      <c r="AG459" s="228">
        <v>0.42</v>
      </c>
      <c r="AH459" s="245">
        <f t="shared" si="132"/>
        <v>0</v>
      </c>
      <c r="AI459" s="236">
        <v>0</v>
      </c>
      <c r="AJ459" s="245">
        <f t="shared" si="133"/>
        <v>0</v>
      </c>
      <c r="AK459" s="236">
        <v>0</v>
      </c>
      <c r="AL459" s="245">
        <f t="shared" si="134"/>
        <v>0</v>
      </c>
      <c r="AM459" s="236">
        <f t="shared" si="135"/>
        <v>0</v>
      </c>
    </row>
    <row r="460" spans="1:39" x14ac:dyDescent="0.3">
      <c r="A460" s="218" t="s">
        <v>273</v>
      </c>
      <c r="B460" s="2" t="s">
        <v>47</v>
      </c>
      <c r="C460" s="2" t="s">
        <v>103</v>
      </c>
      <c r="D460" s="2" t="s">
        <v>104</v>
      </c>
      <c r="E460" s="2" t="s">
        <v>123</v>
      </c>
      <c r="F460" s="2" t="s">
        <v>124</v>
      </c>
      <c r="G460" s="2" t="s">
        <v>52</v>
      </c>
      <c r="H460" s="2" t="s">
        <v>274</v>
      </c>
      <c r="I460" s="140" t="s">
        <v>54</v>
      </c>
      <c r="J460" s="140" t="s">
        <v>54</v>
      </c>
      <c r="K460" s="140" t="s">
        <v>0</v>
      </c>
      <c r="L460" s="2" t="s">
        <v>101</v>
      </c>
      <c r="M460" s="2"/>
      <c r="N460" s="2" t="s">
        <v>102</v>
      </c>
      <c r="O460" s="2" t="s">
        <v>70</v>
      </c>
      <c r="P460" s="228">
        <v>0.23</v>
      </c>
      <c r="Q460" s="235"/>
      <c r="R460" s="2"/>
      <c r="S460" s="236">
        <v>12961.68</v>
      </c>
      <c r="T460" s="236"/>
      <c r="U460" s="236">
        <v>0</v>
      </c>
      <c r="V460" s="237">
        <f t="shared" si="128"/>
        <v>12961.68</v>
      </c>
      <c r="W460" s="238">
        <f t="shared" si="129"/>
        <v>0</v>
      </c>
      <c r="X460" s="2"/>
      <c r="Y460" s="117">
        <f t="shared" si="137"/>
        <v>0</v>
      </c>
      <c r="Z460" s="117">
        <f t="shared" si="138"/>
        <v>0</v>
      </c>
      <c r="AA460" s="244">
        <f t="shared" si="130"/>
        <v>0</v>
      </c>
      <c r="AB460" s="245">
        <f t="shared" si="139"/>
        <v>0</v>
      </c>
      <c r="AC460" s="246">
        <v>0.05</v>
      </c>
      <c r="AD460" s="245">
        <f t="shared" si="131"/>
        <v>0</v>
      </c>
      <c r="AE460" s="2"/>
      <c r="AF460" s="2"/>
      <c r="AG460" s="228">
        <v>0.42</v>
      </c>
      <c r="AH460" s="245">
        <f t="shared" si="132"/>
        <v>0</v>
      </c>
      <c r="AI460" s="236">
        <v>0</v>
      </c>
      <c r="AJ460" s="245">
        <f t="shared" si="133"/>
        <v>0</v>
      </c>
      <c r="AK460" s="236">
        <v>0</v>
      </c>
      <c r="AL460" s="245">
        <f t="shared" si="134"/>
        <v>0</v>
      </c>
      <c r="AM460" s="236">
        <f t="shared" si="135"/>
        <v>0</v>
      </c>
    </row>
    <row r="461" spans="1:39" x14ac:dyDescent="0.3">
      <c r="A461" s="218" t="s">
        <v>273</v>
      </c>
      <c r="B461" s="2" t="s">
        <v>47</v>
      </c>
      <c r="C461" s="2" t="s">
        <v>103</v>
      </c>
      <c r="D461" s="2" t="s">
        <v>104</v>
      </c>
      <c r="E461" s="2" t="s">
        <v>125</v>
      </c>
      <c r="F461" s="2" t="s">
        <v>126</v>
      </c>
      <c r="G461" s="2" t="s">
        <v>52</v>
      </c>
      <c r="H461" s="2" t="s">
        <v>274</v>
      </c>
      <c r="I461" s="140" t="s">
        <v>54</v>
      </c>
      <c r="J461" s="140" t="s">
        <v>54</v>
      </c>
      <c r="K461" s="140" t="s">
        <v>0</v>
      </c>
      <c r="L461" s="2" t="s">
        <v>101</v>
      </c>
      <c r="M461" s="2"/>
      <c r="N461" s="2" t="s">
        <v>102</v>
      </c>
      <c r="O461" s="2" t="s">
        <v>70</v>
      </c>
      <c r="P461" s="228">
        <v>0.13</v>
      </c>
      <c r="Q461" s="235"/>
      <c r="R461" s="2"/>
      <c r="S461" s="236">
        <v>143.460985915328</v>
      </c>
      <c r="T461" s="236"/>
      <c r="U461" s="236">
        <v>0</v>
      </c>
      <c r="V461" s="237">
        <f t="shared" si="128"/>
        <v>143.460985915328</v>
      </c>
      <c r="W461" s="238">
        <f t="shared" si="129"/>
        <v>0</v>
      </c>
      <c r="X461" s="2"/>
      <c r="Y461" s="117">
        <f t="shared" si="137"/>
        <v>0</v>
      </c>
      <c r="Z461" s="117">
        <f t="shared" si="138"/>
        <v>0</v>
      </c>
      <c r="AA461" s="244">
        <f t="shared" si="130"/>
        <v>0</v>
      </c>
      <c r="AB461" s="245">
        <f t="shared" si="139"/>
        <v>0</v>
      </c>
      <c r="AC461" s="246">
        <v>0.05</v>
      </c>
      <c r="AD461" s="245">
        <f t="shared" si="131"/>
        <v>0</v>
      </c>
      <c r="AE461" s="2"/>
      <c r="AF461" s="2"/>
      <c r="AG461" s="228">
        <v>0.42</v>
      </c>
      <c r="AH461" s="245">
        <f t="shared" si="132"/>
        <v>0</v>
      </c>
      <c r="AI461" s="236">
        <v>0</v>
      </c>
      <c r="AJ461" s="245">
        <f t="shared" si="133"/>
        <v>0</v>
      </c>
      <c r="AK461" s="236">
        <v>0</v>
      </c>
      <c r="AL461" s="245">
        <f t="shared" si="134"/>
        <v>0</v>
      </c>
      <c r="AM461" s="236">
        <f t="shared" si="135"/>
        <v>0</v>
      </c>
    </row>
    <row r="462" spans="1:39" x14ac:dyDescent="0.3">
      <c r="A462" s="218" t="s">
        <v>273</v>
      </c>
      <c r="B462" s="2" t="s">
        <v>47</v>
      </c>
      <c r="C462" s="2" t="s">
        <v>103</v>
      </c>
      <c r="D462" s="2" t="s">
        <v>129</v>
      </c>
      <c r="E462" s="2" t="s">
        <v>130</v>
      </c>
      <c r="F462" s="2" t="s">
        <v>131</v>
      </c>
      <c r="G462" s="2" t="s">
        <v>52</v>
      </c>
      <c r="H462" s="2" t="s">
        <v>274</v>
      </c>
      <c r="I462" s="140" t="s">
        <v>54</v>
      </c>
      <c r="J462" s="140" t="s">
        <v>54</v>
      </c>
      <c r="K462" s="140" t="s">
        <v>0</v>
      </c>
      <c r="L462" s="2" t="s">
        <v>101</v>
      </c>
      <c r="M462" s="2"/>
      <c r="N462" s="2" t="s">
        <v>102</v>
      </c>
      <c r="O462" s="2" t="s">
        <v>70</v>
      </c>
      <c r="P462" s="228">
        <v>0.18</v>
      </c>
      <c r="Q462" s="235"/>
      <c r="R462" s="2"/>
      <c r="S462" s="236">
        <v>42851.614929577998</v>
      </c>
      <c r="T462" s="236"/>
      <c r="U462" s="236">
        <v>0</v>
      </c>
      <c r="V462" s="237">
        <f t="shared" si="128"/>
        <v>42851.614929577998</v>
      </c>
      <c r="W462" s="238">
        <f t="shared" si="129"/>
        <v>0</v>
      </c>
      <c r="X462" s="2"/>
      <c r="Y462" s="117">
        <f t="shared" si="137"/>
        <v>0</v>
      </c>
      <c r="Z462" s="117">
        <f t="shared" si="138"/>
        <v>0</v>
      </c>
      <c r="AA462" s="244">
        <f t="shared" si="130"/>
        <v>0</v>
      </c>
      <c r="AB462" s="245">
        <f t="shared" si="139"/>
        <v>0</v>
      </c>
      <c r="AC462" s="246">
        <v>0.05</v>
      </c>
      <c r="AD462" s="245">
        <f t="shared" si="131"/>
        <v>0</v>
      </c>
      <c r="AE462" s="2"/>
      <c r="AF462" s="2"/>
      <c r="AG462" s="228">
        <v>0.42</v>
      </c>
      <c r="AH462" s="245">
        <f t="shared" si="132"/>
        <v>0</v>
      </c>
      <c r="AI462" s="236">
        <v>29942.36</v>
      </c>
      <c r="AJ462" s="245">
        <f t="shared" si="133"/>
        <v>0</v>
      </c>
      <c r="AK462" s="236">
        <v>0</v>
      </c>
      <c r="AL462" s="245">
        <f t="shared" si="134"/>
        <v>29942.36</v>
      </c>
      <c r="AM462" s="236">
        <f t="shared" si="135"/>
        <v>0</v>
      </c>
    </row>
    <row r="463" spans="1:39" x14ac:dyDescent="0.3">
      <c r="A463" s="218" t="s">
        <v>273</v>
      </c>
      <c r="B463" s="2" t="s">
        <v>47</v>
      </c>
      <c r="C463" s="2" t="s">
        <v>103</v>
      </c>
      <c r="D463" s="2" t="s">
        <v>129</v>
      </c>
      <c r="E463" s="2" t="s">
        <v>101</v>
      </c>
      <c r="F463" s="2" t="s">
        <v>132</v>
      </c>
      <c r="G463" s="2" t="s">
        <v>52</v>
      </c>
      <c r="H463" s="2" t="s">
        <v>274</v>
      </c>
      <c r="I463" s="140" t="s">
        <v>54</v>
      </c>
      <c r="J463" s="140" t="s">
        <v>54</v>
      </c>
      <c r="K463" s="140" t="s">
        <v>0</v>
      </c>
      <c r="L463" s="2" t="s">
        <v>101</v>
      </c>
      <c r="M463" s="2"/>
      <c r="N463" s="2" t="s">
        <v>102</v>
      </c>
      <c r="O463" s="2" t="s">
        <v>70</v>
      </c>
      <c r="P463" s="228">
        <v>0.08</v>
      </c>
      <c r="Q463" s="235"/>
      <c r="R463" s="2"/>
      <c r="S463" s="236">
        <v>29897.39</v>
      </c>
      <c r="T463" s="236"/>
      <c r="U463" s="236">
        <v>0</v>
      </c>
      <c r="V463" s="237">
        <f t="shared" si="128"/>
        <v>29897.39</v>
      </c>
      <c r="W463" s="238">
        <f t="shared" si="129"/>
        <v>0</v>
      </c>
      <c r="X463" s="2"/>
      <c r="Y463" s="117">
        <f t="shared" si="137"/>
        <v>0</v>
      </c>
      <c r="Z463" s="117">
        <f t="shared" si="138"/>
        <v>0</v>
      </c>
      <c r="AA463" s="244">
        <f t="shared" si="130"/>
        <v>0</v>
      </c>
      <c r="AB463" s="245">
        <f t="shared" si="139"/>
        <v>0</v>
      </c>
      <c r="AC463" s="246">
        <v>0.05</v>
      </c>
      <c r="AD463" s="245">
        <f t="shared" si="131"/>
        <v>0</v>
      </c>
      <c r="AE463" s="2"/>
      <c r="AF463" s="2"/>
      <c r="AG463" s="228">
        <v>0.42</v>
      </c>
      <c r="AH463" s="245">
        <f t="shared" si="132"/>
        <v>0</v>
      </c>
      <c r="AI463" s="236">
        <v>0</v>
      </c>
      <c r="AJ463" s="245">
        <f t="shared" si="133"/>
        <v>0</v>
      </c>
      <c r="AK463" s="236">
        <v>0</v>
      </c>
      <c r="AL463" s="245">
        <f t="shared" si="134"/>
        <v>0</v>
      </c>
      <c r="AM463" s="236">
        <f t="shared" si="135"/>
        <v>0</v>
      </c>
    </row>
    <row r="464" spans="1:39" x14ac:dyDescent="0.3">
      <c r="A464" s="218" t="s">
        <v>273</v>
      </c>
      <c r="B464" s="2" t="s">
        <v>47</v>
      </c>
      <c r="C464" s="2" t="s">
        <v>103</v>
      </c>
      <c r="D464" s="2" t="s">
        <v>129</v>
      </c>
      <c r="E464" s="2" t="s">
        <v>133</v>
      </c>
      <c r="F464" s="2" t="s">
        <v>134</v>
      </c>
      <c r="G464" s="2" t="s">
        <v>52</v>
      </c>
      <c r="H464" s="2" t="s">
        <v>274</v>
      </c>
      <c r="I464" s="140" t="s">
        <v>54</v>
      </c>
      <c r="J464" s="140" t="s">
        <v>54</v>
      </c>
      <c r="K464" s="140" t="s">
        <v>0</v>
      </c>
      <c r="L464" s="2" t="s">
        <v>101</v>
      </c>
      <c r="M464" s="2"/>
      <c r="N464" s="2" t="s">
        <v>102</v>
      </c>
      <c r="O464" s="2" t="s">
        <v>70</v>
      </c>
      <c r="P464" s="228">
        <v>0.08</v>
      </c>
      <c r="Q464" s="235"/>
      <c r="R464" s="2"/>
      <c r="S464" s="236">
        <v>20014.111126760599</v>
      </c>
      <c r="T464" s="236"/>
      <c r="U464" s="236">
        <v>0</v>
      </c>
      <c r="V464" s="237">
        <f t="shared" si="128"/>
        <v>20014.111126760599</v>
      </c>
      <c r="W464" s="238">
        <f t="shared" si="129"/>
        <v>0</v>
      </c>
      <c r="X464" s="2"/>
      <c r="Y464" s="117">
        <f t="shared" si="137"/>
        <v>0</v>
      </c>
      <c r="Z464" s="117">
        <f t="shared" si="138"/>
        <v>0</v>
      </c>
      <c r="AA464" s="244">
        <f t="shared" si="130"/>
        <v>0</v>
      </c>
      <c r="AB464" s="245">
        <f t="shared" si="139"/>
        <v>0</v>
      </c>
      <c r="AC464" s="246">
        <v>0.05</v>
      </c>
      <c r="AD464" s="245">
        <f t="shared" si="131"/>
        <v>0</v>
      </c>
      <c r="AE464" s="2"/>
      <c r="AF464" s="2"/>
      <c r="AG464" s="228">
        <v>0.42</v>
      </c>
      <c r="AH464" s="245">
        <f t="shared" si="132"/>
        <v>0</v>
      </c>
      <c r="AI464" s="236">
        <v>0</v>
      </c>
      <c r="AJ464" s="245">
        <f t="shared" si="133"/>
        <v>0</v>
      </c>
      <c r="AK464" s="236">
        <v>0</v>
      </c>
      <c r="AL464" s="245">
        <f t="shared" si="134"/>
        <v>0</v>
      </c>
      <c r="AM464" s="236">
        <f t="shared" si="135"/>
        <v>0</v>
      </c>
    </row>
    <row r="465" spans="1:40" x14ac:dyDescent="0.3">
      <c r="A465" s="218" t="s">
        <v>273</v>
      </c>
      <c r="B465" s="2" t="s">
        <v>47</v>
      </c>
      <c r="C465" s="2" t="s">
        <v>103</v>
      </c>
      <c r="D465" s="2" t="s">
        <v>129</v>
      </c>
      <c r="E465" s="2" t="s">
        <v>135</v>
      </c>
      <c r="F465" s="2" t="s">
        <v>136</v>
      </c>
      <c r="G465" s="2" t="s">
        <v>52</v>
      </c>
      <c r="H465" s="2" t="s">
        <v>274</v>
      </c>
      <c r="I465" s="140" t="s">
        <v>54</v>
      </c>
      <c r="J465" s="140" t="s">
        <v>54</v>
      </c>
      <c r="K465" s="140" t="s">
        <v>0</v>
      </c>
      <c r="L465" s="2" t="s">
        <v>101</v>
      </c>
      <c r="M465" s="2"/>
      <c r="N465" s="2" t="s">
        <v>102</v>
      </c>
      <c r="O465" s="2" t="s">
        <v>70</v>
      </c>
      <c r="P465" s="228">
        <v>0.04</v>
      </c>
      <c r="Q465" s="235"/>
      <c r="R465" s="2"/>
      <c r="S465" s="236">
        <v>322.47394365991897</v>
      </c>
      <c r="T465" s="236"/>
      <c r="U465" s="236">
        <v>0</v>
      </c>
      <c r="V465" s="237">
        <f t="shared" si="128"/>
        <v>322.47394365991897</v>
      </c>
      <c r="W465" s="238">
        <f t="shared" si="129"/>
        <v>0</v>
      </c>
      <c r="X465" s="2"/>
      <c r="Y465" s="117">
        <f t="shared" si="137"/>
        <v>0</v>
      </c>
      <c r="Z465" s="117">
        <f t="shared" si="138"/>
        <v>0</v>
      </c>
      <c r="AA465" s="244">
        <f t="shared" si="130"/>
        <v>0</v>
      </c>
      <c r="AB465" s="245">
        <f t="shared" si="139"/>
        <v>0</v>
      </c>
      <c r="AC465" s="246">
        <v>0.05</v>
      </c>
      <c r="AD465" s="245">
        <f t="shared" si="131"/>
        <v>0</v>
      </c>
      <c r="AE465" s="2"/>
      <c r="AF465" s="2"/>
      <c r="AG465" s="228">
        <v>0.42</v>
      </c>
      <c r="AH465" s="245">
        <f t="shared" si="132"/>
        <v>0</v>
      </c>
      <c r="AI465" s="236">
        <v>0</v>
      </c>
      <c r="AJ465" s="245">
        <f t="shared" si="133"/>
        <v>0</v>
      </c>
      <c r="AK465" s="236">
        <v>0</v>
      </c>
      <c r="AL465" s="245">
        <f t="shared" si="134"/>
        <v>0</v>
      </c>
      <c r="AM465" s="236">
        <f t="shared" si="135"/>
        <v>0</v>
      </c>
    </row>
    <row r="466" spans="1:40" x14ac:dyDescent="0.3">
      <c r="A466" s="218" t="s">
        <v>273</v>
      </c>
      <c r="B466" s="2" t="s">
        <v>47</v>
      </c>
      <c r="C466" s="2" t="s">
        <v>103</v>
      </c>
      <c r="D466" s="2" t="s">
        <v>129</v>
      </c>
      <c r="E466" s="2" t="s">
        <v>137</v>
      </c>
      <c r="F466" s="2" t="s">
        <v>138</v>
      </c>
      <c r="G466" s="2" t="s">
        <v>52</v>
      </c>
      <c r="H466" s="2" t="s">
        <v>274</v>
      </c>
      <c r="I466" s="140" t="s">
        <v>54</v>
      </c>
      <c r="J466" s="140" t="s">
        <v>54</v>
      </c>
      <c r="K466" s="140" t="s">
        <v>0</v>
      </c>
      <c r="L466" s="2" t="s">
        <v>101</v>
      </c>
      <c r="M466" s="2"/>
      <c r="N466" s="2" t="s">
        <v>102</v>
      </c>
      <c r="O466" s="2" t="s">
        <v>70</v>
      </c>
      <c r="P466" s="228">
        <v>0.23</v>
      </c>
      <c r="Q466" s="235"/>
      <c r="R466" s="2"/>
      <c r="S466" s="236">
        <v>196.54507042269699</v>
      </c>
      <c r="T466" s="236"/>
      <c r="U466" s="236">
        <v>0</v>
      </c>
      <c r="V466" s="237">
        <f t="shared" si="128"/>
        <v>196.54507042269699</v>
      </c>
      <c r="W466" s="238">
        <f t="shared" si="129"/>
        <v>0</v>
      </c>
      <c r="X466" s="2"/>
      <c r="Y466" s="117">
        <f t="shared" si="137"/>
        <v>0</v>
      </c>
      <c r="Z466" s="117">
        <f t="shared" si="138"/>
        <v>0</v>
      </c>
      <c r="AA466" s="244">
        <f t="shared" si="130"/>
        <v>0</v>
      </c>
      <c r="AB466" s="245">
        <f t="shared" si="139"/>
        <v>0</v>
      </c>
      <c r="AC466" s="246">
        <v>0.05</v>
      </c>
      <c r="AD466" s="245">
        <f t="shared" si="131"/>
        <v>0</v>
      </c>
      <c r="AE466" s="2"/>
      <c r="AF466" s="2"/>
      <c r="AG466" s="228">
        <v>0.42</v>
      </c>
      <c r="AH466" s="245">
        <f t="shared" si="132"/>
        <v>0</v>
      </c>
      <c r="AI466" s="236">
        <v>0</v>
      </c>
      <c r="AJ466" s="245">
        <f t="shared" si="133"/>
        <v>0</v>
      </c>
      <c r="AK466" s="236">
        <v>0</v>
      </c>
      <c r="AL466" s="245">
        <f t="shared" si="134"/>
        <v>0</v>
      </c>
      <c r="AM466" s="236">
        <f t="shared" si="135"/>
        <v>0</v>
      </c>
    </row>
    <row r="467" spans="1:40" x14ac:dyDescent="0.3">
      <c r="A467" s="218" t="s">
        <v>273</v>
      </c>
      <c r="B467" s="2" t="s">
        <v>47</v>
      </c>
      <c r="C467" s="2" t="s">
        <v>103</v>
      </c>
      <c r="D467" s="2" t="s">
        <v>129</v>
      </c>
      <c r="E467" s="2" t="s">
        <v>139</v>
      </c>
      <c r="F467" s="2" t="s">
        <v>140</v>
      </c>
      <c r="G467" s="2" t="s">
        <v>52</v>
      </c>
      <c r="H467" s="2" t="s">
        <v>274</v>
      </c>
      <c r="I467" s="140" t="s">
        <v>54</v>
      </c>
      <c r="J467" s="140" t="s">
        <v>54</v>
      </c>
      <c r="K467" s="140" t="s">
        <v>0</v>
      </c>
      <c r="L467" s="2" t="s">
        <v>101</v>
      </c>
      <c r="M467" s="2"/>
      <c r="N467" s="2" t="s">
        <v>102</v>
      </c>
      <c r="O467" s="2" t="s">
        <v>70</v>
      </c>
      <c r="P467" s="228">
        <v>0.03</v>
      </c>
      <c r="Q467" s="235"/>
      <c r="R467" s="2"/>
      <c r="S467" s="236">
        <v>1513.0032394366101</v>
      </c>
      <c r="T467" s="236"/>
      <c r="U467" s="236">
        <v>0</v>
      </c>
      <c r="V467" s="237">
        <f t="shared" si="128"/>
        <v>1513.0032394366101</v>
      </c>
      <c r="W467" s="238">
        <f t="shared" si="129"/>
        <v>0</v>
      </c>
      <c r="X467" s="2"/>
      <c r="Y467" s="117">
        <f t="shared" si="137"/>
        <v>0</v>
      </c>
      <c r="Z467" s="117">
        <f t="shared" si="138"/>
        <v>0</v>
      </c>
      <c r="AA467" s="244">
        <f t="shared" si="130"/>
        <v>0</v>
      </c>
      <c r="AB467" s="245">
        <f t="shared" si="139"/>
        <v>0</v>
      </c>
      <c r="AC467" s="246">
        <v>0.05</v>
      </c>
      <c r="AD467" s="245">
        <f t="shared" si="131"/>
        <v>0</v>
      </c>
      <c r="AE467" s="2"/>
      <c r="AF467" s="2"/>
      <c r="AG467" s="228">
        <v>0.42</v>
      </c>
      <c r="AH467" s="245">
        <f t="shared" si="132"/>
        <v>0</v>
      </c>
      <c r="AI467" s="236">
        <v>0</v>
      </c>
      <c r="AJ467" s="245">
        <f t="shared" si="133"/>
        <v>0</v>
      </c>
      <c r="AK467" s="236">
        <v>0</v>
      </c>
      <c r="AL467" s="245">
        <f t="shared" si="134"/>
        <v>0</v>
      </c>
      <c r="AM467" s="236">
        <f t="shared" si="135"/>
        <v>0</v>
      </c>
    </row>
    <row r="468" spans="1:40" x14ac:dyDescent="0.3">
      <c r="A468" s="218" t="s">
        <v>273</v>
      </c>
      <c r="B468" s="2" t="s">
        <v>47</v>
      </c>
      <c r="C468" s="2" t="s">
        <v>103</v>
      </c>
      <c r="D468" s="2" t="s">
        <v>129</v>
      </c>
      <c r="E468" s="2" t="s">
        <v>141</v>
      </c>
      <c r="F468" s="2" t="s">
        <v>142</v>
      </c>
      <c r="G468" s="2" t="s">
        <v>52</v>
      </c>
      <c r="H468" s="2" t="s">
        <v>274</v>
      </c>
      <c r="I468" s="140" t="s">
        <v>54</v>
      </c>
      <c r="J468" s="140" t="s">
        <v>54</v>
      </c>
      <c r="K468" s="140" t="s">
        <v>0</v>
      </c>
      <c r="L468" s="2" t="s">
        <v>101</v>
      </c>
      <c r="M468" s="2"/>
      <c r="N468" s="2" t="s">
        <v>102</v>
      </c>
      <c r="O468" s="2" t="s">
        <v>70</v>
      </c>
      <c r="P468" s="228">
        <v>0.03</v>
      </c>
      <c r="Q468" s="235"/>
      <c r="R468" s="2"/>
      <c r="S468" s="236">
        <v>6504.6216901406997</v>
      </c>
      <c r="T468" s="236"/>
      <c r="U468" s="236">
        <v>0</v>
      </c>
      <c r="V468" s="237">
        <f t="shared" si="128"/>
        <v>6504.6216901406997</v>
      </c>
      <c r="W468" s="238">
        <f t="shared" si="129"/>
        <v>0</v>
      </c>
      <c r="X468" s="2"/>
      <c r="Y468" s="117">
        <f t="shared" si="137"/>
        <v>0</v>
      </c>
      <c r="Z468" s="117">
        <f t="shared" si="138"/>
        <v>0</v>
      </c>
      <c r="AA468" s="244">
        <f t="shared" si="130"/>
        <v>0</v>
      </c>
      <c r="AB468" s="245">
        <f t="shared" si="139"/>
        <v>0</v>
      </c>
      <c r="AC468" s="246">
        <v>0.05</v>
      </c>
      <c r="AD468" s="245">
        <f t="shared" si="131"/>
        <v>0</v>
      </c>
      <c r="AE468" s="2"/>
      <c r="AF468" s="2"/>
      <c r="AG468" s="228">
        <v>0</v>
      </c>
      <c r="AH468" s="245">
        <f t="shared" si="132"/>
        <v>0</v>
      </c>
      <c r="AI468" s="236">
        <v>0</v>
      </c>
      <c r="AJ468" s="245">
        <f t="shared" si="133"/>
        <v>0</v>
      </c>
      <c r="AK468" s="236">
        <v>0</v>
      </c>
      <c r="AL468" s="245">
        <f t="shared" si="134"/>
        <v>0</v>
      </c>
      <c r="AM468" s="236">
        <f t="shared" si="135"/>
        <v>0</v>
      </c>
    </row>
    <row r="469" spans="1:40" x14ac:dyDescent="0.3">
      <c r="A469" s="218" t="s">
        <v>273</v>
      </c>
      <c r="B469" s="2" t="s">
        <v>47</v>
      </c>
      <c r="C469" s="2" t="s">
        <v>103</v>
      </c>
      <c r="D469" s="2" t="s">
        <v>129</v>
      </c>
      <c r="E469" s="2" t="s">
        <v>143</v>
      </c>
      <c r="F469" s="2" t="s">
        <v>144</v>
      </c>
      <c r="G469" s="2" t="s">
        <v>52</v>
      </c>
      <c r="H469" s="2" t="s">
        <v>274</v>
      </c>
      <c r="I469" s="140" t="s">
        <v>54</v>
      </c>
      <c r="J469" s="140" t="s">
        <v>54</v>
      </c>
      <c r="K469" s="140" t="s">
        <v>0</v>
      </c>
      <c r="L469" s="2" t="s">
        <v>101</v>
      </c>
      <c r="M469" s="2"/>
      <c r="N469" s="2" t="s">
        <v>102</v>
      </c>
      <c r="O469" s="2" t="s">
        <v>70</v>
      </c>
      <c r="P469" s="228">
        <v>0.18</v>
      </c>
      <c r="Q469" s="235"/>
      <c r="R469" s="2"/>
      <c r="S469" s="236">
        <v>44820.261970721403</v>
      </c>
      <c r="T469" s="236"/>
      <c r="U469" s="236">
        <v>0</v>
      </c>
      <c r="V469" s="237">
        <f t="shared" si="128"/>
        <v>44820.261970721403</v>
      </c>
      <c r="W469" s="238">
        <f t="shared" si="129"/>
        <v>0</v>
      </c>
      <c r="X469" s="2"/>
      <c r="Y469" s="117">
        <f t="shared" si="137"/>
        <v>0</v>
      </c>
      <c r="Z469" s="117">
        <f t="shared" si="138"/>
        <v>0</v>
      </c>
      <c r="AA469" s="244">
        <f t="shared" si="130"/>
        <v>0</v>
      </c>
      <c r="AB469" s="245">
        <f t="shared" si="139"/>
        <v>0</v>
      </c>
      <c r="AC469" s="246">
        <v>0.05</v>
      </c>
      <c r="AD469" s="245">
        <f t="shared" si="131"/>
        <v>0</v>
      </c>
      <c r="AE469" s="2"/>
      <c r="AF469" s="2"/>
      <c r="AG469" s="228">
        <v>0.42</v>
      </c>
      <c r="AH469" s="245">
        <f t="shared" si="132"/>
        <v>0</v>
      </c>
      <c r="AI469" s="236">
        <v>0</v>
      </c>
      <c r="AJ469" s="245">
        <f t="shared" si="133"/>
        <v>0</v>
      </c>
      <c r="AK469" s="236">
        <v>0</v>
      </c>
      <c r="AL469" s="245">
        <f t="shared" si="134"/>
        <v>0</v>
      </c>
      <c r="AM469" s="236">
        <f t="shared" si="135"/>
        <v>0</v>
      </c>
    </row>
    <row r="470" spans="1:40" x14ac:dyDescent="0.3">
      <c r="A470" s="218" t="s">
        <v>273</v>
      </c>
      <c r="B470" s="2" t="s">
        <v>47</v>
      </c>
      <c r="C470" s="2" t="s">
        <v>103</v>
      </c>
      <c r="D470" s="2" t="s">
        <v>129</v>
      </c>
      <c r="E470" s="2" t="s">
        <v>145</v>
      </c>
      <c r="F470" s="2" t="s">
        <v>146</v>
      </c>
      <c r="G470" s="2" t="s">
        <v>52</v>
      </c>
      <c r="H470" s="2" t="s">
        <v>274</v>
      </c>
      <c r="I470" s="140" t="s">
        <v>54</v>
      </c>
      <c r="J470" s="140" t="s">
        <v>54</v>
      </c>
      <c r="K470" s="140" t="s">
        <v>0</v>
      </c>
      <c r="L470" s="2" t="s">
        <v>101</v>
      </c>
      <c r="M470" s="2"/>
      <c r="N470" s="2" t="s">
        <v>102</v>
      </c>
      <c r="O470" s="2" t="s">
        <v>70</v>
      </c>
      <c r="P470" s="228">
        <v>0.23</v>
      </c>
      <c r="Q470" s="235"/>
      <c r="R470" s="2"/>
      <c r="S470" s="236">
        <v>132154.611549297</v>
      </c>
      <c r="T470" s="236"/>
      <c r="U470" s="236">
        <v>0</v>
      </c>
      <c r="V470" s="237">
        <f t="shared" si="128"/>
        <v>132154.611549297</v>
      </c>
      <c r="W470" s="238">
        <f t="shared" si="129"/>
        <v>0</v>
      </c>
      <c r="X470" s="2"/>
      <c r="Y470" s="117">
        <f t="shared" si="137"/>
        <v>0</v>
      </c>
      <c r="Z470" s="117">
        <f t="shared" si="138"/>
        <v>0</v>
      </c>
      <c r="AA470" s="244">
        <f t="shared" si="130"/>
        <v>0</v>
      </c>
      <c r="AB470" s="245">
        <f t="shared" si="139"/>
        <v>0</v>
      </c>
      <c r="AC470" s="246">
        <v>0.05</v>
      </c>
      <c r="AD470" s="245">
        <f t="shared" si="131"/>
        <v>0</v>
      </c>
      <c r="AE470" s="2"/>
      <c r="AF470" s="2"/>
      <c r="AG470" s="228">
        <v>0.42</v>
      </c>
      <c r="AH470" s="245">
        <f t="shared" si="132"/>
        <v>0</v>
      </c>
      <c r="AI470" s="236">
        <v>0</v>
      </c>
      <c r="AJ470" s="245">
        <f t="shared" si="133"/>
        <v>0</v>
      </c>
      <c r="AK470" s="236">
        <v>0</v>
      </c>
      <c r="AL470" s="245">
        <f t="shared" si="134"/>
        <v>0</v>
      </c>
      <c r="AM470" s="236">
        <f t="shared" si="135"/>
        <v>0</v>
      </c>
    </row>
    <row r="471" spans="1:40" x14ac:dyDescent="0.3">
      <c r="A471" s="218" t="s">
        <v>273</v>
      </c>
      <c r="B471" s="2" t="s">
        <v>47</v>
      </c>
      <c r="C471" s="2" t="s">
        <v>103</v>
      </c>
      <c r="D471" s="2" t="s">
        <v>129</v>
      </c>
      <c r="E471" s="2" t="s">
        <v>147</v>
      </c>
      <c r="F471" s="2" t="s">
        <v>148</v>
      </c>
      <c r="G471" s="2" t="s">
        <v>52</v>
      </c>
      <c r="H471" s="2" t="s">
        <v>274</v>
      </c>
      <c r="I471" s="140" t="s">
        <v>54</v>
      </c>
      <c r="J471" s="140" t="s">
        <v>54</v>
      </c>
      <c r="K471" s="140" t="s">
        <v>0</v>
      </c>
      <c r="L471" s="2" t="s">
        <v>101</v>
      </c>
      <c r="M471" s="2"/>
      <c r="N471" s="2" t="s">
        <v>102</v>
      </c>
      <c r="O471" s="2" t="s">
        <v>70</v>
      </c>
      <c r="P471" s="228">
        <v>0.03</v>
      </c>
      <c r="Q471" s="235"/>
      <c r="R471" s="2"/>
      <c r="S471" s="236">
        <v>14157.309295774699</v>
      </c>
      <c r="T471" s="236"/>
      <c r="U471" s="236">
        <v>0</v>
      </c>
      <c r="V471" s="237">
        <f t="shared" si="128"/>
        <v>14157.309295774699</v>
      </c>
      <c r="W471" s="238">
        <f t="shared" si="129"/>
        <v>0</v>
      </c>
      <c r="X471" s="2"/>
      <c r="Y471" s="117">
        <f t="shared" si="137"/>
        <v>0</v>
      </c>
      <c r="Z471" s="117">
        <f t="shared" si="138"/>
        <v>0</v>
      </c>
      <c r="AA471" s="244">
        <f t="shared" si="130"/>
        <v>0</v>
      </c>
      <c r="AB471" s="245">
        <f t="shared" si="139"/>
        <v>0</v>
      </c>
      <c r="AC471" s="246">
        <v>0.05</v>
      </c>
      <c r="AD471" s="245">
        <f t="shared" si="131"/>
        <v>0</v>
      </c>
      <c r="AE471" s="2"/>
      <c r="AF471" s="2"/>
      <c r="AG471" s="228">
        <v>0.42</v>
      </c>
      <c r="AH471" s="245">
        <f t="shared" si="132"/>
        <v>0</v>
      </c>
      <c r="AI471" s="236">
        <v>0</v>
      </c>
      <c r="AJ471" s="245">
        <f t="shared" si="133"/>
        <v>0</v>
      </c>
      <c r="AK471" s="236">
        <v>0</v>
      </c>
      <c r="AL471" s="245">
        <f t="shared" si="134"/>
        <v>0</v>
      </c>
      <c r="AM471" s="236">
        <f t="shared" si="135"/>
        <v>0</v>
      </c>
    </row>
    <row r="472" spans="1:40" x14ac:dyDescent="0.3">
      <c r="A472" s="218" t="s">
        <v>273</v>
      </c>
      <c r="B472" s="2" t="s">
        <v>47</v>
      </c>
      <c r="C472" s="2" t="s">
        <v>103</v>
      </c>
      <c r="D472" s="2" t="s">
        <v>129</v>
      </c>
      <c r="E472" s="2" t="s">
        <v>149</v>
      </c>
      <c r="F472" s="2" t="s">
        <v>150</v>
      </c>
      <c r="G472" s="2" t="s">
        <v>52</v>
      </c>
      <c r="H472" s="2" t="s">
        <v>274</v>
      </c>
      <c r="I472" s="140" t="s">
        <v>54</v>
      </c>
      <c r="J472" s="140" t="s">
        <v>54</v>
      </c>
      <c r="K472" s="140" t="s">
        <v>0</v>
      </c>
      <c r="L472" s="2" t="s">
        <v>101</v>
      </c>
      <c r="M472" s="2"/>
      <c r="N472" s="2" t="s">
        <v>102</v>
      </c>
      <c r="O472" s="2" t="s">
        <v>70</v>
      </c>
      <c r="P472" s="228">
        <v>0.03</v>
      </c>
      <c r="Q472" s="235"/>
      <c r="R472" s="2"/>
      <c r="S472" s="236">
        <v>480.55873239384499</v>
      </c>
      <c r="T472" s="236"/>
      <c r="U472" s="236">
        <v>0</v>
      </c>
      <c r="V472" s="237">
        <f t="shared" si="128"/>
        <v>480.55873239384499</v>
      </c>
      <c r="W472" s="238">
        <f t="shared" si="129"/>
        <v>0</v>
      </c>
      <c r="X472" s="2"/>
      <c r="Y472" s="117">
        <f t="shared" si="137"/>
        <v>0</v>
      </c>
      <c r="Z472" s="117">
        <f t="shared" si="138"/>
        <v>0</v>
      </c>
      <c r="AA472" s="244">
        <f t="shared" si="130"/>
        <v>0</v>
      </c>
      <c r="AB472" s="245">
        <f t="shared" si="139"/>
        <v>0</v>
      </c>
      <c r="AC472" s="246">
        <v>0.05</v>
      </c>
      <c r="AD472" s="245">
        <f t="shared" si="131"/>
        <v>0</v>
      </c>
      <c r="AE472" s="2"/>
      <c r="AF472" s="2"/>
      <c r="AG472" s="228">
        <v>0.42</v>
      </c>
      <c r="AH472" s="245">
        <f t="shared" si="132"/>
        <v>0</v>
      </c>
      <c r="AI472" s="236">
        <v>0</v>
      </c>
      <c r="AJ472" s="245">
        <f t="shared" si="133"/>
        <v>0</v>
      </c>
      <c r="AK472" s="236">
        <v>0</v>
      </c>
      <c r="AL472" s="245">
        <f t="shared" si="134"/>
        <v>0</v>
      </c>
      <c r="AM472" s="236">
        <f t="shared" si="135"/>
        <v>0</v>
      </c>
    </row>
    <row r="473" spans="1:40" x14ac:dyDescent="0.3">
      <c r="A473" s="218" t="s">
        <v>273</v>
      </c>
      <c r="B473" s="2" t="s">
        <v>47</v>
      </c>
      <c r="C473" s="2" t="s">
        <v>103</v>
      </c>
      <c r="D473" s="2" t="s">
        <v>129</v>
      </c>
      <c r="E473" s="2" t="s">
        <v>151</v>
      </c>
      <c r="F473" s="2" t="s">
        <v>152</v>
      </c>
      <c r="G473" s="2" t="s">
        <v>52</v>
      </c>
      <c r="H473" s="2" t="s">
        <v>274</v>
      </c>
      <c r="I473" s="140" t="s">
        <v>54</v>
      </c>
      <c r="J473" s="140" t="s">
        <v>54</v>
      </c>
      <c r="K473" s="140" t="s">
        <v>0</v>
      </c>
      <c r="L473" s="2" t="s">
        <v>101</v>
      </c>
      <c r="M473" s="2"/>
      <c r="N473" s="2" t="s">
        <v>102</v>
      </c>
      <c r="O473" s="2" t="s">
        <v>70</v>
      </c>
      <c r="P473" s="228">
        <v>0.23</v>
      </c>
      <c r="Q473" s="235"/>
      <c r="R473" s="2"/>
      <c r="S473" s="236">
        <v>88.72</v>
      </c>
      <c r="T473" s="236"/>
      <c r="U473" s="236">
        <v>0</v>
      </c>
      <c r="V473" s="237">
        <f t="shared" si="128"/>
        <v>88.72</v>
      </c>
      <c r="W473" s="238">
        <f t="shared" si="129"/>
        <v>0</v>
      </c>
      <c r="X473" s="2"/>
      <c r="Y473" s="117">
        <f t="shared" si="137"/>
        <v>0</v>
      </c>
      <c r="Z473" s="117">
        <f t="shared" si="138"/>
        <v>0</v>
      </c>
      <c r="AA473" s="244">
        <f t="shared" si="130"/>
        <v>0</v>
      </c>
      <c r="AB473" s="245">
        <f t="shared" si="139"/>
        <v>0</v>
      </c>
      <c r="AC473" s="246">
        <v>0.05</v>
      </c>
      <c r="AD473" s="245">
        <f t="shared" si="131"/>
        <v>0</v>
      </c>
      <c r="AE473" s="2"/>
      <c r="AF473" s="2"/>
      <c r="AG473" s="228">
        <v>0.42</v>
      </c>
      <c r="AH473" s="245">
        <f t="shared" si="132"/>
        <v>0</v>
      </c>
      <c r="AI473" s="236">
        <v>0</v>
      </c>
      <c r="AJ473" s="245">
        <f t="shared" si="133"/>
        <v>0</v>
      </c>
      <c r="AK473" s="236">
        <v>0</v>
      </c>
      <c r="AL473" s="245">
        <f t="shared" si="134"/>
        <v>0</v>
      </c>
      <c r="AM473" s="236">
        <f t="shared" si="135"/>
        <v>0</v>
      </c>
    </row>
    <row r="474" spans="1:40" x14ac:dyDescent="0.3">
      <c r="A474" s="218" t="s">
        <v>273</v>
      </c>
      <c r="B474" s="2" t="s">
        <v>47</v>
      </c>
      <c r="C474" s="2" t="s">
        <v>103</v>
      </c>
      <c r="D474" s="2" t="s">
        <v>129</v>
      </c>
      <c r="E474" s="2" t="s">
        <v>153</v>
      </c>
      <c r="F474" s="2" t="s">
        <v>154</v>
      </c>
      <c r="G474" s="2" t="s">
        <v>52</v>
      </c>
      <c r="H474" s="2" t="s">
        <v>274</v>
      </c>
      <c r="I474" s="140" t="s">
        <v>54</v>
      </c>
      <c r="J474" s="140" t="s">
        <v>54</v>
      </c>
      <c r="K474" s="140" t="s">
        <v>0</v>
      </c>
      <c r="L474" s="2" t="s">
        <v>101</v>
      </c>
      <c r="M474" s="2"/>
      <c r="N474" s="2" t="s">
        <v>102</v>
      </c>
      <c r="O474" s="2" t="s">
        <v>70</v>
      </c>
      <c r="P474" s="228">
        <v>0.18</v>
      </c>
      <c r="Q474" s="235"/>
      <c r="R474" s="2"/>
      <c r="S474" s="236">
        <v>147.29985915508601</v>
      </c>
      <c r="T474" s="236"/>
      <c r="U474" s="236">
        <v>0</v>
      </c>
      <c r="V474" s="237">
        <f t="shared" si="128"/>
        <v>147.29985915508601</v>
      </c>
      <c r="W474" s="238">
        <f t="shared" si="129"/>
        <v>0</v>
      </c>
      <c r="X474" s="2"/>
      <c r="Y474" s="117">
        <f t="shared" si="137"/>
        <v>0</v>
      </c>
      <c r="Z474" s="117">
        <f t="shared" si="138"/>
        <v>0</v>
      </c>
      <c r="AA474" s="244">
        <f t="shared" si="130"/>
        <v>0</v>
      </c>
      <c r="AB474" s="245">
        <f t="shared" si="139"/>
        <v>0</v>
      </c>
      <c r="AC474" s="246">
        <v>0.05</v>
      </c>
      <c r="AD474" s="245">
        <f t="shared" si="131"/>
        <v>0</v>
      </c>
      <c r="AE474" s="2"/>
      <c r="AF474" s="2"/>
      <c r="AG474" s="228">
        <v>0.42</v>
      </c>
      <c r="AH474" s="245">
        <f t="shared" si="132"/>
        <v>0</v>
      </c>
      <c r="AI474" s="236">
        <v>0</v>
      </c>
      <c r="AJ474" s="245">
        <f t="shared" si="133"/>
        <v>0</v>
      </c>
      <c r="AK474" s="236">
        <v>0</v>
      </c>
      <c r="AL474" s="245">
        <f t="shared" si="134"/>
        <v>0</v>
      </c>
      <c r="AM474" s="236">
        <f t="shared" si="135"/>
        <v>0</v>
      </c>
    </row>
    <row r="475" spans="1:40" x14ac:dyDescent="0.3">
      <c r="A475" s="218" t="s">
        <v>273</v>
      </c>
      <c r="B475" s="2" t="s">
        <v>47</v>
      </c>
      <c r="C475" s="2" t="s">
        <v>103</v>
      </c>
      <c r="D475" s="2" t="s">
        <v>129</v>
      </c>
      <c r="E475" s="2" t="s">
        <v>155</v>
      </c>
      <c r="F475" s="2" t="s">
        <v>156</v>
      </c>
      <c r="G475" s="2" t="s">
        <v>52</v>
      </c>
      <c r="H475" s="2" t="s">
        <v>274</v>
      </c>
      <c r="I475" s="140" t="s">
        <v>54</v>
      </c>
      <c r="J475" s="140" t="s">
        <v>54</v>
      </c>
      <c r="K475" s="140" t="s">
        <v>0</v>
      </c>
      <c r="L475" s="2" t="s">
        <v>101</v>
      </c>
      <c r="M475" s="2"/>
      <c r="N475" s="2" t="s">
        <v>102</v>
      </c>
      <c r="O475" s="2" t="s">
        <v>70</v>
      </c>
      <c r="P475" s="228">
        <v>0.18</v>
      </c>
      <c r="Q475" s="235"/>
      <c r="R475" s="2"/>
      <c r="S475" s="236">
        <v>4215.2245070423196</v>
      </c>
      <c r="T475" s="236"/>
      <c r="U475" s="236">
        <v>0</v>
      </c>
      <c r="V475" s="237">
        <f t="shared" si="128"/>
        <v>4215.2245070423196</v>
      </c>
      <c r="W475" s="238">
        <f t="shared" si="129"/>
        <v>0</v>
      </c>
      <c r="X475" s="2"/>
      <c r="Y475" s="117">
        <f t="shared" si="137"/>
        <v>0</v>
      </c>
      <c r="Z475" s="117">
        <f t="shared" si="138"/>
        <v>0</v>
      </c>
      <c r="AA475" s="244">
        <f t="shared" si="130"/>
        <v>0</v>
      </c>
      <c r="AB475" s="245">
        <f t="shared" si="139"/>
        <v>0</v>
      </c>
      <c r="AC475" s="246">
        <v>0.05</v>
      </c>
      <c r="AD475" s="245">
        <f t="shared" si="131"/>
        <v>0</v>
      </c>
      <c r="AE475" s="2"/>
      <c r="AF475" s="2"/>
      <c r="AG475" s="228">
        <v>0.42</v>
      </c>
      <c r="AH475" s="245">
        <f t="shared" si="132"/>
        <v>0</v>
      </c>
      <c r="AI475" s="236">
        <v>0</v>
      </c>
      <c r="AJ475" s="245">
        <f t="shared" si="133"/>
        <v>0</v>
      </c>
      <c r="AK475" s="236">
        <v>0</v>
      </c>
      <c r="AL475" s="245">
        <f t="shared" si="134"/>
        <v>0</v>
      </c>
      <c r="AM475" s="236">
        <f t="shared" si="135"/>
        <v>0</v>
      </c>
    </row>
    <row r="476" spans="1:40" x14ac:dyDescent="0.3">
      <c r="A476" s="218" t="s">
        <v>273</v>
      </c>
      <c r="B476" s="2" t="s">
        <v>47</v>
      </c>
      <c r="C476" s="2" t="s">
        <v>103</v>
      </c>
      <c r="D476" s="2" t="s">
        <v>129</v>
      </c>
      <c r="E476" s="2" t="s">
        <v>157</v>
      </c>
      <c r="F476" s="2" t="s">
        <v>158</v>
      </c>
      <c r="G476" s="2" t="s">
        <v>52</v>
      </c>
      <c r="H476" s="2" t="s">
        <v>274</v>
      </c>
      <c r="I476" s="140" t="s">
        <v>54</v>
      </c>
      <c r="J476" s="140" t="s">
        <v>54</v>
      </c>
      <c r="K476" s="140" t="s">
        <v>0</v>
      </c>
      <c r="L476" s="2" t="s">
        <v>101</v>
      </c>
      <c r="M476" s="2"/>
      <c r="N476" s="2" t="s">
        <v>102</v>
      </c>
      <c r="O476" s="2" t="s">
        <v>70</v>
      </c>
      <c r="P476" s="228">
        <v>0.23</v>
      </c>
      <c r="Q476" s="235"/>
      <c r="R476" s="2"/>
      <c r="S476" s="236">
        <v>127.3395774647</v>
      </c>
      <c r="T476" s="236"/>
      <c r="U476" s="236">
        <v>0</v>
      </c>
      <c r="V476" s="237">
        <f t="shared" si="128"/>
        <v>127.3395774647</v>
      </c>
      <c r="W476" s="238">
        <f t="shared" si="129"/>
        <v>0</v>
      </c>
      <c r="X476" s="2"/>
      <c r="Y476" s="117">
        <f t="shared" si="137"/>
        <v>0</v>
      </c>
      <c r="Z476" s="117">
        <f t="shared" si="138"/>
        <v>0</v>
      </c>
      <c r="AA476" s="244">
        <f t="shared" si="130"/>
        <v>0</v>
      </c>
      <c r="AB476" s="245">
        <f t="shared" si="139"/>
        <v>0</v>
      </c>
      <c r="AC476" s="246">
        <v>0.05</v>
      </c>
      <c r="AD476" s="245">
        <f t="shared" si="131"/>
        <v>0</v>
      </c>
      <c r="AE476" s="2"/>
      <c r="AF476" s="2"/>
      <c r="AG476" s="228">
        <v>0.42</v>
      </c>
      <c r="AH476" s="245">
        <f t="shared" si="132"/>
        <v>0</v>
      </c>
      <c r="AI476" s="236">
        <v>0</v>
      </c>
      <c r="AJ476" s="245">
        <f t="shared" si="133"/>
        <v>0</v>
      </c>
      <c r="AK476" s="236">
        <v>0</v>
      </c>
      <c r="AL476" s="245">
        <f t="shared" si="134"/>
        <v>0</v>
      </c>
      <c r="AM476" s="236">
        <f t="shared" si="135"/>
        <v>0</v>
      </c>
    </row>
    <row r="477" spans="1:40" x14ac:dyDescent="0.3">
      <c r="A477" s="218" t="s">
        <v>273</v>
      </c>
      <c r="B477" s="2" t="s">
        <v>47</v>
      </c>
      <c r="C477" s="2" t="s">
        <v>103</v>
      </c>
      <c r="D477" s="2" t="s">
        <v>129</v>
      </c>
      <c r="E477" s="2" t="s">
        <v>159</v>
      </c>
      <c r="F477" s="2" t="s">
        <v>160</v>
      </c>
      <c r="G477" s="2" t="s">
        <v>52</v>
      </c>
      <c r="H477" s="2" t="s">
        <v>274</v>
      </c>
      <c r="I477" s="140" t="s">
        <v>54</v>
      </c>
      <c r="J477" s="140" t="s">
        <v>54</v>
      </c>
      <c r="K477" s="140" t="s">
        <v>0</v>
      </c>
      <c r="L477" s="2" t="s">
        <v>101</v>
      </c>
      <c r="M477" s="2"/>
      <c r="N477" s="2" t="s">
        <v>102</v>
      </c>
      <c r="O477" s="2" t="s">
        <v>70</v>
      </c>
      <c r="P477" s="228">
        <v>0.23</v>
      </c>
      <c r="Q477" s="235"/>
      <c r="R477" s="2"/>
      <c r="S477" s="236">
        <v>172.66352112698999</v>
      </c>
      <c r="T477" s="236"/>
      <c r="U477" s="236">
        <v>0</v>
      </c>
      <c r="V477" s="237">
        <f t="shared" si="128"/>
        <v>172.66352112698999</v>
      </c>
      <c r="W477" s="238">
        <f t="shared" si="129"/>
        <v>0</v>
      </c>
      <c r="X477" s="2"/>
      <c r="Y477" s="117">
        <f t="shared" si="137"/>
        <v>0</v>
      </c>
      <c r="Z477" s="117">
        <f t="shared" si="138"/>
        <v>0</v>
      </c>
      <c r="AA477" s="244">
        <f t="shared" si="130"/>
        <v>0</v>
      </c>
      <c r="AB477" s="245">
        <f t="shared" si="139"/>
        <v>0</v>
      </c>
      <c r="AC477" s="246">
        <v>0.05</v>
      </c>
      <c r="AD477" s="245">
        <f t="shared" si="131"/>
        <v>0</v>
      </c>
      <c r="AE477" s="2"/>
      <c r="AF477" s="2"/>
      <c r="AG477" s="228">
        <v>0.42</v>
      </c>
      <c r="AH477" s="245">
        <f t="shared" si="132"/>
        <v>0</v>
      </c>
      <c r="AI477" s="236">
        <v>0</v>
      </c>
      <c r="AJ477" s="245">
        <f t="shared" si="133"/>
        <v>0</v>
      </c>
      <c r="AK477" s="236">
        <v>0</v>
      </c>
      <c r="AL477" s="245">
        <f t="shared" si="134"/>
        <v>0</v>
      </c>
      <c r="AM477" s="236">
        <f t="shared" si="135"/>
        <v>0</v>
      </c>
    </row>
    <row r="478" spans="1:40" x14ac:dyDescent="0.3">
      <c r="A478" s="218" t="s">
        <v>273</v>
      </c>
      <c r="B478" s="2" t="s">
        <v>47</v>
      </c>
      <c r="C478" s="2" t="s">
        <v>103</v>
      </c>
      <c r="D478" s="2" t="s">
        <v>129</v>
      </c>
      <c r="E478" s="2" t="s">
        <v>161</v>
      </c>
      <c r="F478" s="2" t="s">
        <v>162</v>
      </c>
      <c r="G478" s="2" t="s">
        <v>52</v>
      </c>
      <c r="H478" s="2" t="s">
        <v>274</v>
      </c>
      <c r="I478" s="140" t="s">
        <v>54</v>
      </c>
      <c r="J478" s="140" t="s">
        <v>54</v>
      </c>
      <c r="K478" s="140" t="s">
        <v>0</v>
      </c>
      <c r="L478" s="2" t="s">
        <v>101</v>
      </c>
      <c r="M478" s="2"/>
      <c r="N478" s="2" t="s">
        <v>102</v>
      </c>
      <c r="O478" s="2" t="s">
        <v>70</v>
      </c>
      <c r="P478" s="228">
        <v>0.08</v>
      </c>
      <c r="Q478" s="235"/>
      <c r="R478" s="2"/>
      <c r="S478" s="236">
        <v>11055.15</v>
      </c>
      <c r="T478" s="236"/>
      <c r="U478" s="236">
        <v>0</v>
      </c>
      <c r="V478" s="237">
        <f t="shared" si="128"/>
        <v>11055.15</v>
      </c>
      <c r="W478" s="238">
        <f t="shared" si="129"/>
        <v>0</v>
      </c>
      <c r="X478" s="2"/>
      <c r="Y478" s="117">
        <f t="shared" si="137"/>
        <v>0</v>
      </c>
      <c r="Z478" s="117">
        <f t="shared" si="138"/>
        <v>0</v>
      </c>
      <c r="AA478" s="244">
        <f t="shared" si="130"/>
        <v>0</v>
      </c>
      <c r="AB478" s="245">
        <f t="shared" si="139"/>
        <v>0</v>
      </c>
      <c r="AC478" s="246">
        <v>0.05</v>
      </c>
      <c r="AD478" s="245">
        <f t="shared" si="131"/>
        <v>0</v>
      </c>
      <c r="AE478" s="2"/>
      <c r="AF478" s="2"/>
      <c r="AG478" s="228">
        <v>0.42</v>
      </c>
      <c r="AH478" s="245">
        <f t="shared" si="132"/>
        <v>0</v>
      </c>
      <c r="AI478" s="236">
        <v>0</v>
      </c>
      <c r="AJ478" s="245">
        <f t="shared" si="133"/>
        <v>0</v>
      </c>
      <c r="AK478" s="236">
        <v>0</v>
      </c>
      <c r="AL478" s="245">
        <f t="shared" si="134"/>
        <v>0</v>
      </c>
      <c r="AM478" s="236">
        <f t="shared" si="135"/>
        <v>0</v>
      </c>
    </row>
    <row r="479" spans="1:40" x14ac:dyDescent="0.3">
      <c r="A479" s="218" t="s">
        <v>273</v>
      </c>
      <c r="B479" s="2" t="s">
        <v>0</v>
      </c>
      <c r="C479" s="2" t="s">
        <v>76</v>
      </c>
      <c r="D479" s="2" t="s">
        <v>77</v>
      </c>
      <c r="E479" s="2" t="s">
        <v>97</v>
      </c>
      <c r="F479" s="2" t="s">
        <v>97</v>
      </c>
      <c r="G479" s="2" t="s">
        <v>97</v>
      </c>
      <c r="H479" s="2" t="s">
        <v>274</v>
      </c>
      <c r="I479" s="140" t="s">
        <v>54</v>
      </c>
      <c r="J479" s="140" t="s">
        <v>54</v>
      </c>
      <c r="K479" s="140" t="s">
        <v>0</v>
      </c>
      <c r="L479" s="2" t="s">
        <v>97</v>
      </c>
      <c r="M479" s="2"/>
      <c r="N479" s="2" t="s">
        <v>62</v>
      </c>
      <c r="O479" s="2" t="s">
        <v>70</v>
      </c>
      <c r="P479" s="228">
        <v>5.5E-2</v>
      </c>
      <c r="Q479" s="235"/>
      <c r="R479" s="2"/>
      <c r="S479" s="236">
        <v>141426.28</v>
      </c>
      <c r="T479" s="236"/>
      <c r="U479" s="236">
        <v>0</v>
      </c>
      <c r="V479" s="237">
        <f t="shared" si="128"/>
        <v>141426.28</v>
      </c>
      <c r="W479" s="238">
        <f t="shared" si="129"/>
        <v>0</v>
      </c>
      <c r="X479" s="2"/>
      <c r="Y479" s="117">
        <f t="shared" ref="Y479:Y485" si="140">IF(W479-AB479&lt;0,0,IF(O479="返现",MAX(W479-AA479-AB479,0),MAX(W479-AB479,0)))</f>
        <v>0</v>
      </c>
      <c r="Z479" s="117">
        <f t="shared" ref="Z479:Z485" si="141">W479+X479+AN479</f>
        <v>17.472803347280337</v>
      </c>
      <c r="AA479" s="244">
        <f t="shared" si="130"/>
        <v>0</v>
      </c>
      <c r="AB479" s="245">
        <f t="shared" si="139"/>
        <v>0</v>
      </c>
      <c r="AC479" s="246">
        <v>0.05</v>
      </c>
      <c r="AD479" s="245">
        <f t="shared" si="131"/>
        <v>0</v>
      </c>
      <c r="AE479" s="2"/>
      <c r="AF479" s="2"/>
      <c r="AG479" s="228">
        <v>0.14000000000000001</v>
      </c>
      <c r="AH479" s="245">
        <f t="shared" si="132"/>
        <v>18.315789473684209</v>
      </c>
      <c r="AI479" s="236">
        <v>-14367.41</v>
      </c>
      <c r="AJ479" s="245">
        <f t="shared" si="133"/>
        <v>0</v>
      </c>
      <c r="AK479" s="236">
        <v>20.88</v>
      </c>
      <c r="AL479" s="245">
        <f t="shared" si="134"/>
        <v>-14388.289999999999</v>
      </c>
      <c r="AM479" s="236">
        <f t="shared" si="135"/>
        <v>17.472803347280337</v>
      </c>
      <c r="AN479" s="178">
        <f>AM479-W479</f>
        <v>17.472803347280337</v>
      </c>
    </row>
    <row r="480" spans="1:40" x14ac:dyDescent="0.3">
      <c r="A480" s="218" t="s">
        <v>273</v>
      </c>
      <c r="B480" s="2" t="s">
        <v>0</v>
      </c>
      <c r="C480" s="2" t="s">
        <v>66</v>
      </c>
      <c r="D480" s="2" t="s">
        <v>90</v>
      </c>
      <c r="E480" s="2" t="s">
        <v>91</v>
      </c>
      <c r="F480" s="2" t="s">
        <v>91</v>
      </c>
      <c r="G480" s="2" t="s">
        <v>91</v>
      </c>
      <c r="H480" s="2" t="s">
        <v>274</v>
      </c>
      <c r="I480" s="140" t="s">
        <v>54</v>
      </c>
      <c r="J480" s="140" t="s">
        <v>54</v>
      </c>
      <c r="K480" s="140" t="s">
        <v>0</v>
      </c>
      <c r="L480" s="2" t="s">
        <v>92</v>
      </c>
      <c r="M480" s="2"/>
      <c r="N480" s="2" t="s">
        <v>62</v>
      </c>
      <c r="O480" s="2" t="s">
        <v>70</v>
      </c>
      <c r="P480" s="228">
        <v>-0.15</v>
      </c>
      <c r="Q480" s="235"/>
      <c r="R480" s="2"/>
      <c r="S480" s="236">
        <v>205.52</v>
      </c>
      <c r="T480" s="236"/>
      <c r="U480" s="236">
        <v>0</v>
      </c>
      <c r="V480" s="237">
        <f t="shared" si="128"/>
        <v>205.52</v>
      </c>
      <c r="W480" s="238">
        <f t="shared" si="129"/>
        <v>0</v>
      </c>
      <c r="X480" s="2"/>
      <c r="Y480" s="117">
        <f t="shared" si="140"/>
        <v>0</v>
      </c>
      <c r="Z480" s="117">
        <f t="shared" si="141"/>
        <v>0</v>
      </c>
      <c r="AA480" s="244">
        <f t="shared" si="130"/>
        <v>0</v>
      </c>
      <c r="AB480" s="245">
        <f t="shared" si="139"/>
        <v>0</v>
      </c>
      <c r="AC480" s="246">
        <v>0.05</v>
      </c>
      <c r="AD480" s="245">
        <f t="shared" si="131"/>
        <v>0</v>
      </c>
      <c r="AE480" s="2"/>
      <c r="AF480" s="2"/>
      <c r="AG480" s="228">
        <v>0.26</v>
      </c>
      <c r="AH480" s="245">
        <f t="shared" si="132"/>
        <v>0</v>
      </c>
      <c r="AI480" s="236">
        <v>0</v>
      </c>
      <c r="AJ480" s="245">
        <f t="shared" si="133"/>
        <v>0</v>
      </c>
      <c r="AK480" s="236">
        <v>0</v>
      </c>
      <c r="AL480" s="245">
        <f t="shared" si="134"/>
        <v>0</v>
      </c>
      <c r="AM480" s="236">
        <f t="shared" si="135"/>
        <v>0</v>
      </c>
    </row>
    <row r="481" spans="1:40" x14ac:dyDescent="0.3">
      <c r="A481" s="218" t="s">
        <v>273</v>
      </c>
      <c r="B481" s="2" t="s">
        <v>0</v>
      </c>
      <c r="C481" s="2" t="s">
        <v>48</v>
      </c>
      <c r="D481" s="2" t="s">
        <v>163</v>
      </c>
      <c r="E481" s="2" t="s">
        <v>164</v>
      </c>
      <c r="F481" s="2" t="s">
        <v>164</v>
      </c>
      <c r="G481" s="2" t="s">
        <v>164</v>
      </c>
      <c r="H481" s="2" t="s">
        <v>274</v>
      </c>
      <c r="I481" s="140" t="s">
        <v>54</v>
      </c>
      <c r="J481" s="140" t="s">
        <v>54</v>
      </c>
      <c r="K481" s="140" t="s">
        <v>0</v>
      </c>
      <c r="L481" s="2" t="s">
        <v>164</v>
      </c>
      <c r="M481" s="2"/>
      <c r="N481" s="2" t="s">
        <v>102</v>
      </c>
      <c r="O481" s="2" t="s">
        <v>70</v>
      </c>
      <c r="P481" s="228">
        <v>0.05</v>
      </c>
      <c r="Q481" s="235"/>
      <c r="R481" s="2"/>
      <c r="S481" s="236">
        <v>15503.97</v>
      </c>
      <c r="T481" s="236"/>
      <c r="U481" s="236">
        <v>0</v>
      </c>
      <c r="V481" s="237">
        <f t="shared" si="128"/>
        <v>15503.97</v>
      </c>
      <c r="W481" s="238">
        <f t="shared" si="129"/>
        <v>0</v>
      </c>
      <c r="X481" s="2"/>
      <c r="Y481" s="117">
        <f t="shared" si="140"/>
        <v>0</v>
      </c>
      <c r="Z481" s="117">
        <f t="shared" si="141"/>
        <v>0</v>
      </c>
      <c r="AA481" s="244">
        <f t="shared" si="130"/>
        <v>0</v>
      </c>
      <c r="AB481" s="245">
        <f t="shared" si="139"/>
        <v>0</v>
      </c>
      <c r="AC481" s="246">
        <v>0.05</v>
      </c>
      <c r="AD481" s="245">
        <f t="shared" si="131"/>
        <v>0</v>
      </c>
      <c r="AE481" s="2"/>
      <c r="AF481" s="2"/>
      <c r="AG481" s="228">
        <v>0.36</v>
      </c>
      <c r="AH481" s="245">
        <f t="shared" si="132"/>
        <v>0</v>
      </c>
      <c r="AI481" s="236">
        <v>0</v>
      </c>
      <c r="AJ481" s="245">
        <f t="shared" si="133"/>
        <v>0</v>
      </c>
      <c r="AK481" s="236">
        <v>0</v>
      </c>
      <c r="AL481" s="245">
        <f t="shared" si="134"/>
        <v>0</v>
      </c>
      <c r="AM481" s="236">
        <f t="shared" si="135"/>
        <v>0</v>
      </c>
    </row>
    <row r="482" spans="1:40" x14ac:dyDescent="0.3">
      <c r="A482" s="218" t="s">
        <v>273</v>
      </c>
      <c r="B482" s="2" t="s">
        <v>0</v>
      </c>
      <c r="C482" s="2" t="s">
        <v>71</v>
      </c>
      <c r="D482" s="2" t="s">
        <v>72</v>
      </c>
      <c r="E482" s="2" t="s">
        <v>75</v>
      </c>
      <c r="F482" s="2" t="s">
        <v>75</v>
      </c>
      <c r="G482" s="2" t="s">
        <v>75</v>
      </c>
      <c r="H482" s="2" t="s">
        <v>274</v>
      </c>
      <c r="I482" s="140" t="s">
        <v>54</v>
      </c>
      <c r="J482" s="140" t="s">
        <v>54</v>
      </c>
      <c r="K482" s="140" t="s">
        <v>0</v>
      </c>
      <c r="L482" s="2" t="s">
        <v>74</v>
      </c>
      <c r="M482" s="2"/>
      <c r="N482" s="2" t="s">
        <v>62</v>
      </c>
      <c r="O482" s="2" t="s">
        <v>70</v>
      </c>
      <c r="P482" s="228">
        <v>0.03</v>
      </c>
      <c r="Q482" s="235"/>
      <c r="R482" s="2"/>
      <c r="S482" s="236">
        <v>5695.56</v>
      </c>
      <c r="T482" s="236"/>
      <c r="U482" s="236">
        <v>0</v>
      </c>
      <c r="V482" s="237">
        <f t="shared" si="128"/>
        <v>5695.56</v>
      </c>
      <c r="W482" s="238">
        <f t="shared" si="129"/>
        <v>0</v>
      </c>
      <c r="X482" s="2"/>
      <c r="Y482" s="117">
        <f t="shared" si="140"/>
        <v>0</v>
      </c>
      <c r="Z482" s="117">
        <f t="shared" si="141"/>
        <v>0</v>
      </c>
      <c r="AA482" s="244">
        <f t="shared" si="130"/>
        <v>0</v>
      </c>
      <c r="AB482" s="245">
        <f t="shared" si="139"/>
        <v>0</v>
      </c>
      <c r="AC482" s="246">
        <v>0.05</v>
      </c>
      <c r="AD482" s="245">
        <f t="shared" si="131"/>
        <v>0</v>
      </c>
      <c r="AE482" s="2"/>
      <c r="AF482" s="2"/>
      <c r="AG482" s="228">
        <v>0</v>
      </c>
      <c r="AH482" s="245">
        <f t="shared" si="132"/>
        <v>0</v>
      </c>
      <c r="AI482" s="236">
        <v>0</v>
      </c>
      <c r="AJ482" s="245">
        <f t="shared" si="133"/>
        <v>0</v>
      </c>
      <c r="AK482" s="236">
        <v>0</v>
      </c>
      <c r="AL482" s="245">
        <f t="shared" si="134"/>
        <v>0</v>
      </c>
      <c r="AM482" s="236">
        <f t="shared" si="135"/>
        <v>0</v>
      </c>
    </row>
    <row r="483" spans="1:40" x14ac:dyDescent="0.3">
      <c r="A483" s="218" t="s">
        <v>273</v>
      </c>
      <c r="B483" s="2" t="s">
        <v>0</v>
      </c>
      <c r="C483" s="2" t="s">
        <v>71</v>
      </c>
      <c r="D483" s="2" t="s">
        <v>72</v>
      </c>
      <c r="E483" s="2" t="s">
        <v>167</v>
      </c>
      <c r="F483" s="2" t="s">
        <v>167</v>
      </c>
      <c r="G483" s="2" t="s">
        <v>167</v>
      </c>
      <c r="H483" s="2" t="s">
        <v>274</v>
      </c>
      <c r="I483" s="140" t="s">
        <v>54</v>
      </c>
      <c r="J483" s="140" t="s">
        <v>54</v>
      </c>
      <c r="K483" s="140" t="s">
        <v>0</v>
      </c>
      <c r="L483" s="2" t="s">
        <v>168</v>
      </c>
      <c r="M483" s="2"/>
      <c r="N483" s="2" t="s">
        <v>62</v>
      </c>
      <c r="O483" s="2" t="s">
        <v>57</v>
      </c>
      <c r="P483" s="228">
        <v>0</v>
      </c>
      <c r="Q483" s="235"/>
      <c r="R483" s="2"/>
      <c r="S483" s="236">
        <v>6379.42</v>
      </c>
      <c r="T483" s="236"/>
      <c r="U483" s="236">
        <v>47907.66</v>
      </c>
      <c r="V483" s="237">
        <f t="shared" si="128"/>
        <v>-41528.240000000005</v>
      </c>
      <c r="W483" s="238">
        <f t="shared" si="129"/>
        <v>47907.66</v>
      </c>
      <c r="X483" s="2"/>
      <c r="Y483" s="117">
        <f t="shared" si="140"/>
        <v>0</v>
      </c>
      <c r="Z483" s="117">
        <f t="shared" si="141"/>
        <v>47907.738738738728</v>
      </c>
      <c r="AA483" s="244">
        <f t="shared" si="130"/>
        <v>0</v>
      </c>
      <c r="AB483" s="245">
        <f t="shared" si="139"/>
        <v>47907.66</v>
      </c>
      <c r="AC483" s="246">
        <v>0.05</v>
      </c>
      <c r="AD483" s="245">
        <f t="shared" si="131"/>
        <v>2395.3830000000003</v>
      </c>
      <c r="AE483" s="2"/>
      <c r="AF483" s="2"/>
      <c r="AG483" s="228">
        <v>0.11</v>
      </c>
      <c r="AH483" s="245">
        <f t="shared" si="132"/>
        <v>47907.738738738728</v>
      </c>
      <c r="AI483" s="236">
        <v>0</v>
      </c>
      <c r="AJ483" s="245">
        <f t="shared" si="133"/>
        <v>0</v>
      </c>
      <c r="AK483" s="236">
        <v>53177.59</v>
      </c>
      <c r="AL483" s="245">
        <f t="shared" si="134"/>
        <v>-5269.929999999993</v>
      </c>
      <c r="AM483" s="236">
        <f t="shared" si="135"/>
        <v>47907.738738738728</v>
      </c>
      <c r="AN483" s="178">
        <f>AM483-W483</f>
        <v>7.8738738724496216E-2</v>
      </c>
    </row>
    <row r="484" spans="1:40" x14ac:dyDescent="0.3">
      <c r="A484" s="218" t="s">
        <v>273</v>
      </c>
      <c r="B484" s="2" t="s">
        <v>0</v>
      </c>
      <c r="C484" s="2" t="s">
        <v>57</v>
      </c>
      <c r="D484" s="2" t="s">
        <v>57</v>
      </c>
      <c r="E484" s="2" t="s">
        <v>84</v>
      </c>
      <c r="F484" s="2" t="s">
        <v>84</v>
      </c>
      <c r="G484" s="2" t="s">
        <v>84</v>
      </c>
      <c r="H484" s="2" t="s">
        <v>274</v>
      </c>
      <c r="I484" s="140" t="s">
        <v>54</v>
      </c>
      <c r="J484" s="140" t="s">
        <v>54</v>
      </c>
      <c r="K484" s="140" t="s">
        <v>0</v>
      </c>
      <c r="L484" s="2" t="s">
        <v>84</v>
      </c>
      <c r="M484" s="2"/>
      <c r="N484" s="2" t="s">
        <v>62</v>
      </c>
      <c r="O484" s="2" t="s">
        <v>57</v>
      </c>
      <c r="P484" s="228">
        <v>0</v>
      </c>
      <c r="Q484" s="235"/>
      <c r="R484" s="2"/>
      <c r="S484" s="236">
        <v>16441.189999999999</v>
      </c>
      <c r="T484" s="236"/>
      <c r="U484" s="236">
        <v>173.76</v>
      </c>
      <c r="V484" s="237">
        <f t="shared" si="128"/>
        <v>16267.429999999998</v>
      </c>
      <c r="W484" s="238">
        <f t="shared" si="129"/>
        <v>173.76</v>
      </c>
      <c r="X484" s="2"/>
      <c r="Y484" s="117">
        <f t="shared" si="140"/>
        <v>0</v>
      </c>
      <c r="Z484" s="117">
        <f t="shared" si="141"/>
        <v>122.36619718309859</v>
      </c>
      <c r="AA484" s="244">
        <f t="shared" si="130"/>
        <v>0</v>
      </c>
      <c r="AB484" s="245">
        <f t="shared" si="139"/>
        <v>173.76</v>
      </c>
      <c r="AC484" s="246">
        <v>0.05</v>
      </c>
      <c r="AD484" s="245">
        <f t="shared" si="131"/>
        <v>8.6880000000000006</v>
      </c>
      <c r="AE484" s="2"/>
      <c r="AF484" s="2"/>
      <c r="AG484" s="228">
        <v>0.42</v>
      </c>
      <c r="AH484" s="245">
        <f t="shared" si="132"/>
        <v>122.36619718309859</v>
      </c>
      <c r="AI484" s="236">
        <v>0</v>
      </c>
      <c r="AJ484" s="245">
        <f t="shared" si="133"/>
        <v>0</v>
      </c>
      <c r="AK484" s="236">
        <v>173.76</v>
      </c>
      <c r="AL484" s="245">
        <f t="shared" si="134"/>
        <v>0</v>
      </c>
      <c r="AM484" s="236">
        <f t="shared" si="135"/>
        <v>122.36619718309859</v>
      </c>
      <c r="AN484" s="178">
        <f>AM484-W484</f>
        <v>-51.393802816901399</v>
      </c>
    </row>
    <row r="485" spans="1:40" x14ac:dyDescent="0.3">
      <c r="A485" s="218" t="s">
        <v>273</v>
      </c>
      <c r="B485" s="2" t="s">
        <v>0</v>
      </c>
      <c r="C485" s="2" t="s">
        <v>169</v>
      </c>
      <c r="D485" s="2" t="s">
        <v>170</v>
      </c>
      <c r="E485" s="2" t="s">
        <v>237</v>
      </c>
      <c r="F485" s="2" t="s">
        <v>238</v>
      </c>
      <c r="G485" s="2" t="s">
        <v>237</v>
      </c>
      <c r="H485" s="2" t="s">
        <v>274</v>
      </c>
      <c r="I485" s="140" t="s">
        <v>54</v>
      </c>
      <c r="J485" s="140" t="s">
        <v>54</v>
      </c>
      <c r="K485" s="140" t="s">
        <v>0</v>
      </c>
      <c r="L485" s="2" t="s">
        <v>239</v>
      </c>
      <c r="M485" s="2"/>
      <c r="N485" s="2" t="s">
        <v>62</v>
      </c>
      <c r="O485" s="2" t="s">
        <v>57</v>
      </c>
      <c r="P485" s="228">
        <v>0</v>
      </c>
      <c r="Q485" s="235"/>
      <c r="R485" s="2"/>
      <c r="S485" s="236">
        <v>-25.54</v>
      </c>
      <c r="T485" s="236"/>
      <c r="U485" s="236">
        <v>0</v>
      </c>
      <c r="V485" s="237">
        <f t="shared" si="128"/>
        <v>-25.54</v>
      </c>
      <c r="W485" s="238">
        <f t="shared" si="129"/>
        <v>0</v>
      </c>
      <c r="X485" s="2"/>
      <c r="Y485" s="117">
        <f t="shared" si="140"/>
        <v>0</v>
      </c>
      <c r="Z485" s="117">
        <f t="shared" si="141"/>
        <v>0</v>
      </c>
      <c r="AA485" s="244">
        <f t="shared" si="130"/>
        <v>0</v>
      </c>
      <c r="AB485" s="245">
        <f t="shared" si="139"/>
        <v>0</v>
      </c>
      <c r="AC485" s="246">
        <v>0.05</v>
      </c>
      <c r="AD485" s="245">
        <f t="shared" si="131"/>
        <v>0</v>
      </c>
      <c r="AE485" s="2"/>
      <c r="AF485" s="2"/>
      <c r="AG485" s="228">
        <v>0</v>
      </c>
      <c r="AH485" s="245">
        <f t="shared" si="132"/>
        <v>0</v>
      </c>
      <c r="AI485" s="236">
        <v>45.03</v>
      </c>
      <c r="AJ485" s="245">
        <f t="shared" si="133"/>
        <v>0</v>
      </c>
      <c r="AK485" s="236">
        <v>0</v>
      </c>
      <c r="AL485" s="245">
        <f t="shared" si="134"/>
        <v>45.03</v>
      </c>
      <c r="AM485" s="236">
        <f t="shared" si="135"/>
        <v>0</v>
      </c>
    </row>
    <row r="486" spans="1:40" x14ac:dyDescent="0.3">
      <c r="A486" s="218" t="s">
        <v>273</v>
      </c>
      <c r="B486" s="2" t="s">
        <v>47</v>
      </c>
      <c r="C486" s="2" t="s">
        <v>103</v>
      </c>
      <c r="D486" s="2" t="s">
        <v>129</v>
      </c>
      <c r="E486" s="2" t="s">
        <v>242</v>
      </c>
      <c r="F486" s="2" t="s">
        <v>243</v>
      </c>
      <c r="G486" s="2" t="s">
        <v>52</v>
      </c>
      <c r="H486" s="2" t="s">
        <v>274</v>
      </c>
      <c r="I486" s="140" t="s">
        <v>54</v>
      </c>
      <c r="J486" s="140" t="s">
        <v>54</v>
      </c>
      <c r="K486" s="140" t="s">
        <v>0</v>
      </c>
      <c r="L486" s="2" t="s">
        <v>101</v>
      </c>
      <c r="M486" s="2"/>
      <c r="N486" s="2" t="s">
        <v>102</v>
      </c>
      <c r="O486" s="2" t="s">
        <v>70</v>
      </c>
      <c r="P486" s="228">
        <v>0.13</v>
      </c>
      <c r="Q486" s="235"/>
      <c r="R486" s="2"/>
      <c r="S486" s="236">
        <v>20.729999999996402</v>
      </c>
      <c r="T486" s="236"/>
      <c r="U486" s="236">
        <v>0</v>
      </c>
      <c r="V486" s="237">
        <f t="shared" si="128"/>
        <v>20.729999999996402</v>
      </c>
      <c r="W486" s="238">
        <f t="shared" si="129"/>
        <v>0</v>
      </c>
      <c r="X486" s="2"/>
      <c r="Y486" s="117">
        <f t="shared" ref="Y486:Y491" si="142">IF(W486-AB486&lt;0,0,IF(O486="返现",MAX(W486-AA486-AB486,0),MAX(W486-AB486,0)))</f>
        <v>0</v>
      </c>
      <c r="Z486" s="117">
        <f t="shared" ref="Z486:Z491" si="143">W486+X486</f>
        <v>0</v>
      </c>
      <c r="AA486" s="244">
        <f t="shared" si="130"/>
        <v>0</v>
      </c>
      <c r="AB486" s="245">
        <f t="shared" si="139"/>
        <v>0</v>
      </c>
      <c r="AC486" s="246">
        <v>0.05</v>
      </c>
      <c r="AD486" s="245">
        <f t="shared" si="131"/>
        <v>0</v>
      </c>
      <c r="AE486" s="2"/>
      <c r="AF486" s="2"/>
      <c r="AG486" s="228">
        <v>0.42</v>
      </c>
      <c r="AH486" s="245">
        <f t="shared" si="132"/>
        <v>0</v>
      </c>
      <c r="AI486" s="236">
        <v>0</v>
      </c>
      <c r="AJ486" s="245">
        <f t="shared" si="133"/>
        <v>0</v>
      </c>
      <c r="AK486" s="236">
        <v>0</v>
      </c>
      <c r="AL486" s="245">
        <f t="shared" si="134"/>
        <v>0</v>
      </c>
      <c r="AM486" s="236">
        <f t="shared" si="135"/>
        <v>0</v>
      </c>
    </row>
    <row r="487" spans="1:40" x14ac:dyDescent="0.3">
      <c r="A487" s="218" t="s">
        <v>273</v>
      </c>
      <c r="B487" s="2" t="s">
        <v>47</v>
      </c>
      <c r="C487" s="2" t="s">
        <v>103</v>
      </c>
      <c r="D487" s="2" t="s">
        <v>104</v>
      </c>
      <c r="E487" s="2" t="s">
        <v>244</v>
      </c>
      <c r="F487" s="2" t="s">
        <v>245</v>
      </c>
      <c r="G487" s="2" t="s">
        <v>52</v>
      </c>
      <c r="H487" s="2" t="s">
        <v>274</v>
      </c>
      <c r="I487" s="140" t="s">
        <v>54</v>
      </c>
      <c r="J487" s="140" t="s">
        <v>54</v>
      </c>
      <c r="K487" s="140" t="s">
        <v>0</v>
      </c>
      <c r="L487" s="2" t="s">
        <v>101</v>
      </c>
      <c r="M487" s="2"/>
      <c r="N487" s="2" t="s">
        <v>102</v>
      </c>
      <c r="O487" s="2" t="s">
        <v>70</v>
      </c>
      <c r="P487" s="228">
        <v>0.03</v>
      </c>
      <c r="Q487" s="235"/>
      <c r="R487" s="2"/>
      <c r="S487" s="236">
        <v>22.61</v>
      </c>
      <c r="T487" s="236"/>
      <c r="U487" s="236">
        <v>0</v>
      </c>
      <c r="V487" s="237">
        <f t="shared" si="128"/>
        <v>22.61</v>
      </c>
      <c r="W487" s="238">
        <f t="shared" si="129"/>
        <v>0</v>
      </c>
      <c r="X487" s="2"/>
      <c r="Y487" s="117">
        <f t="shared" si="142"/>
        <v>0</v>
      </c>
      <c r="Z487" s="117">
        <f t="shared" si="143"/>
        <v>0</v>
      </c>
      <c r="AA487" s="244">
        <f t="shared" si="130"/>
        <v>0</v>
      </c>
      <c r="AB487" s="245">
        <f t="shared" si="139"/>
        <v>0</v>
      </c>
      <c r="AC487" s="246">
        <v>0.05</v>
      </c>
      <c r="AD487" s="245">
        <f t="shared" si="131"/>
        <v>0</v>
      </c>
      <c r="AE487" s="2"/>
      <c r="AF487" s="2"/>
      <c r="AG487" s="228">
        <v>0.42</v>
      </c>
      <c r="AH487" s="245">
        <f t="shared" si="132"/>
        <v>0</v>
      </c>
      <c r="AI487" s="236">
        <v>0</v>
      </c>
      <c r="AJ487" s="245">
        <f t="shared" si="133"/>
        <v>0</v>
      </c>
      <c r="AK487" s="236">
        <v>0</v>
      </c>
      <c r="AL487" s="245">
        <f t="shared" si="134"/>
        <v>0</v>
      </c>
      <c r="AM487" s="236">
        <f t="shared" si="135"/>
        <v>0</v>
      </c>
    </row>
    <row r="488" spans="1:40" x14ac:dyDescent="0.3">
      <c r="A488" s="218" t="s">
        <v>273</v>
      </c>
      <c r="B488" s="2" t="s">
        <v>47</v>
      </c>
      <c r="C488" s="2" t="s">
        <v>103</v>
      </c>
      <c r="D488" s="2" t="s">
        <v>104</v>
      </c>
      <c r="E488" s="2" t="s">
        <v>246</v>
      </c>
      <c r="F488" s="2" t="s">
        <v>247</v>
      </c>
      <c r="G488" s="2" t="s">
        <v>52</v>
      </c>
      <c r="H488" s="2" t="s">
        <v>274</v>
      </c>
      <c r="I488" s="140" t="s">
        <v>54</v>
      </c>
      <c r="J488" s="140" t="s">
        <v>54</v>
      </c>
      <c r="K488" s="140" t="s">
        <v>0</v>
      </c>
      <c r="L488" s="2" t="s">
        <v>101</v>
      </c>
      <c r="M488" s="2"/>
      <c r="N488" s="2" t="s">
        <v>102</v>
      </c>
      <c r="O488" s="2" t="s">
        <v>70</v>
      </c>
      <c r="P488" s="228">
        <v>0.13</v>
      </c>
      <c r="Q488" s="235"/>
      <c r="R488" s="2"/>
      <c r="S488" s="236">
        <v>29.53</v>
      </c>
      <c r="T488" s="236"/>
      <c r="U488" s="236">
        <v>0</v>
      </c>
      <c r="V488" s="237">
        <f t="shared" si="128"/>
        <v>29.53</v>
      </c>
      <c r="W488" s="238">
        <f t="shared" si="129"/>
        <v>0</v>
      </c>
      <c r="X488" s="2"/>
      <c r="Y488" s="117">
        <f t="shared" si="142"/>
        <v>0</v>
      </c>
      <c r="Z488" s="117">
        <f t="shared" si="143"/>
        <v>0</v>
      </c>
      <c r="AA488" s="244">
        <f t="shared" si="130"/>
        <v>0</v>
      </c>
      <c r="AB488" s="245">
        <f t="shared" si="139"/>
        <v>0</v>
      </c>
      <c r="AC488" s="246">
        <v>0.05</v>
      </c>
      <c r="AD488" s="245">
        <f t="shared" si="131"/>
        <v>0</v>
      </c>
      <c r="AE488" s="2"/>
      <c r="AF488" s="2"/>
      <c r="AG488" s="228">
        <v>0.42</v>
      </c>
      <c r="AH488" s="245">
        <f t="shared" si="132"/>
        <v>0</v>
      </c>
      <c r="AI488" s="236">
        <v>0</v>
      </c>
      <c r="AJ488" s="245">
        <f t="shared" si="133"/>
        <v>0</v>
      </c>
      <c r="AK488" s="236">
        <v>0</v>
      </c>
      <c r="AL488" s="245">
        <f t="shared" si="134"/>
        <v>0</v>
      </c>
      <c r="AM488" s="236">
        <f t="shared" si="135"/>
        <v>0</v>
      </c>
    </row>
    <row r="489" spans="1:40" x14ac:dyDescent="0.3">
      <c r="A489" s="218" t="s">
        <v>273</v>
      </c>
      <c r="B489" s="2" t="s">
        <v>47</v>
      </c>
      <c r="C489" s="2" t="s">
        <v>103</v>
      </c>
      <c r="D489" s="2" t="s">
        <v>104</v>
      </c>
      <c r="E489" s="2" t="s">
        <v>248</v>
      </c>
      <c r="F489" s="2" t="s">
        <v>249</v>
      </c>
      <c r="G489" s="2" t="s">
        <v>52</v>
      </c>
      <c r="H489" s="2" t="s">
        <v>274</v>
      </c>
      <c r="I489" s="140" t="s">
        <v>54</v>
      </c>
      <c r="J489" s="140" t="s">
        <v>54</v>
      </c>
      <c r="K489" s="140" t="s">
        <v>0</v>
      </c>
      <c r="L489" s="2" t="s">
        <v>101</v>
      </c>
      <c r="M489" s="2"/>
      <c r="N489" s="2" t="s">
        <v>102</v>
      </c>
      <c r="O489" s="2" t="s">
        <v>70</v>
      </c>
      <c r="P489" s="228">
        <v>0.21</v>
      </c>
      <c r="Q489" s="235"/>
      <c r="R489" s="2"/>
      <c r="S489" s="236">
        <v>1.90619718309881</v>
      </c>
      <c r="T489" s="236"/>
      <c r="U489" s="236">
        <v>0</v>
      </c>
      <c r="V489" s="237">
        <f t="shared" si="128"/>
        <v>1.90619718309881</v>
      </c>
      <c r="W489" s="238">
        <f t="shared" si="129"/>
        <v>0</v>
      </c>
      <c r="X489" s="2"/>
      <c r="Y489" s="117">
        <f t="shared" si="142"/>
        <v>0</v>
      </c>
      <c r="Z489" s="117">
        <f t="shared" si="143"/>
        <v>0</v>
      </c>
      <c r="AA489" s="244">
        <f t="shared" si="130"/>
        <v>0</v>
      </c>
      <c r="AB489" s="245">
        <f t="shared" si="139"/>
        <v>0</v>
      </c>
      <c r="AC489" s="246">
        <v>0.05</v>
      </c>
      <c r="AD489" s="245">
        <f t="shared" si="131"/>
        <v>0</v>
      </c>
      <c r="AE489" s="2"/>
      <c r="AF489" s="2"/>
      <c r="AG489" s="228">
        <v>0.42</v>
      </c>
      <c r="AH489" s="245">
        <f t="shared" si="132"/>
        <v>0</v>
      </c>
      <c r="AI489" s="236">
        <v>0</v>
      </c>
      <c r="AJ489" s="245">
        <f t="shared" si="133"/>
        <v>0</v>
      </c>
      <c r="AK489" s="236">
        <v>0</v>
      </c>
      <c r="AL489" s="245">
        <f t="shared" si="134"/>
        <v>0</v>
      </c>
      <c r="AM489" s="236">
        <f t="shared" si="135"/>
        <v>0</v>
      </c>
    </row>
    <row r="490" spans="1:40" x14ac:dyDescent="0.3">
      <c r="A490" s="218" t="s">
        <v>273</v>
      </c>
      <c r="B490" s="2" t="s">
        <v>47</v>
      </c>
      <c r="C490" s="2" t="s">
        <v>103</v>
      </c>
      <c r="D490" s="2" t="s">
        <v>104</v>
      </c>
      <c r="E490" s="2" t="s">
        <v>250</v>
      </c>
      <c r="F490" s="2" t="s">
        <v>251</v>
      </c>
      <c r="G490" s="2" t="s">
        <v>52</v>
      </c>
      <c r="H490" s="2" t="s">
        <v>274</v>
      </c>
      <c r="I490" s="140" t="s">
        <v>54</v>
      </c>
      <c r="J490" s="140" t="s">
        <v>54</v>
      </c>
      <c r="K490" s="140" t="s">
        <v>0</v>
      </c>
      <c r="L490" s="2" t="s">
        <v>101</v>
      </c>
      <c r="M490" s="2"/>
      <c r="N490" s="2" t="s">
        <v>102</v>
      </c>
      <c r="O490" s="2" t="s">
        <v>70</v>
      </c>
      <c r="P490" s="228">
        <v>0.03</v>
      </c>
      <c r="Q490" s="235"/>
      <c r="R490" s="2"/>
      <c r="S490" s="236">
        <v>62.533943663001999</v>
      </c>
      <c r="T490" s="236"/>
      <c r="U490" s="236">
        <v>0</v>
      </c>
      <c r="V490" s="237">
        <f t="shared" si="128"/>
        <v>62.533943663001999</v>
      </c>
      <c r="W490" s="238">
        <f t="shared" si="129"/>
        <v>0</v>
      </c>
      <c r="X490" s="2"/>
      <c r="Y490" s="117">
        <f t="shared" si="142"/>
        <v>0</v>
      </c>
      <c r="Z490" s="117">
        <f t="shared" si="143"/>
        <v>0</v>
      </c>
      <c r="AA490" s="244">
        <f t="shared" si="130"/>
        <v>0</v>
      </c>
      <c r="AB490" s="245">
        <f t="shared" si="139"/>
        <v>0</v>
      </c>
      <c r="AC490" s="246">
        <v>0.05</v>
      </c>
      <c r="AD490" s="245">
        <f t="shared" si="131"/>
        <v>0</v>
      </c>
      <c r="AE490" s="2"/>
      <c r="AF490" s="2"/>
      <c r="AG490" s="228">
        <v>0.42</v>
      </c>
      <c r="AH490" s="245">
        <f t="shared" si="132"/>
        <v>0</v>
      </c>
      <c r="AI490" s="236">
        <v>0</v>
      </c>
      <c r="AJ490" s="245">
        <f t="shared" si="133"/>
        <v>0</v>
      </c>
      <c r="AK490" s="236">
        <v>0</v>
      </c>
      <c r="AL490" s="245">
        <f t="shared" si="134"/>
        <v>0</v>
      </c>
      <c r="AM490" s="236">
        <f t="shared" si="135"/>
        <v>0</v>
      </c>
    </row>
    <row r="491" spans="1:40" x14ac:dyDescent="0.3">
      <c r="A491" s="218" t="s">
        <v>273</v>
      </c>
      <c r="B491" s="2" t="s">
        <v>47</v>
      </c>
      <c r="C491" s="2" t="s">
        <v>169</v>
      </c>
      <c r="D491" s="2" t="s">
        <v>170</v>
      </c>
      <c r="E491" s="2" t="s">
        <v>267</v>
      </c>
      <c r="F491" s="2" t="s">
        <v>268</v>
      </c>
      <c r="G491" s="2" t="s">
        <v>52</v>
      </c>
      <c r="H491" s="2" t="s">
        <v>274</v>
      </c>
      <c r="I491" s="140" t="s">
        <v>54</v>
      </c>
      <c r="J491" s="140" t="s">
        <v>54</v>
      </c>
      <c r="K491" s="140" t="s">
        <v>0</v>
      </c>
      <c r="L491" s="2" t="s">
        <v>267</v>
      </c>
      <c r="M491" s="2"/>
      <c r="N491" s="2" t="s">
        <v>56</v>
      </c>
      <c r="O491" s="2" t="s">
        <v>57</v>
      </c>
      <c r="P491" s="228">
        <v>0</v>
      </c>
      <c r="Q491" s="235"/>
      <c r="R491" s="2"/>
      <c r="S491" s="236">
        <v>21002.44</v>
      </c>
      <c r="T491" s="236"/>
      <c r="U491" s="236">
        <v>0</v>
      </c>
      <c r="V491" s="237">
        <f t="shared" si="128"/>
        <v>21002.44</v>
      </c>
      <c r="W491" s="238">
        <f t="shared" si="129"/>
        <v>0</v>
      </c>
      <c r="X491" s="2"/>
      <c r="Y491" s="117">
        <f t="shared" si="142"/>
        <v>0</v>
      </c>
      <c r="Z491" s="117">
        <f t="shared" si="143"/>
        <v>0</v>
      </c>
      <c r="AA491" s="244">
        <f t="shared" si="130"/>
        <v>0</v>
      </c>
      <c r="AB491" s="245">
        <f t="shared" si="139"/>
        <v>0</v>
      </c>
      <c r="AC491" s="246">
        <v>0.05</v>
      </c>
      <c r="AD491" s="245">
        <f t="shared" si="131"/>
        <v>0</v>
      </c>
      <c r="AE491" s="2"/>
      <c r="AF491" s="2"/>
      <c r="AG491" s="228">
        <v>0</v>
      </c>
      <c r="AH491" s="245">
        <f t="shared" si="132"/>
        <v>0</v>
      </c>
      <c r="AI491" s="236">
        <v>0</v>
      </c>
      <c r="AJ491" s="245">
        <f t="shared" si="133"/>
        <v>0</v>
      </c>
      <c r="AK491" s="236">
        <v>0</v>
      </c>
      <c r="AL491" s="245">
        <f t="shared" si="134"/>
        <v>0</v>
      </c>
      <c r="AM491" s="236">
        <f t="shared" si="135"/>
        <v>0</v>
      </c>
    </row>
    <row r="492" spans="1:40" x14ac:dyDescent="0.3">
      <c r="A492" s="218" t="s">
        <v>273</v>
      </c>
      <c r="B492" s="2" t="s">
        <v>0</v>
      </c>
      <c r="C492" s="2" t="s">
        <v>48</v>
      </c>
      <c r="D492" s="2" t="s">
        <v>163</v>
      </c>
      <c r="E492" s="2" t="s">
        <v>164</v>
      </c>
      <c r="F492" s="2" t="s">
        <v>164</v>
      </c>
      <c r="G492" s="2" t="s">
        <v>164</v>
      </c>
      <c r="H492" s="2" t="s">
        <v>274</v>
      </c>
      <c r="I492" s="140" t="s">
        <v>54</v>
      </c>
      <c r="J492" s="140" t="s">
        <v>54</v>
      </c>
      <c r="K492" s="140" t="s">
        <v>0</v>
      </c>
      <c r="L492" s="2" t="s">
        <v>164</v>
      </c>
      <c r="M492" s="2"/>
      <c r="N492" s="2" t="s">
        <v>62</v>
      </c>
      <c r="O492" s="2" t="s">
        <v>70</v>
      </c>
      <c r="P492" s="228">
        <v>0.05</v>
      </c>
      <c r="Q492" s="235"/>
      <c r="R492" s="2"/>
      <c r="S492" s="236">
        <v>-7.31</v>
      </c>
      <c r="T492" s="236"/>
      <c r="U492" s="236">
        <v>0</v>
      </c>
      <c r="V492" s="237">
        <f t="shared" si="128"/>
        <v>-7.31</v>
      </c>
      <c r="W492" s="238">
        <f t="shared" si="129"/>
        <v>0</v>
      </c>
      <c r="X492" s="2"/>
      <c r="Y492" s="117">
        <f t="shared" ref="Y492:Y498" si="144">IF(W492-AB492&lt;0,0,IF(O492="返现",MAX(W492-AA492-AB492,0),MAX(W492-AB492,0)))</f>
        <v>0</v>
      </c>
      <c r="Z492" s="117">
        <f t="shared" ref="Z492:Z497" si="145">W492+X492+AN492</f>
        <v>0</v>
      </c>
      <c r="AA492" s="244">
        <f t="shared" si="130"/>
        <v>0</v>
      </c>
      <c r="AB492" s="245">
        <f t="shared" si="139"/>
        <v>0</v>
      </c>
      <c r="AC492" s="246">
        <v>0.05</v>
      </c>
      <c r="AD492" s="245">
        <f t="shared" si="131"/>
        <v>0</v>
      </c>
      <c r="AE492" s="2"/>
      <c r="AF492" s="2"/>
      <c r="AG492" s="228">
        <v>0.36</v>
      </c>
      <c r="AH492" s="245">
        <f t="shared" si="132"/>
        <v>0</v>
      </c>
      <c r="AI492" s="236">
        <v>-8.24</v>
      </c>
      <c r="AJ492" s="245">
        <f t="shared" si="133"/>
        <v>0</v>
      </c>
      <c r="AK492" s="236">
        <v>0</v>
      </c>
      <c r="AL492" s="245">
        <f t="shared" si="134"/>
        <v>-8.24</v>
      </c>
      <c r="AM492" s="236">
        <f t="shared" si="135"/>
        <v>0</v>
      </c>
    </row>
    <row r="493" spans="1:40" x14ac:dyDescent="0.3">
      <c r="A493" s="218" t="s">
        <v>273</v>
      </c>
      <c r="B493" s="249" t="s">
        <v>0</v>
      </c>
      <c r="C493" s="2" t="s">
        <v>71</v>
      </c>
      <c r="D493" s="2" t="s">
        <v>72</v>
      </c>
      <c r="E493" s="3" t="s">
        <v>167</v>
      </c>
      <c r="F493" s="3" t="s">
        <v>167</v>
      </c>
      <c r="G493" s="3" t="s">
        <v>167</v>
      </c>
      <c r="H493" s="2" t="s">
        <v>274</v>
      </c>
      <c r="I493" s="140" t="s">
        <v>54</v>
      </c>
      <c r="J493" s="140" t="s">
        <v>54</v>
      </c>
      <c r="K493" s="140" t="s">
        <v>0</v>
      </c>
      <c r="L493" s="2" t="s">
        <v>168</v>
      </c>
      <c r="M493" s="2"/>
      <c r="N493" s="2" t="s">
        <v>102</v>
      </c>
      <c r="O493" s="2" t="s">
        <v>70</v>
      </c>
      <c r="P493" s="228">
        <v>0.03</v>
      </c>
      <c r="Q493" s="235"/>
      <c r="R493" s="2"/>
      <c r="S493" s="236">
        <v>0</v>
      </c>
      <c r="T493" s="236">
        <v>0</v>
      </c>
      <c r="U493" s="236">
        <v>2225.85</v>
      </c>
      <c r="V493" s="237">
        <f t="shared" si="128"/>
        <v>-2225.85</v>
      </c>
      <c r="W493" s="238">
        <f t="shared" si="129"/>
        <v>2161.019417475728</v>
      </c>
      <c r="X493" s="2"/>
      <c r="Y493" s="117">
        <f t="shared" si="144"/>
        <v>0</v>
      </c>
      <c r="Z493" s="117">
        <f t="shared" si="145"/>
        <v>2938.9611650485435</v>
      </c>
      <c r="AA493" s="244">
        <f t="shared" si="130"/>
        <v>64.830582524271904</v>
      </c>
      <c r="AB493" s="245">
        <f t="shared" si="139"/>
        <v>2225.85</v>
      </c>
      <c r="AC493" s="246">
        <v>0.05</v>
      </c>
      <c r="AD493" s="245">
        <f t="shared" si="131"/>
        <v>111.2925</v>
      </c>
      <c r="AE493" s="2"/>
      <c r="AF493" s="2"/>
      <c r="AG493" s="228">
        <v>0</v>
      </c>
      <c r="AH493" s="245">
        <f t="shared" si="132"/>
        <v>3027.13</v>
      </c>
      <c r="AI493" s="236">
        <v>0</v>
      </c>
      <c r="AJ493" s="245">
        <f t="shared" si="133"/>
        <v>0</v>
      </c>
      <c r="AK493" s="236">
        <v>3027.13</v>
      </c>
      <c r="AL493" s="245">
        <f t="shared" si="134"/>
        <v>-801.2800000000002</v>
      </c>
      <c r="AM493" s="236">
        <f t="shared" si="135"/>
        <v>2938.9611650485435</v>
      </c>
      <c r="AN493" s="178">
        <f>AM493-W493</f>
        <v>777.94174757281553</v>
      </c>
    </row>
    <row r="494" spans="1:40" x14ac:dyDescent="0.3">
      <c r="A494" s="218" t="s">
        <v>273</v>
      </c>
      <c r="B494" s="4" t="s">
        <v>0</v>
      </c>
      <c r="C494" s="4" t="s">
        <v>58</v>
      </c>
      <c r="D494" s="4" t="s">
        <v>59</v>
      </c>
      <c r="E494" s="4" t="s">
        <v>223</v>
      </c>
      <c r="F494" s="4" t="s">
        <v>223</v>
      </c>
      <c r="G494" s="4" t="s">
        <v>223</v>
      </c>
      <c r="H494" s="2" t="s">
        <v>274</v>
      </c>
      <c r="I494" s="140" t="s">
        <v>54</v>
      </c>
      <c r="J494" s="140" t="s">
        <v>54</v>
      </c>
      <c r="K494" s="140" t="s">
        <v>0</v>
      </c>
      <c r="L494" s="4" t="s">
        <v>223</v>
      </c>
      <c r="M494" s="4"/>
      <c r="N494" s="4" t="s">
        <v>188</v>
      </c>
      <c r="O494" s="4" t="s">
        <v>57</v>
      </c>
      <c r="P494" s="250">
        <v>0</v>
      </c>
      <c r="Q494" s="4"/>
      <c r="R494" s="4" t="s">
        <v>30</v>
      </c>
      <c r="S494" s="244">
        <v>0</v>
      </c>
      <c r="T494" s="244">
        <v>105892.32</v>
      </c>
      <c r="U494" s="244">
        <v>105892.32</v>
      </c>
      <c r="V494" s="251">
        <v>0</v>
      </c>
      <c r="W494" s="251">
        <v>637346.4</v>
      </c>
      <c r="X494" s="244"/>
      <c r="Y494" s="117">
        <f t="shared" si="144"/>
        <v>531454.08000000007</v>
      </c>
      <c r="Z494" s="117">
        <f t="shared" si="145"/>
        <v>637346.4</v>
      </c>
      <c r="AA494" s="244">
        <f t="shared" si="130"/>
        <v>-531454.08000000007</v>
      </c>
      <c r="AB494" s="253">
        <v>105892.32</v>
      </c>
      <c r="AC494" s="250">
        <v>0</v>
      </c>
      <c r="AD494" s="244">
        <f t="shared" si="131"/>
        <v>0</v>
      </c>
      <c r="AE494" s="4"/>
      <c r="AF494" s="4"/>
      <c r="AG494" s="250">
        <v>0</v>
      </c>
      <c r="AH494" s="4"/>
      <c r="AI494" s="244">
        <v>0</v>
      </c>
      <c r="AJ494" s="4"/>
      <c r="AK494" s="4"/>
      <c r="AL494" s="4"/>
      <c r="AM494" s="4"/>
    </row>
    <row r="495" spans="1:40" x14ac:dyDescent="0.3">
      <c r="A495" s="218" t="s">
        <v>273</v>
      </c>
      <c r="B495" s="4" t="s">
        <v>0</v>
      </c>
      <c r="C495" s="4" t="s">
        <v>58</v>
      </c>
      <c r="D495" s="4" t="s">
        <v>59</v>
      </c>
      <c r="E495" s="4" t="s">
        <v>64</v>
      </c>
      <c r="F495" s="4" t="s">
        <v>64</v>
      </c>
      <c r="G495" s="4" t="s">
        <v>64</v>
      </c>
      <c r="H495" s="2" t="s">
        <v>274</v>
      </c>
      <c r="I495" s="140" t="s">
        <v>54</v>
      </c>
      <c r="J495" s="140" t="s">
        <v>54</v>
      </c>
      <c r="K495" s="140" t="s">
        <v>0</v>
      </c>
      <c r="L495" s="4" t="s">
        <v>64</v>
      </c>
      <c r="M495" s="4"/>
      <c r="N495" s="4" t="s">
        <v>177</v>
      </c>
      <c r="O495" s="4" t="s">
        <v>57</v>
      </c>
      <c r="P495" s="250">
        <v>0</v>
      </c>
      <c r="Q495" s="4"/>
      <c r="R495" s="4"/>
      <c r="S495" s="244">
        <v>0</v>
      </c>
      <c r="T495" s="244">
        <v>3704750</v>
      </c>
      <c r="U495" s="244">
        <v>6410256.4100000001</v>
      </c>
      <c r="V495" s="251">
        <v>0</v>
      </c>
      <c r="W495" s="251">
        <v>6410256.4100000001</v>
      </c>
      <c r="X495" s="244">
        <v>384615.38433962298</v>
      </c>
      <c r="Y495" s="117">
        <f t="shared" si="144"/>
        <v>2705506.41</v>
      </c>
      <c r="Z495" s="117">
        <f t="shared" si="145"/>
        <v>6794871.7943396233</v>
      </c>
      <c r="AA495" s="244">
        <f t="shared" si="130"/>
        <v>0</v>
      </c>
      <c r="AB495" s="244">
        <v>3704750</v>
      </c>
      <c r="AC495" s="250">
        <v>0.05</v>
      </c>
      <c r="AD495" s="244">
        <f t="shared" si="131"/>
        <v>185237.5</v>
      </c>
      <c r="AE495" s="4"/>
      <c r="AF495" s="4"/>
      <c r="AG495" s="250">
        <v>0.35</v>
      </c>
      <c r="AH495" s="4"/>
      <c r="AI495" s="244">
        <v>0</v>
      </c>
      <c r="AJ495" s="4"/>
      <c r="AK495" s="4"/>
      <c r="AL495" s="4"/>
      <c r="AM495" s="4"/>
    </row>
    <row r="496" spans="1:40" x14ac:dyDescent="0.3">
      <c r="A496" s="218" t="s">
        <v>273</v>
      </c>
      <c r="B496" s="4" t="s">
        <v>0</v>
      </c>
      <c r="C496" s="4" t="s">
        <v>58</v>
      </c>
      <c r="D496" s="4" t="s">
        <v>59</v>
      </c>
      <c r="E496" s="4" t="s">
        <v>64</v>
      </c>
      <c r="F496" s="4" t="s">
        <v>64</v>
      </c>
      <c r="G496" s="4" t="s">
        <v>64</v>
      </c>
      <c r="H496" s="4" t="s">
        <v>275</v>
      </c>
      <c r="I496" s="140" t="s">
        <v>179</v>
      </c>
      <c r="J496" s="140" t="s">
        <v>220</v>
      </c>
      <c r="K496" s="140" t="s">
        <v>0</v>
      </c>
      <c r="L496" s="4" t="s">
        <v>64</v>
      </c>
      <c r="M496" s="4"/>
      <c r="N496" s="4" t="s">
        <v>62</v>
      </c>
      <c r="O496" s="4" t="s">
        <v>57</v>
      </c>
      <c r="P496" s="250">
        <v>0</v>
      </c>
      <c r="Q496" s="4"/>
      <c r="R496" s="4" t="s">
        <v>181</v>
      </c>
      <c r="S496" s="244">
        <v>0</v>
      </c>
      <c r="T496" s="244">
        <v>104062.64</v>
      </c>
      <c r="U496" s="244"/>
      <c r="V496" s="251">
        <v>0</v>
      </c>
      <c r="W496" s="251">
        <v>0</v>
      </c>
      <c r="X496" s="244"/>
      <c r="Y496" s="117">
        <f t="shared" si="144"/>
        <v>0</v>
      </c>
      <c r="Z496" s="117">
        <f t="shared" si="145"/>
        <v>0</v>
      </c>
      <c r="AA496" s="244">
        <f t="shared" si="130"/>
        <v>0</v>
      </c>
      <c r="AB496" s="244">
        <v>104062.64</v>
      </c>
      <c r="AC496" s="250">
        <v>0</v>
      </c>
      <c r="AD496" s="244">
        <f t="shared" si="131"/>
        <v>0</v>
      </c>
      <c r="AE496" s="4"/>
      <c r="AF496" s="4"/>
      <c r="AG496" s="250">
        <v>0</v>
      </c>
      <c r="AH496" s="4"/>
      <c r="AI496" s="244"/>
      <c r="AJ496" s="4"/>
      <c r="AK496" s="4"/>
      <c r="AL496" s="4"/>
      <c r="AM496" s="4"/>
    </row>
    <row r="497" spans="1:39" x14ac:dyDescent="0.3">
      <c r="A497" s="218" t="s">
        <v>273</v>
      </c>
      <c r="B497" s="249" t="s">
        <v>0</v>
      </c>
      <c r="C497" s="249" t="s">
        <v>71</v>
      </c>
      <c r="D497" s="249" t="s">
        <v>72</v>
      </c>
      <c r="E497" s="249" t="s">
        <v>168</v>
      </c>
      <c r="F497" s="2" t="s">
        <v>168</v>
      </c>
      <c r="G497" s="2" t="s">
        <v>168</v>
      </c>
      <c r="H497" s="2" t="s">
        <v>274</v>
      </c>
      <c r="I497" s="140" t="s">
        <v>54</v>
      </c>
      <c r="J497" s="140" t="s">
        <v>54</v>
      </c>
      <c r="K497" s="140" t="s">
        <v>0</v>
      </c>
      <c r="L497" s="249" t="s">
        <v>168</v>
      </c>
      <c r="M497" s="249"/>
      <c r="N497" s="249" t="s">
        <v>177</v>
      </c>
      <c r="O497" s="4" t="s">
        <v>57</v>
      </c>
      <c r="P497" s="250">
        <v>0</v>
      </c>
      <c r="Q497" s="249"/>
      <c r="R497" s="249"/>
      <c r="S497" s="252"/>
      <c r="T497" s="253">
        <v>95400</v>
      </c>
      <c r="U497" s="253">
        <v>95400</v>
      </c>
      <c r="V497" s="251">
        <v>0</v>
      </c>
      <c r="W497" s="254">
        <v>95400</v>
      </c>
      <c r="X497" s="249"/>
      <c r="Y497" s="117">
        <f t="shared" si="144"/>
        <v>0</v>
      </c>
      <c r="Z497" s="117">
        <f t="shared" si="145"/>
        <v>95400</v>
      </c>
      <c r="AA497" s="244">
        <f t="shared" si="130"/>
        <v>0</v>
      </c>
      <c r="AB497" s="253">
        <v>95400</v>
      </c>
      <c r="AC497" s="250">
        <v>0.05</v>
      </c>
      <c r="AD497" s="253">
        <f t="shared" si="131"/>
        <v>4770</v>
      </c>
      <c r="AE497" s="249"/>
      <c r="AF497" s="249"/>
      <c r="AG497" s="250">
        <v>0</v>
      </c>
      <c r="AH497" s="255"/>
      <c r="AI497" s="255"/>
      <c r="AJ497" s="255"/>
      <c r="AK497" s="255"/>
      <c r="AL497" s="255"/>
      <c r="AM497" s="255"/>
    </row>
    <row r="498" spans="1:39" x14ac:dyDescent="0.3">
      <c r="A498" s="218" t="s">
        <v>273</v>
      </c>
      <c r="B498" s="4" t="s">
        <v>47</v>
      </c>
      <c r="C498" s="4" t="s">
        <v>58</v>
      </c>
      <c r="D498" s="4" t="s">
        <v>184</v>
      </c>
      <c r="E498" s="4" t="s">
        <v>190</v>
      </c>
      <c r="F498" s="4" t="s">
        <v>240</v>
      </c>
      <c r="G498" s="2" t="s">
        <v>52</v>
      </c>
      <c r="H498" s="4" t="s">
        <v>186</v>
      </c>
      <c r="I498" s="140" t="s">
        <v>179</v>
      </c>
      <c r="J498" s="140" t="s">
        <v>260</v>
      </c>
      <c r="K498" s="140" t="s">
        <v>0</v>
      </c>
      <c r="L498" s="4" t="s">
        <v>190</v>
      </c>
      <c r="M498" s="4"/>
      <c r="N498" s="4" t="s">
        <v>188</v>
      </c>
      <c r="O498" s="4" t="s">
        <v>57</v>
      </c>
      <c r="P498" s="250">
        <v>0</v>
      </c>
      <c r="Q498" s="4"/>
      <c r="R498" s="4"/>
      <c r="S498" s="244"/>
      <c r="T498" s="244">
        <v>10050000</v>
      </c>
      <c r="U498" s="244">
        <v>9949500</v>
      </c>
      <c r="V498" s="251">
        <v>0</v>
      </c>
      <c r="W498" s="251">
        <f>U498</f>
        <v>9949500</v>
      </c>
      <c r="X498" s="244"/>
      <c r="Y498" s="117">
        <f t="shared" si="144"/>
        <v>0</v>
      </c>
      <c r="Z498" s="117">
        <f>W498+X498</f>
        <v>9949500</v>
      </c>
      <c r="AA498" s="244">
        <f t="shared" si="130"/>
        <v>0</v>
      </c>
      <c r="AB498" s="244">
        <v>10050000</v>
      </c>
      <c r="AC498" s="250">
        <v>0</v>
      </c>
      <c r="AD498" s="244">
        <f t="shared" si="131"/>
        <v>0</v>
      </c>
      <c r="AE498" s="4"/>
      <c r="AF498" s="4"/>
      <c r="AG498" s="250">
        <v>0</v>
      </c>
      <c r="AH498" s="4"/>
      <c r="AI498" s="244"/>
      <c r="AJ498" s="4"/>
      <c r="AK498" s="4"/>
      <c r="AL498" s="4"/>
      <c r="AM498" s="4"/>
    </row>
    <row r="499" spans="1:39" x14ac:dyDescent="0.15">
      <c r="I499" s="140"/>
    </row>
  </sheetData>
  <autoFilter ref="A1:AN498"/>
  <phoneticPr fontId="13" type="noConversion"/>
  <conditionalFormatting sqref="R126">
    <cfRule type="duplicateValues" dxfId="10" priority="11"/>
  </conditionalFormatting>
  <conditionalFormatting sqref="R127">
    <cfRule type="duplicateValues" dxfId="9" priority="10"/>
  </conditionalFormatting>
  <conditionalFormatting sqref="R128">
    <cfRule type="duplicateValues" dxfId="8" priority="9"/>
  </conditionalFormatting>
  <conditionalFormatting sqref="R353">
    <cfRule type="duplicateValues" dxfId="7" priority="6"/>
  </conditionalFormatting>
  <conditionalFormatting sqref="R354">
    <cfRule type="duplicateValues" dxfId="6" priority="5"/>
  </conditionalFormatting>
  <conditionalFormatting sqref="R358">
    <cfRule type="duplicateValues" dxfId="5" priority="3"/>
  </conditionalFormatting>
  <conditionalFormatting sqref="Q424">
    <cfRule type="duplicateValues" dxfId="4" priority="1"/>
  </conditionalFormatting>
  <conditionalFormatting sqref="Q181:Q231">
    <cfRule type="duplicateValues" dxfId="3" priority="8"/>
  </conditionalFormatting>
  <conditionalFormatting sqref="Q365:Q423">
    <cfRule type="duplicateValues" dxfId="2" priority="2"/>
  </conditionalFormatting>
  <conditionalFormatting sqref="R298:R352">
    <cfRule type="duplicateValues" dxfId="1" priority="7"/>
  </conditionalFormatting>
  <conditionalFormatting sqref="R355:R357">
    <cfRule type="duplicateValues" dxfId="0" priority="4"/>
  </conditionalFormatting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theme="0"/>
  </sheetPr>
  <dimension ref="A1:U56"/>
  <sheetViews>
    <sheetView workbookViewId="0">
      <pane ySplit="1" topLeftCell="A2" activePane="bottomLeft" state="frozen"/>
      <selection pane="bottomLeft" activeCell="G26" sqref="G26:G27"/>
    </sheetView>
  </sheetViews>
  <sheetFormatPr defaultColWidth="9" defaultRowHeight="13.5" x14ac:dyDescent="0.15"/>
  <cols>
    <col min="1" max="1" width="26.875" style="19" customWidth="1"/>
    <col min="2" max="2" width="5.875" style="19" customWidth="1"/>
    <col min="3" max="3" width="26.125" style="19" customWidth="1"/>
    <col min="4" max="4" width="23.25" style="19" customWidth="1"/>
    <col min="5" max="5" width="11.25" style="20" customWidth="1"/>
    <col min="6" max="6" width="8" style="21" customWidth="1"/>
    <col min="7" max="7" width="15.5" style="22" customWidth="1"/>
    <col min="8" max="8" width="16.125" style="19" customWidth="1"/>
    <col min="9" max="9" width="7.125" style="19" customWidth="1"/>
    <col min="10" max="10" width="12.625" style="22" customWidth="1"/>
    <col min="11" max="12" width="14.375" style="19" customWidth="1"/>
    <col min="13" max="13" width="14" style="19" customWidth="1"/>
    <col min="14" max="14" width="8" style="21" customWidth="1"/>
    <col min="15" max="15" width="15.5" style="22" customWidth="1"/>
    <col min="16" max="16" width="10.125" style="22" customWidth="1"/>
    <col min="17" max="18" width="15.875" style="19" customWidth="1"/>
    <col min="19" max="19" width="8.5" style="19" customWidth="1"/>
    <col min="20" max="20" width="9.375" style="19" customWidth="1"/>
    <col min="21" max="21" width="8" style="19" customWidth="1"/>
    <col min="22" max="16384" width="9" style="19"/>
  </cols>
  <sheetData>
    <row r="1" spans="1:21" x14ac:dyDescent="0.15">
      <c r="A1" s="23" t="s">
        <v>15</v>
      </c>
      <c r="B1" s="24" t="s">
        <v>14</v>
      </c>
      <c r="C1" s="24" t="s">
        <v>276</v>
      </c>
      <c r="D1" s="24" t="s">
        <v>12</v>
      </c>
      <c r="E1" s="25" t="s">
        <v>277</v>
      </c>
      <c r="F1" s="26" t="s">
        <v>19</v>
      </c>
      <c r="G1" s="27" t="s">
        <v>33</v>
      </c>
      <c r="H1" s="24" t="s">
        <v>278</v>
      </c>
      <c r="I1" s="24" t="s">
        <v>279</v>
      </c>
      <c r="J1" s="27" t="s">
        <v>280</v>
      </c>
      <c r="K1" s="24" t="s">
        <v>281</v>
      </c>
      <c r="L1" s="24" t="s">
        <v>282</v>
      </c>
      <c r="M1" s="24" t="s">
        <v>283</v>
      </c>
      <c r="N1" s="26" t="s">
        <v>20</v>
      </c>
      <c r="O1" s="63" t="s">
        <v>28</v>
      </c>
      <c r="P1" s="63" t="s">
        <v>284</v>
      </c>
      <c r="Q1" s="83" t="s">
        <v>285</v>
      </c>
      <c r="R1" s="83" t="s">
        <v>286</v>
      </c>
      <c r="S1" s="83" t="s">
        <v>287</v>
      </c>
      <c r="T1" s="83" t="s">
        <v>288</v>
      </c>
      <c r="U1" s="84" t="s">
        <v>289</v>
      </c>
    </row>
    <row r="2" spans="1:21" x14ac:dyDescent="0.15">
      <c r="A2" s="28" t="s">
        <v>55</v>
      </c>
      <c r="B2" s="28" t="s">
        <v>54</v>
      </c>
      <c r="C2" s="28" t="s">
        <v>53</v>
      </c>
      <c r="D2" s="28" t="s">
        <v>290</v>
      </c>
      <c r="E2" s="29" t="s">
        <v>46</v>
      </c>
      <c r="F2" s="30" t="s">
        <v>62</v>
      </c>
      <c r="G2" s="31">
        <f>1521642.54+249841.48-254831.51</f>
        <v>1516652.51</v>
      </c>
      <c r="H2" s="31">
        <f>1521642.54+249841.48-254831.51</f>
        <v>1516652.51</v>
      </c>
      <c r="I2" s="64">
        <f>J2/H2</f>
        <v>8.3756283675168283E-2</v>
      </c>
      <c r="J2" s="65">
        <v>127029.17786421601</v>
      </c>
      <c r="K2" s="31"/>
      <c r="L2" s="31"/>
      <c r="M2" s="66">
        <f t="shared" ref="M2:M10" si="0">J2-K2</f>
        <v>127029.17786421601</v>
      </c>
      <c r="N2" s="30" t="s">
        <v>63</v>
      </c>
      <c r="O2" s="65">
        <f>SUMIFS(客户表!Z:Z,客户表!J:J,A2,客户表!A:A,E2,客户表!N:N,F2)</f>
        <v>1551426.0573919206</v>
      </c>
      <c r="P2" s="65"/>
      <c r="Q2" s="85">
        <f>(O2-G2+J2)/1.06</f>
        <v>152644.08043031752</v>
      </c>
      <c r="R2" s="85">
        <f>Q2-(P2/1.06)</f>
        <v>152644.08043031752</v>
      </c>
      <c r="S2" s="86">
        <f>IFERROR(R2/O2,"-")</f>
        <v>9.8389529879964258E-2</v>
      </c>
      <c r="T2" s="28"/>
      <c r="U2" s="28" t="s">
        <v>0</v>
      </c>
    </row>
    <row r="3" spans="1:21" x14ac:dyDescent="0.15">
      <c r="A3" s="32" t="s">
        <v>55</v>
      </c>
      <c r="B3" s="32" t="s">
        <v>54</v>
      </c>
      <c r="C3" s="32" t="s">
        <v>53</v>
      </c>
      <c r="D3" s="32" t="s">
        <v>290</v>
      </c>
      <c r="E3" s="33" t="s">
        <v>46</v>
      </c>
      <c r="F3" s="34" t="s">
        <v>56</v>
      </c>
      <c r="G3" s="35">
        <v>19880.91</v>
      </c>
      <c r="H3" s="35">
        <v>19880.91</v>
      </c>
      <c r="I3" s="64">
        <f>J3/H3</f>
        <v>8.3756283675168283E-2</v>
      </c>
      <c r="J3" s="38">
        <v>1665.1511376804899</v>
      </c>
      <c r="K3" s="35"/>
      <c r="L3" s="35"/>
      <c r="M3" s="67">
        <f t="shared" si="0"/>
        <v>1665.1511376804899</v>
      </c>
      <c r="N3" s="34" t="s">
        <v>63</v>
      </c>
      <c r="O3" s="65">
        <f>SUMIFS(客户表!Z:Z,客户表!J:J,A3,客户表!A:A,E3,客户表!N:N,F3)</f>
        <v>19680.11890909091</v>
      </c>
      <c r="P3" s="38"/>
      <c r="Q3" s="85">
        <f t="shared" ref="Q3:Q34" si="1">(O3-G3+J3)/1.06</f>
        <v>1381.47174223717</v>
      </c>
      <c r="R3" s="87">
        <f t="shared" ref="R3:R43" si="2">Q3-(P3/1.06)</f>
        <v>1381.47174223717</v>
      </c>
      <c r="S3" s="86">
        <f t="shared" ref="S3:S43" si="3">IFERROR(R3/O3,"-")</f>
        <v>7.0196310734637973E-2</v>
      </c>
      <c r="T3" s="32"/>
      <c r="U3" s="32" t="s">
        <v>0</v>
      </c>
    </row>
    <row r="4" spans="1:21" x14ac:dyDescent="0.15">
      <c r="A4" s="32" t="s">
        <v>55</v>
      </c>
      <c r="B4" s="32" t="s">
        <v>54</v>
      </c>
      <c r="C4" s="32" t="s">
        <v>53</v>
      </c>
      <c r="D4" s="32" t="s">
        <v>290</v>
      </c>
      <c r="E4" s="33" t="s">
        <v>46</v>
      </c>
      <c r="F4" s="34" t="s">
        <v>102</v>
      </c>
      <c r="G4" s="35">
        <v>3591.69</v>
      </c>
      <c r="H4" s="35">
        <v>3591.69</v>
      </c>
      <c r="I4" s="64">
        <f>J4/H4</f>
        <v>8.3756283675168505E-2</v>
      </c>
      <c r="J4" s="38">
        <v>300.82660651326597</v>
      </c>
      <c r="K4" s="35"/>
      <c r="L4" s="35"/>
      <c r="M4" s="67">
        <f t="shared" si="0"/>
        <v>300.82660651326597</v>
      </c>
      <c r="N4" s="34" t="s">
        <v>63</v>
      </c>
      <c r="O4" s="65">
        <f>SUMIFS(客户表!Z:Z,客户表!J:J,A4,客户表!A:A,E4,客户表!N:N,F4)</f>
        <v>3187.624875</v>
      </c>
      <c r="P4" s="38"/>
      <c r="Q4" s="85">
        <f t="shared" si="1"/>
        <v>-97.394828761069903</v>
      </c>
      <c r="R4" s="87">
        <f t="shared" si="2"/>
        <v>-97.394828761069903</v>
      </c>
      <c r="S4" s="86">
        <f t="shared" si="3"/>
        <v>-3.0554043396047316E-2</v>
      </c>
      <c r="T4" s="32"/>
      <c r="U4" s="32" t="s">
        <v>0</v>
      </c>
    </row>
    <row r="5" spans="1:21" x14ac:dyDescent="0.15">
      <c r="A5" s="32" t="s">
        <v>55</v>
      </c>
      <c r="B5" s="32" t="s">
        <v>54</v>
      </c>
      <c r="C5" s="32" t="s">
        <v>53</v>
      </c>
      <c r="D5" s="32" t="s">
        <v>290</v>
      </c>
      <c r="E5" s="33" t="s">
        <v>46</v>
      </c>
      <c r="F5" s="34" t="s">
        <v>177</v>
      </c>
      <c r="G5" s="35">
        <v>4881660</v>
      </c>
      <c r="H5" s="35">
        <v>4881660</v>
      </c>
      <c r="I5" s="64">
        <f t="shared" ref="I5:I6" si="4">J5/H5</f>
        <v>8.3756283675168491E-2</v>
      </c>
      <c r="J5" s="38">
        <v>408869.69976572302</v>
      </c>
      <c r="K5" s="35">
        <v>0</v>
      </c>
      <c r="L5" s="35"/>
      <c r="M5" s="67">
        <f t="shared" si="0"/>
        <v>408869.69976572302</v>
      </c>
      <c r="N5" s="34" t="s">
        <v>291</v>
      </c>
      <c r="O5" s="65">
        <f>SUMIFS(客户表!Z:Z,客户表!J:J,A5,客户表!A:A,E5,客户表!N:N,F5)</f>
        <v>8310399.3200000003</v>
      </c>
      <c r="P5" s="38"/>
      <c r="Q5" s="85">
        <f t="shared" si="1"/>
        <v>3620385.8677035128</v>
      </c>
      <c r="R5" s="87">
        <f t="shared" si="2"/>
        <v>3620385.8677035128</v>
      </c>
      <c r="S5" s="86">
        <f t="shared" si="3"/>
        <v>0.43564523536078559</v>
      </c>
      <c r="T5" s="32"/>
      <c r="U5" s="32" t="s">
        <v>0</v>
      </c>
    </row>
    <row r="6" spans="1:21" x14ac:dyDescent="0.15">
      <c r="A6" s="32" t="s">
        <v>176</v>
      </c>
      <c r="B6" s="32" t="s">
        <v>54</v>
      </c>
      <c r="C6" s="32" t="s">
        <v>53</v>
      </c>
      <c r="D6" s="32" t="s">
        <v>290</v>
      </c>
      <c r="E6" s="33" t="s">
        <v>46</v>
      </c>
      <c r="F6" s="34" t="s">
        <v>177</v>
      </c>
      <c r="G6" s="35">
        <v>256760</v>
      </c>
      <c r="H6" s="35">
        <v>256760</v>
      </c>
      <c r="I6" s="64">
        <f t="shared" si="4"/>
        <v>8.3756283675168242E-2</v>
      </c>
      <c r="J6" s="38">
        <v>21505.263396436199</v>
      </c>
      <c r="K6" s="35">
        <v>0</v>
      </c>
      <c r="L6" s="35"/>
      <c r="M6" s="67">
        <f t="shared" si="0"/>
        <v>21505.263396436199</v>
      </c>
      <c r="N6" s="34" t="s">
        <v>291</v>
      </c>
      <c r="O6" s="65">
        <f>SUMIFS(客户表!Z:Z,客户表!J:J,A6,客户表!A:A,E6,客户表!N:N,F6)</f>
        <v>256760</v>
      </c>
      <c r="P6" s="38"/>
      <c r="Q6" s="85">
        <f t="shared" si="1"/>
        <v>20287.984336260564</v>
      </c>
      <c r="R6" s="87">
        <f t="shared" si="2"/>
        <v>20287.984336260564</v>
      </c>
      <c r="S6" s="86">
        <f t="shared" si="3"/>
        <v>7.9015361957705893E-2</v>
      </c>
      <c r="T6" s="32"/>
      <c r="U6" s="32" t="s">
        <v>0</v>
      </c>
    </row>
    <row r="7" spans="1:21" hidden="1" x14ac:dyDescent="0.15">
      <c r="A7" s="32" t="s">
        <v>180</v>
      </c>
      <c r="B7" s="32" t="s">
        <v>179</v>
      </c>
      <c r="C7" s="32" t="s">
        <v>292</v>
      </c>
      <c r="D7" s="32" t="s">
        <v>292</v>
      </c>
      <c r="E7" s="33" t="s">
        <v>46</v>
      </c>
      <c r="F7" s="34" t="s">
        <v>62</v>
      </c>
      <c r="G7" s="35">
        <v>292652.43</v>
      </c>
      <c r="H7" s="35">
        <v>292652.43</v>
      </c>
      <c r="I7" s="68">
        <v>0</v>
      </c>
      <c r="J7" s="67">
        <f t="shared" ref="J7:J10" si="5">H7*I7</f>
        <v>0</v>
      </c>
      <c r="K7" s="35">
        <v>0</v>
      </c>
      <c r="L7" s="35"/>
      <c r="M7" s="67">
        <f t="shared" si="0"/>
        <v>0</v>
      </c>
      <c r="N7" s="34" t="s">
        <v>57</v>
      </c>
      <c r="O7" s="65">
        <f>SUMIFS(客户表!Z:Z,客户表!J:J,A7,客户表!A:A,E7,客户表!N:N,F7)</f>
        <v>0</v>
      </c>
      <c r="P7" s="38"/>
      <c r="Q7" s="85">
        <f t="shared" si="1"/>
        <v>-276087.19811320753</v>
      </c>
      <c r="R7" s="87">
        <f t="shared" si="2"/>
        <v>-276087.19811320753</v>
      </c>
      <c r="S7" s="86" t="str">
        <f t="shared" si="3"/>
        <v>-</v>
      </c>
      <c r="T7" s="32"/>
      <c r="U7" s="32" t="s">
        <v>0</v>
      </c>
    </row>
    <row r="8" spans="1:21" hidden="1" x14ac:dyDescent="0.15">
      <c r="A8" s="32" t="s">
        <v>183</v>
      </c>
      <c r="B8" s="32" t="s">
        <v>179</v>
      </c>
      <c r="C8" s="32" t="s">
        <v>182</v>
      </c>
      <c r="D8" s="32" t="s">
        <v>182</v>
      </c>
      <c r="E8" s="33" t="s">
        <v>46</v>
      </c>
      <c r="F8" s="34" t="s">
        <v>62</v>
      </c>
      <c r="G8" s="35">
        <v>81000</v>
      </c>
      <c r="H8" s="35">
        <v>81000</v>
      </c>
      <c r="I8" s="68">
        <v>0</v>
      </c>
      <c r="J8" s="67">
        <f t="shared" si="5"/>
        <v>0</v>
      </c>
      <c r="K8" s="35">
        <v>0</v>
      </c>
      <c r="L8" s="35"/>
      <c r="M8" s="67">
        <f t="shared" si="0"/>
        <v>0</v>
      </c>
      <c r="N8" s="34" t="s">
        <v>57</v>
      </c>
      <c r="O8" s="65">
        <f>SUMIFS(客户表!Z:Z,客户表!J:J,A8,客户表!A:A,E8,客户表!N:N,F8)</f>
        <v>0</v>
      </c>
      <c r="P8" s="38"/>
      <c r="Q8" s="85">
        <f t="shared" si="1"/>
        <v>-76415.094339622636</v>
      </c>
      <c r="R8" s="87">
        <f t="shared" si="2"/>
        <v>-76415.094339622636</v>
      </c>
      <c r="S8" s="86" t="str">
        <f t="shared" si="3"/>
        <v>-</v>
      </c>
      <c r="T8" s="32"/>
      <c r="U8" s="32" t="s">
        <v>0</v>
      </c>
    </row>
    <row r="9" spans="1:21" hidden="1" x14ac:dyDescent="0.15">
      <c r="A9" s="32" t="s">
        <v>187</v>
      </c>
      <c r="B9" s="32" t="s">
        <v>179</v>
      </c>
      <c r="C9" s="32" t="s">
        <v>186</v>
      </c>
      <c r="D9" s="32" t="s">
        <v>186</v>
      </c>
      <c r="E9" s="33" t="s">
        <v>46</v>
      </c>
      <c r="F9" s="34" t="s">
        <v>188</v>
      </c>
      <c r="G9" s="35">
        <v>13390650</v>
      </c>
      <c r="H9" s="35">
        <v>13390650</v>
      </c>
      <c r="I9" s="68">
        <v>0</v>
      </c>
      <c r="J9" s="67">
        <f t="shared" si="5"/>
        <v>0</v>
      </c>
      <c r="K9" s="35">
        <v>0</v>
      </c>
      <c r="L9" s="35"/>
      <c r="M9" s="67">
        <f t="shared" si="0"/>
        <v>0</v>
      </c>
      <c r="N9" s="34" t="s">
        <v>57</v>
      </c>
      <c r="O9" s="65">
        <f>SUMIFS(客户表!Z:Z,客户表!J:J,A9,客户表!A:A,E9,客户表!N:N,F9)</f>
        <v>13107305.960000001</v>
      </c>
      <c r="P9" s="38"/>
      <c r="Q9" s="85">
        <f t="shared" si="1"/>
        <v>-267305.69811320672</v>
      </c>
      <c r="R9" s="87">
        <f t="shared" si="2"/>
        <v>-267305.69811320672</v>
      </c>
      <c r="S9" s="86">
        <f t="shared" si="3"/>
        <v>-2.0393641449200344E-2</v>
      </c>
      <c r="T9" s="32"/>
      <c r="U9" s="32" t="s">
        <v>0</v>
      </c>
    </row>
    <row r="10" spans="1:21" hidden="1" x14ac:dyDescent="0.15">
      <c r="A10" s="32" t="s">
        <v>187</v>
      </c>
      <c r="B10" s="32" t="s">
        <v>179</v>
      </c>
      <c r="C10" s="32" t="s">
        <v>186</v>
      </c>
      <c r="D10" s="32" t="s">
        <v>186</v>
      </c>
      <c r="E10" s="33" t="s">
        <v>46</v>
      </c>
      <c r="F10" s="34" t="s">
        <v>56</v>
      </c>
      <c r="G10" s="35">
        <v>18994500</v>
      </c>
      <c r="H10" s="35">
        <v>18994500</v>
      </c>
      <c r="I10" s="68">
        <v>0</v>
      </c>
      <c r="J10" s="67">
        <f t="shared" si="5"/>
        <v>0</v>
      </c>
      <c r="K10" s="35">
        <v>0</v>
      </c>
      <c r="L10" s="35"/>
      <c r="M10" s="67">
        <f t="shared" si="0"/>
        <v>0</v>
      </c>
      <c r="N10" s="34" t="s">
        <v>57</v>
      </c>
      <c r="O10" s="65">
        <f>SUMIFS(客户表!Z:Z,客户表!J:J,A10,客户表!A:A,E10,客户表!N:N,F10)</f>
        <v>18711000</v>
      </c>
      <c r="P10" s="38"/>
      <c r="Q10" s="85">
        <f t="shared" si="1"/>
        <v>-267452.83018867922</v>
      </c>
      <c r="R10" s="87">
        <f t="shared" si="2"/>
        <v>-267452.83018867922</v>
      </c>
      <c r="S10" s="86">
        <f t="shared" si="3"/>
        <v>-1.429388221841052E-2</v>
      </c>
      <c r="T10" s="32"/>
      <c r="U10" s="32" t="s">
        <v>0</v>
      </c>
    </row>
    <row r="11" spans="1:21" hidden="1" x14ac:dyDescent="0.15">
      <c r="A11" s="32" t="s">
        <v>196</v>
      </c>
      <c r="B11" s="32" t="s">
        <v>179</v>
      </c>
      <c r="C11" s="32" t="s">
        <v>195</v>
      </c>
      <c r="D11" s="32" t="s">
        <v>293</v>
      </c>
      <c r="E11" s="33" t="s">
        <v>46</v>
      </c>
      <c r="F11" s="34" t="s">
        <v>56</v>
      </c>
      <c r="G11" s="35">
        <v>-135.80000000000001</v>
      </c>
      <c r="H11" s="35">
        <v>-135.80000000000001</v>
      </c>
      <c r="I11" s="68">
        <v>0</v>
      </c>
      <c r="J11" s="67"/>
      <c r="K11" s="35"/>
      <c r="L11" s="35"/>
      <c r="M11" s="67"/>
      <c r="N11" s="34" t="s">
        <v>57</v>
      </c>
      <c r="O11" s="65">
        <f>SUMIFS(客户表!Z:Z,客户表!J:J,A11,客户表!A:A,E11,客户表!N:N,F11)</f>
        <v>-135.79803921568964</v>
      </c>
      <c r="P11" s="38"/>
      <c r="Q11" s="85">
        <f t="shared" si="1"/>
        <v>1.8497965192169293E-3</v>
      </c>
      <c r="R11" s="87">
        <f t="shared" si="2"/>
        <v>1.8497965192169293E-3</v>
      </c>
      <c r="S11" s="86">
        <f t="shared" si="3"/>
        <v>-1.3621673257585667E-5</v>
      </c>
      <c r="T11" s="32"/>
      <c r="U11" s="32" t="s">
        <v>0</v>
      </c>
    </row>
    <row r="12" spans="1:21" hidden="1" x14ac:dyDescent="0.15">
      <c r="A12" s="32" t="s">
        <v>200</v>
      </c>
      <c r="B12" s="32" t="s">
        <v>179</v>
      </c>
      <c r="C12" s="32" t="s">
        <v>199</v>
      </c>
      <c r="D12" s="32" t="s">
        <v>52</v>
      </c>
      <c r="E12" s="33" t="s">
        <v>46</v>
      </c>
      <c r="F12" s="34" t="s">
        <v>56</v>
      </c>
      <c r="G12" s="35">
        <v>247.43269230769201</v>
      </c>
      <c r="H12" s="35">
        <v>247.43269230769201</v>
      </c>
      <c r="I12" s="68">
        <v>0</v>
      </c>
      <c r="J12" s="67"/>
      <c r="K12" s="35"/>
      <c r="L12" s="35"/>
      <c r="M12" s="67"/>
      <c r="N12" s="34" t="s">
        <v>57</v>
      </c>
      <c r="O12" s="65">
        <f>SUMIFS(客户表!Z:Z,客户表!J:J,A12,客户表!A:A,E12,客户表!N:N,F12)</f>
        <v>247.43269230769201</v>
      </c>
      <c r="P12" s="38"/>
      <c r="Q12" s="85">
        <f t="shared" si="1"/>
        <v>0</v>
      </c>
      <c r="R12" s="87">
        <f t="shared" si="2"/>
        <v>0</v>
      </c>
      <c r="S12" s="86">
        <f t="shared" si="3"/>
        <v>0</v>
      </c>
      <c r="T12" s="32" t="s">
        <v>198</v>
      </c>
      <c r="U12" s="32" t="s">
        <v>0</v>
      </c>
    </row>
    <row r="13" spans="1:21" hidden="1" x14ac:dyDescent="0.15">
      <c r="A13" s="32" t="s">
        <v>206</v>
      </c>
      <c r="B13" s="32" t="s">
        <v>179</v>
      </c>
      <c r="C13" s="32" t="s">
        <v>205</v>
      </c>
      <c r="D13" s="32" t="s">
        <v>52</v>
      </c>
      <c r="E13" s="33" t="s">
        <v>46</v>
      </c>
      <c r="F13" s="34" t="s">
        <v>56</v>
      </c>
      <c r="G13" s="35">
        <v>5351065.79366</v>
      </c>
      <c r="H13" s="35">
        <v>5351065.79366</v>
      </c>
      <c r="I13" s="68">
        <v>0</v>
      </c>
      <c r="J13" s="67"/>
      <c r="K13" s="35"/>
      <c r="L13" s="35"/>
      <c r="M13" s="67"/>
      <c r="N13" s="34" t="s">
        <v>57</v>
      </c>
      <c r="O13" s="65">
        <f>SUMIFS(客户表!Z:Z,客户表!J:J,A13,客户表!A:A,E13,客户表!N:N,F13)</f>
        <v>5351065.79366</v>
      </c>
      <c r="P13" s="38"/>
      <c r="Q13" s="85">
        <f t="shared" si="1"/>
        <v>0</v>
      </c>
      <c r="R13" s="87">
        <f t="shared" si="2"/>
        <v>0</v>
      </c>
      <c r="S13" s="86">
        <f t="shared" si="3"/>
        <v>0</v>
      </c>
      <c r="T13" s="32" t="s">
        <v>198</v>
      </c>
      <c r="U13" s="32" t="s">
        <v>1</v>
      </c>
    </row>
    <row r="14" spans="1:21" hidden="1" x14ac:dyDescent="0.15">
      <c r="A14" s="32" t="s">
        <v>211</v>
      </c>
      <c r="B14" s="32" t="s">
        <v>179</v>
      </c>
      <c r="C14" s="32" t="s">
        <v>210</v>
      </c>
      <c r="D14" s="32" t="s">
        <v>293</v>
      </c>
      <c r="E14" s="33" t="s">
        <v>46</v>
      </c>
      <c r="F14" s="34" t="s">
        <v>62</v>
      </c>
      <c r="G14" s="35">
        <v>147092.698113208</v>
      </c>
      <c r="H14" s="35">
        <v>147092.698113208</v>
      </c>
      <c r="I14" s="68">
        <v>0</v>
      </c>
      <c r="J14" s="67"/>
      <c r="K14" s="35"/>
      <c r="L14" s="35"/>
      <c r="M14" s="67"/>
      <c r="N14" s="34" t="s">
        <v>57</v>
      </c>
      <c r="O14" s="65">
        <f>SUMIFS(客户表!Z:Z,客户表!J:J,A14,客户表!A:A,E14,客户表!N:N,F14)</f>
        <v>156308.698113208</v>
      </c>
      <c r="P14" s="38"/>
      <c r="Q14" s="85">
        <f t="shared" si="1"/>
        <v>8694.3396226415098</v>
      </c>
      <c r="R14" s="87">
        <f t="shared" si="2"/>
        <v>8694.3396226415098</v>
      </c>
      <c r="S14" s="86">
        <f t="shared" si="3"/>
        <v>5.5622877853825865E-2</v>
      </c>
      <c r="T14" s="32" t="s">
        <v>198</v>
      </c>
      <c r="U14" s="32" t="s">
        <v>0</v>
      </c>
    </row>
    <row r="15" spans="1:21" x14ac:dyDescent="0.15">
      <c r="A15" s="36" t="s">
        <v>55</v>
      </c>
      <c r="B15" s="36" t="s">
        <v>54</v>
      </c>
      <c r="C15" s="36" t="s">
        <v>53</v>
      </c>
      <c r="D15" s="36" t="s">
        <v>290</v>
      </c>
      <c r="E15" s="33" t="s">
        <v>212</v>
      </c>
      <c r="F15" s="37" t="s">
        <v>62</v>
      </c>
      <c r="G15" s="35">
        <f>951771.91-2222.78999999999</f>
        <v>949549.12</v>
      </c>
      <c r="H15" s="35">
        <f>951771.91-2222.78999999999</f>
        <v>949549.12</v>
      </c>
      <c r="I15" s="64">
        <f t="shared" ref="I15:I16" si="6">J15/H15</f>
        <v>8.375628367516838E-2</v>
      </c>
      <c r="J15" s="35">
        <v>79530.705458226497</v>
      </c>
      <c r="K15" s="35"/>
      <c r="L15" s="35"/>
      <c r="M15" s="69">
        <f>J15-K15</f>
        <v>79530.705458226497</v>
      </c>
      <c r="N15" s="37" t="s">
        <v>63</v>
      </c>
      <c r="O15" s="65">
        <f>SUMIFS(客户表!Z:Z,客户表!J:J,A15,客户表!A:A,E15,客户表!N:N,F15)</f>
        <v>1367254.3277000031</v>
      </c>
      <c r="P15" s="35">
        <v>8636.66</v>
      </c>
      <c r="Q15" s="85">
        <f t="shared" si="1"/>
        <v>469090.48411153728</v>
      </c>
      <c r="R15" s="87">
        <f t="shared" si="2"/>
        <v>460942.6916587071</v>
      </c>
      <c r="S15" s="86">
        <f t="shared" si="3"/>
        <v>0.33713017565218134</v>
      </c>
      <c r="T15" s="36"/>
      <c r="U15" s="32" t="s">
        <v>0</v>
      </c>
    </row>
    <row r="16" spans="1:21" x14ac:dyDescent="0.15">
      <c r="A16" s="36" t="s">
        <v>55</v>
      </c>
      <c r="B16" s="36" t="s">
        <v>54</v>
      </c>
      <c r="C16" s="36" t="s">
        <v>53</v>
      </c>
      <c r="D16" s="36" t="s">
        <v>290</v>
      </c>
      <c r="E16" s="33" t="s">
        <v>212</v>
      </c>
      <c r="F16" s="37" t="s">
        <v>56</v>
      </c>
      <c r="G16" s="35">
        <v>7458.79</v>
      </c>
      <c r="H16" s="35">
        <v>7458.79</v>
      </c>
      <c r="I16" s="64">
        <f t="shared" si="6"/>
        <v>8.3756283675168353E-2</v>
      </c>
      <c r="J16" s="35">
        <v>624.72053111350897</v>
      </c>
      <c r="K16" s="35"/>
      <c r="L16" s="35"/>
      <c r="M16" s="69">
        <f t="shared" ref="M16:M24" si="7">J16-K16</f>
        <v>624.72053111350897</v>
      </c>
      <c r="N16" s="37" t="s">
        <v>63</v>
      </c>
      <c r="O16" s="65">
        <f>SUMIFS(客户表!Z:Z,客户表!J:J,A16,客户表!A:A,E16,客户表!N:N,F16)</f>
        <v>7458.79</v>
      </c>
      <c r="P16" s="35"/>
      <c r="Q16" s="85">
        <f t="shared" si="1"/>
        <v>589.35899161651787</v>
      </c>
      <c r="R16" s="87">
        <f t="shared" si="2"/>
        <v>589.35899161651787</v>
      </c>
      <c r="S16" s="86">
        <f t="shared" si="3"/>
        <v>7.901536195770599E-2</v>
      </c>
      <c r="T16" s="36"/>
      <c r="U16" s="32" t="s">
        <v>0</v>
      </c>
    </row>
    <row r="17" spans="1:21" hidden="1" x14ac:dyDescent="0.15">
      <c r="A17" s="36" t="s">
        <v>180</v>
      </c>
      <c r="B17" s="32" t="s">
        <v>179</v>
      </c>
      <c r="C17" s="36" t="s">
        <v>178</v>
      </c>
      <c r="D17" s="36" t="s">
        <v>292</v>
      </c>
      <c r="E17" s="33" t="s">
        <v>212</v>
      </c>
      <c r="F17" s="37" t="s">
        <v>62</v>
      </c>
      <c r="G17" s="38">
        <v>117568.2</v>
      </c>
      <c r="H17" s="38">
        <v>117568.2</v>
      </c>
      <c r="I17" s="68">
        <v>0</v>
      </c>
      <c r="J17" s="70">
        <f t="shared" ref="J17" si="8">H17*I17</f>
        <v>0</v>
      </c>
      <c r="K17" s="70">
        <v>0</v>
      </c>
      <c r="L17" s="70"/>
      <c r="M17" s="69">
        <f t="shared" si="7"/>
        <v>0</v>
      </c>
      <c r="N17" s="37" t="s">
        <v>57</v>
      </c>
      <c r="O17" s="65">
        <f>SUMIFS(客户表!Z:Z,客户表!J:J,A17,客户表!A:A,E17,客户表!N:N,F17)</f>
        <v>0</v>
      </c>
      <c r="P17" s="35"/>
      <c r="Q17" s="85">
        <f t="shared" si="1"/>
        <v>-110913.39622641509</v>
      </c>
      <c r="R17" s="87">
        <f t="shared" si="2"/>
        <v>-110913.39622641509</v>
      </c>
      <c r="S17" s="86" t="str">
        <f t="shared" si="3"/>
        <v>-</v>
      </c>
      <c r="T17" s="36"/>
      <c r="U17" s="32" t="s">
        <v>0</v>
      </c>
    </row>
    <row r="18" spans="1:21" x14ac:dyDescent="0.15">
      <c r="A18" s="36" t="s">
        <v>55</v>
      </c>
      <c r="B18" s="36" t="s">
        <v>54</v>
      </c>
      <c r="C18" s="36" t="s">
        <v>53</v>
      </c>
      <c r="D18" s="36" t="s">
        <v>290</v>
      </c>
      <c r="E18" s="33" t="s">
        <v>212</v>
      </c>
      <c r="F18" s="37" t="s">
        <v>177</v>
      </c>
      <c r="G18" s="38">
        <v>4881660</v>
      </c>
      <c r="H18" s="38">
        <v>4881660</v>
      </c>
      <c r="I18" s="64">
        <f>J18/H18</f>
        <v>8.3756283675168491E-2</v>
      </c>
      <c r="J18" s="35">
        <v>408869.69976572302</v>
      </c>
      <c r="K18" s="70">
        <v>0</v>
      </c>
      <c r="L18" s="70"/>
      <c r="M18" s="69">
        <f t="shared" si="7"/>
        <v>408869.69976572302</v>
      </c>
      <c r="N18" s="37" t="s">
        <v>294</v>
      </c>
      <c r="O18" s="65">
        <f>SUMIFS(客户表!Z:Z,客户表!J:J,A18,客户表!A:A,E18,客户表!N:N,F18)</f>
        <v>8310399.3200000003</v>
      </c>
      <c r="P18" s="35"/>
      <c r="Q18" s="85">
        <f t="shared" si="1"/>
        <v>3620385.8677035128</v>
      </c>
      <c r="R18" s="87">
        <f t="shared" si="2"/>
        <v>3620385.8677035128</v>
      </c>
      <c r="S18" s="86">
        <f t="shared" si="3"/>
        <v>0.43564523536078559</v>
      </c>
      <c r="T18" s="36"/>
      <c r="U18" s="32" t="s">
        <v>0</v>
      </c>
    </row>
    <row r="19" spans="1:21" hidden="1" x14ac:dyDescent="0.15">
      <c r="A19" s="32" t="s">
        <v>187</v>
      </c>
      <c r="B19" s="36" t="s">
        <v>179</v>
      </c>
      <c r="C19" s="36" t="s">
        <v>186</v>
      </c>
      <c r="D19" s="36" t="s">
        <v>186</v>
      </c>
      <c r="E19" s="33" t="s">
        <v>212</v>
      </c>
      <c r="F19" s="37" t="s">
        <v>188</v>
      </c>
      <c r="G19" s="38">
        <v>3015000</v>
      </c>
      <c r="H19" s="38">
        <v>3015000</v>
      </c>
      <c r="I19" s="68">
        <v>0</v>
      </c>
      <c r="J19" s="70">
        <f t="shared" ref="J19:J21" si="9">H19*I19</f>
        <v>0</v>
      </c>
      <c r="K19" s="70">
        <v>0</v>
      </c>
      <c r="L19" s="70"/>
      <c r="M19" s="69">
        <f t="shared" si="7"/>
        <v>0</v>
      </c>
      <c r="N19" s="37" t="s">
        <v>57</v>
      </c>
      <c r="O19" s="65">
        <f>SUMIFS(客户表!Z:Z,客户表!J:J,A19,客户表!A:A,E19,客户表!N:N,F19)</f>
        <v>2940594.06</v>
      </c>
      <c r="P19" s="35"/>
      <c r="Q19" s="85">
        <f t="shared" si="1"/>
        <v>-70194.283018867864</v>
      </c>
      <c r="R19" s="87">
        <f t="shared" si="2"/>
        <v>-70194.283018867864</v>
      </c>
      <c r="S19" s="86">
        <f t="shared" si="3"/>
        <v>-2.3870783109338069E-2</v>
      </c>
      <c r="T19" s="36"/>
      <c r="U19" s="32" t="s">
        <v>0</v>
      </c>
    </row>
    <row r="20" spans="1:21" hidden="1" x14ac:dyDescent="0.15">
      <c r="A20" s="32" t="s">
        <v>187</v>
      </c>
      <c r="B20" s="36" t="s">
        <v>179</v>
      </c>
      <c r="C20" s="36" t="s">
        <v>186</v>
      </c>
      <c r="D20" s="36" t="s">
        <v>186</v>
      </c>
      <c r="E20" s="33" t="s">
        <v>212</v>
      </c>
      <c r="F20" s="37" t="s">
        <v>56</v>
      </c>
      <c r="G20" s="38">
        <v>26230500</v>
      </c>
      <c r="H20" s="38">
        <v>26230500</v>
      </c>
      <c r="I20" s="68">
        <v>0</v>
      </c>
      <c r="J20" s="70">
        <f t="shared" si="9"/>
        <v>0</v>
      </c>
      <c r="K20" s="70">
        <v>0</v>
      </c>
      <c r="L20" s="70"/>
      <c r="M20" s="69">
        <f t="shared" si="7"/>
        <v>0</v>
      </c>
      <c r="N20" s="37" t="s">
        <v>57</v>
      </c>
      <c r="O20" s="65">
        <f>SUMIFS(客户表!Z:Z,客户表!J:J,A20,客户表!A:A,E20,客户表!N:N,F20)</f>
        <v>25839000</v>
      </c>
      <c r="P20" s="35"/>
      <c r="Q20" s="85">
        <f t="shared" si="1"/>
        <v>-369339.6226415094</v>
      </c>
      <c r="R20" s="87">
        <f t="shared" si="2"/>
        <v>-369339.6226415094</v>
      </c>
      <c r="S20" s="86">
        <f t="shared" si="3"/>
        <v>-1.429388221841052E-2</v>
      </c>
      <c r="T20" s="36"/>
      <c r="U20" s="32" t="s">
        <v>0</v>
      </c>
    </row>
    <row r="21" spans="1:21" hidden="1" x14ac:dyDescent="0.15">
      <c r="A21" s="36" t="s">
        <v>211</v>
      </c>
      <c r="B21" s="36" t="s">
        <v>179</v>
      </c>
      <c r="C21" s="36" t="s">
        <v>210</v>
      </c>
      <c r="D21" s="36" t="s">
        <v>293</v>
      </c>
      <c r="E21" s="33" t="s">
        <v>212</v>
      </c>
      <c r="F21" s="37" t="s">
        <v>62</v>
      </c>
      <c r="G21" s="38">
        <v>135035.88</v>
      </c>
      <c r="H21" s="38">
        <v>135035.88</v>
      </c>
      <c r="I21" s="68">
        <v>0</v>
      </c>
      <c r="J21" s="70">
        <f t="shared" si="9"/>
        <v>0</v>
      </c>
      <c r="K21" s="70"/>
      <c r="L21" s="70"/>
      <c r="M21" s="69">
        <f t="shared" si="7"/>
        <v>0</v>
      </c>
      <c r="N21" s="37" t="s">
        <v>57</v>
      </c>
      <c r="O21" s="65">
        <f>SUMIFS(客户表!Z:Z,客户表!J:J,A21,客户表!A:A,E21,客户表!N:N,F21)</f>
        <v>144251.88</v>
      </c>
      <c r="P21" s="35"/>
      <c r="Q21" s="85">
        <f t="shared" si="1"/>
        <v>8694.3396226415098</v>
      </c>
      <c r="R21" s="87">
        <f t="shared" si="2"/>
        <v>8694.3396226415098</v>
      </c>
      <c r="S21" s="86">
        <f t="shared" si="3"/>
        <v>6.0271932834715984E-2</v>
      </c>
      <c r="T21" s="36"/>
      <c r="U21" s="32" t="s">
        <v>0</v>
      </c>
    </row>
    <row r="22" spans="1:21" x14ac:dyDescent="0.15">
      <c r="A22" s="36" t="s">
        <v>54</v>
      </c>
      <c r="B22" s="36" t="s">
        <v>54</v>
      </c>
      <c r="C22" s="36" t="s">
        <v>53</v>
      </c>
      <c r="D22" s="36" t="s">
        <v>290</v>
      </c>
      <c r="E22" s="39" t="s">
        <v>216</v>
      </c>
      <c r="F22" s="37" t="s">
        <v>62</v>
      </c>
      <c r="G22" s="35">
        <v>905557.81</v>
      </c>
      <c r="H22" s="35">
        <v>905557.81</v>
      </c>
      <c r="I22" s="64">
        <f t="shared" ref="I22:I23" si="10">J22/H22</f>
        <v>8.375628367516845E-2</v>
      </c>
      <c r="J22" s="35">
        <v>75846.156818624295</v>
      </c>
      <c r="K22" s="35"/>
      <c r="L22" s="35"/>
      <c r="M22" s="69">
        <f t="shared" si="7"/>
        <v>75846.156818624295</v>
      </c>
      <c r="N22" s="37" t="s">
        <v>63</v>
      </c>
      <c r="O22" s="65">
        <f>SUMIFS(客户表!Z:Z,客户表!J:J,A22,客户表!A:A,E22,客户表!N:N,F22)</f>
        <v>1188398.8573353887</v>
      </c>
      <c r="P22" s="35">
        <v>5613.83</v>
      </c>
      <c r="Q22" s="85">
        <f t="shared" si="1"/>
        <v>338384.15486227628</v>
      </c>
      <c r="R22" s="87">
        <f t="shared" si="2"/>
        <v>333088.08882454043</v>
      </c>
      <c r="S22" s="86">
        <f t="shared" si="3"/>
        <v>0.28028307732589536</v>
      </c>
      <c r="T22" s="36"/>
      <c r="U22" s="36" t="s">
        <v>0</v>
      </c>
    </row>
    <row r="23" spans="1:21" x14ac:dyDescent="0.15">
      <c r="A23" s="36" t="s">
        <v>54</v>
      </c>
      <c r="B23" s="36" t="s">
        <v>54</v>
      </c>
      <c r="C23" s="36" t="s">
        <v>53</v>
      </c>
      <c r="D23" s="36" t="s">
        <v>290</v>
      </c>
      <c r="E23" s="39" t="s">
        <v>216</v>
      </c>
      <c r="F23" s="37" t="s">
        <v>177</v>
      </c>
      <c r="G23" s="35">
        <v>4881660</v>
      </c>
      <c r="H23" s="35">
        <v>4881660</v>
      </c>
      <c r="I23" s="64">
        <f t="shared" si="10"/>
        <v>8.3756283675168491E-2</v>
      </c>
      <c r="J23" s="35">
        <v>408869.69976572302</v>
      </c>
      <c r="K23" s="35">
        <v>4329736.05</v>
      </c>
      <c r="L23" s="35">
        <v>4329736.05</v>
      </c>
      <c r="M23" s="69">
        <f t="shared" si="7"/>
        <v>-3920866.3502342766</v>
      </c>
      <c r="N23" s="37" t="s">
        <v>291</v>
      </c>
      <c r="O23" s="65">
        <f>SUMIFS(客户表!Z:Z,客户表!J:J,A23,客户表!A:A,E23,客户表!N:N,F23)</f>
        <v>8310399.3200000003</v>
      </c>
      <c r="P23" s="35"/>
      <c r="Q23" s="85">
        <f t="shared" si="1"/>
        <v>3620385.8677035128</v>
      </c>
      <c r="R23" s="87">
        <f t="shared" si="2"/>
        <v>3620385.8677035128</v>
      </c>
      <c r="S23" s="86">
        <f t="shared" si="3"/>
        <v>0.43564523536078559</v>
      </c>
      <c r="T23" s="36" t="s">
        <v>295</v>
      </c>
      <c r="U23" s="36" t="s">
        <v>0</v>
      </c>
    </row>
    <row r="24" spans="1:21" hidden="1" x14ac:dyDescent="0.15">
      <c r="A24" s="36" t="s">
        <v>220</v>
      </c>
      <c r="B24" s="36" t="s">
        <v>179</v>
      </c>
      <c r="C24" s="36" t="s">
        <v>292</v>
      </c>
      <c r="D24" s="36" t="s">
        <v>292</v>
      </c>
      <c r="E24" s="39" t="s">
        <v>216</v>
      </c>
      <c r="F24" s="37" t="s">
        <v>62</v>
      </c>
      <c r="G24" s="35">
        <v>84189.440000000002</v>
      </c>
      <c r="H24" s="35">
        <v>84189.440000000002</v>
      </c>
      <c r="I24" s="68">
        <v>0</v>
      </c>
      <c r="J24" s="69">
        <f>H24*I24</f>
        <v>0</v>
      </c>
      <c r="K24" s="35">
        <v>0</v>
      </c>
      <c r="L24" s="35"/>
      <c r="M24" s="69">
        <f t="shared" si="7"/>
        <v>0</v>
      </c>
      <c r="N24" s="37" t="s">
        <v>57</v>
      </c>
      <c r="O24" s="65">
        <f>SUMIFS(客户表!Z:Z,客户表!J:J,A24,客户表!A:A,E24,客户表!N:N,F24)</f>
        <v>0</v>
      </c>
      <c r="P24" s="35"/>
      <c r="Q24" s="85">
        <f t="shared" si="1"/>
        <v>-79424</v>
      </c>
      <c r="R24" s="87">
        <f t="shared" si="2"/>
        <v>-79424</v>
      </c>
      <c r="S24" s="86" t="str">
        <f t="shared" si="3"/>
        <v>-</v>
      </c>
      <c r="T24" s="36"/>
      <c r="U24" s="36" t="s">
        <v>0</v>
      </c>
    </row>
    <row r="25" spans="1:21" hidden="1" x14ac:dyDescent="0.15">
      <c r="A25" s="36" t="s">
        <v>221</v>
      </c>
      <c r="B25" s="36" t="s">
        <v>179</v>
      </c>
      <c r="C25" s="36" t="s">
        <v>210</v>
      </c>
      <c r="D25" s="36" t="s">
        <v>293</v>
      </c>
      <c r="E25" s="39" t="s">
        <v>216</v>
      </c>
      <c r="F25" s="37" t="s">
        <v>62</v>
      </c>
      <c r="G25" s="35">
        <v>94655.21</v>
      </c>
      <c r="H25" s="35">
        <v>94655.21</v>
      </c>
      <c r="I25" s="68">
        <v>0</v>
      </c>
      <c r="J25" s="69"/>
      <c r="K25" s="35"/>
      <c r="L25" s="35"/>
      <c r="M25" s="69"/>
      <c r="N25" s="37" t="s">
        <v>57</v>
      </c>
      <c r="O25" s="65">
        <f>SUMIFS(客户表!Z:Z,客户表!J:J,A25,客户表!A:A,E25,客户表!N:N,F25)</f>
        <v>101567.21</v>
      </c>
      <c r="P25" s="35"/>
      <c r="Q25" s="85">
        <f t="shared" si="1"/>
        <v>6520.7547169811314</v>
      </c>
      <c r="R25" s="87">
        <f t="shared" si="2"/>
        <v>6520.7547169811314</v>
      </c>
      <c r="S25" s="86">
        <f t="shared" si="3"/>
        <v>6.4201376772888924E-2</v>
      </c>
      <c r="T25" s="36"/>
      <c r="U25" s="36" t="s">
        <v>0</v>
      </c>
    </row>
    <row r="26" spans="1:21" x14ac:dyDescent="0.15">
      <c r="A26" s="36" t="s">
        <v>54</v>
      </c>
      <c r="B26" s="36" t="s">
        <v>54</v>
      </c>
      <c r="C26" s="36" t="s">
        <v>53</v>
      </c>
      <c r="D26" s="36" t="s">
        <v>290</v>
      </c>
      <c r="E26" s="39" t="s">
        <v>222</v>
      </c>
      <c r="F26" s="37" t="s">
        <v>62</v>
      </c>
      <c r="G26" s="40">
        <f>1178509.08-88990.55-5027.09</f>
        <v>1084491.44</v>
      </c>
      <c r="H26" s="35">
        <v>1178509.08</v>
      </c>
      <c r="I26" s="71">
        <f>J26/H26</f>
        <v>6.6126439784298996E-2</v>
      </c>
      <c r="J26" s="69">
        <v>77930.609713869606</v>
      </c>
      <c r="K26" s="35"/>
      <c r="L26" s="35"/>
      <c r="M26" s="69">
        <f>J26-K26</f>
        <v>77930.609713869606</v>
      </c>
      <c r="N26" s="37" t="s">
        <v>63</v>
      </c>
      <c r="O26" s="65">
        <f>SUMIFS(客户表!Z:Z,客户表!J:J,A26,客户表!A:A,E26,客户表!N:N,F26)</f>
        <v>2065881.3592963903</v>
      </c>
      <c r="P26" s="35"/>
      <c r="Q26" s="85">
        <f t="shared" si="1"/>
        <v>999358.98963232071</v>
      </c>
      <c r="R26" s="87">
        <f t="shared" si="2"/>
        <v>999358.98963232071</v>
      </c>
      <c r="S26" s="86">
        <f t="shared" si="3"/>
        <v>0.48374461831278059</v>
      </c>
      <c r="T26" s="69"/>
      <c r="U26" s="36" t="s">
        <v>0</v>
      </c>
    </row>
    <row r="27" spans="1:21" x14ac:dyDescent="0.15">
      <c r="A27" s="36" t="s">
        <v>54</v>
      </c>
      <c r="B27" s="36" t="s">
        <v>54</v>
      </c>
      <c r="C27" s="36" t="s">
        <v>53</v>
      </c>
      <c r="D27" s="36" t="s">
        <v>290</v>
      </c>
      <c r="E27" s="39" t="s">
        <v>222</v>
      </c>
      <c r="F27" s="37" t="s">
        <v>102</v>
      </c>
      <c r="G27" s="40">
        <f>1052976.15+34831.26</f>
        <v>1087807.4099999999</v>
      </c>
      <c r="H27" s="35">
        <v>1052976.1499999999</v>
      </c>
      <c r="I27" s="71">
        <f>J27/H27</f>
        <v>6.6343399561373445E-2</v>
      </c>
      <c r="J27" s="69">
        <v>69858.017448046696</v>
      </c>
      <c r="K27" s="35"/>
      <c r="L27" s="35"/>
      <c r="M27" s="69">
        <f>J27-K27</f>
        <v>69858.017448046696</v>
      </c>
      <c r="N27" s="37" t="s">
        <v>63</v>
      </c>
      <c r="O27" s="65">
        <f>SUMIFS(客户表!Z:Z,客户表!J:J,A27,客户表!A:A,E27,客户表!N:N,F27)</f>
        <v>1260000.0001226277</v>
      </c>
      <c r="P27" s="35"/>
      <c r="Q27" s="85">
        <f t="shared" si="1"/>
        <v>228349.62978365517</v>
      </c>
      <c r="R27" s="87">
        <f t="shared" si="2"/>
        <v>228349.62978365517</v>
      </c>
      <c r="S27" s="86">
        <f t="shared" si="3"/>
        <v>0.18122986489002491</v>
      </c>
      <c r="T27" s="69"/>
      <c r="U27" s="36" t="s">
        <v>0</v>
      </c>
    </row>
    <row r="28" spans="1:21" x14ac:dyDescent="0.15">
      <c r="A28" s="36" t="s">
        <v>54</v>
      </c>
      <c r="B28" s="36" t="s">
        <v>54</v>
      </c>
      <c r="C28" s="36" t="s">
        <v>53</v>
      </c>
      <c r="D28" s="36" t="s">
        <v>290</v>
      </c>
      <c r="E28" s="39" t="s">
        <v>222</v>
      </c>
      <c r="F28" s="37" t="s">
        <v>177</v>
      </c>
      <c r="G28" s="38">
        <f>5259250-1554500+24590.1</f>
        <v>3729340.1</v>
      </c>
      <c r="H28" s="38">
        <f>5259250-1554500+24590.1</f>
        <v>3729340.1</v>
      </c>
      <c r="I28" s="71">
        <f>J28/H28</f>
        <v>6.6126439784298829E-2</v>
      </c>
      <c r="J28" s="69">
        <v>246607.98355782099</v>
      </c>
      <c r="K28" s="70">
        <v>0</v>
      </c>
      <c r="L28" s="70"/>
      <c r="M28" s="70">
        <f>J28-K28</f>
        <v>246607.98355782099</v>
      </c>
      <c r="N28" s="37" t="s">
        <v>291</v>
      </c>
      <c r="O28" s="65">
        <f>SUMIFS(客户表!Z:Z,客户表!J:J,A28,客户表!A:A,E28,客户表!N:N,F28)</f>
        <v>6819277.0066300761</v>
      </c>
      <c r="P28" s="35"/>
      <c r="Q28" s="85">
        <f t="shared" si="1"/>
        <v>3147683.8586678272</v>
      </c>
      <c r="R28" s="87">
        <f t="shared" si="2"/>
        <v>3147683.8586678272</v>
      </c>
      <c r="S28" s="86">
        <f t="shared" si="3"/>
        <v>0.46158615577684786</v>
      </c>
      <c r="T28" s="70"/>
      <c r="U28" s="36" t="s">
        <v>0</v>
      </c>
    </row>
    <row r="29" spans="1:21" hidden="1" x14ac:dyDescent="0.15">
      <c r="A29" s="36" t="s">
        <v>220</v>
      </c>
      <c r="B29" s="36" t="s">
        <v>179</v>
      </c>
      <c r="C29" s="36" t="s">
        <v>292</v>
      </c>
      <c r="D29" s="36" t="s">
        <v>292</v>
      </c>
      <c r="E29" s="39" t="s">
        <v>222</v>
      </c>
      <c r="F29" s="37" t="s">
        <v>62</v>
      </c>
      <c r="G29" s="38">
        <v>69578.080000000002</v>
      </c>
      <c r="H29" s="38">
        <v>69578.080000000002</v>
      </c>
      <c r="I29" s="72">
        <v>0</v>
      </c>
      <c r="J29" s="69">
        <f>H29*I29</f>
        <v>0</v>
      </c>
      <c r="K29" s="70">
        <v>0</v>
      </c>
      <c r="L29" s="70"/>
      <c r="M29" s="70">
        <f>J29-K29</f>
        <v>0</v>
      </c>
      <c r="N29" s="37" t="s">
        <v>57</v>
      </c>
      <c r="O29" s="65">
        <f>SUMIFS(客户表!Z:Z,客户表!J:J,A29,客户表!A:A,E29,客户表!N:N,F29)</f>
        <v>0</v>
      </c>
      <c r="P29" s="35"/>
      <c r="Q29" s="85">
        <f t="shared" si="1"/>
        <v>-65639.698113207545</v>
      </c>
      <c r="R29" s="87">
        <f t="shared" si="2"/>
        <v>-65639.698113207545</v>
      </c>
      <c r="S29" s="86" t="str">
        <f t="shared" si="3"/>
        <v>-</v>
      </c>
      <c r="T29" s="70"/>
      <c r="U29" s="36" t="s">
        <v>0</v>
      </c>
    </row>
    <row r="30" spans="1:21" hidden="1" x14ac:dyDescent="0.15">
      <c r="A30" s="36" t="s">
        <v>232</v>
      </c>
      <c r="B30" s="36" t="s">
        <v>179</v>
      </c>
      <c r="C30" s="36" t="s">
        <v>231</v>
      </c>
      <c r="D30" s="36" t="s">
        <v>293</v>
      </c>
      <c r="E30" s="39" t="s">
        <v>222</v>
      </c>
      <c r="F30" s="37" t="s">
        <v>62</v>
      </c>
      <c r="G30" s="38">
        <v>85.922413793103402</v>
      </c>
      <c r="H30" s="38">
        <v>85.922413793103402</v>
      </c>
      <c r="I30" s="72">
        <v>0</v>
      </c>
      <c r="J30" s="69"/>
      <c r="K30" s="36"/>
      <c r="L30" s="36"/>
      <c r="M30" s="36"/>
      <c r="N30" s="37" t="s">
        <v>57</v>
      </c>
      <c r="O30" s="65">
        <f>SUMIFS(客户表!Z:Z,客户表!J:J,A30,客户表!A:A,E30,客户表!N:N,F30)</f>
        <v>85.922413793103402</v>
      </c>
      <c r="P30" s="35"/>
      <c r="Q30" s="85">
        <f t="shared" si="1"/>
        <v>0</v>
      </c>
      <c r="R30" s="87">
        <f t="shared" si="2"/>
        <v>0</v>
      </c>
      <c r="S30" s="86">
        <f t="shared" si="3"/>
        <v>0</v>
      </c>
      <c r="T30" s="36"/>
      <c r="U30" s="36" t="s">
        <v>0</v>
      </c>
    </row>
    <row r="31" spans="1:21" x14ac:dyDescent="0.15">
      <c r="A31" s="36" t="s">
        <v>54</v>
      </c>
      <c r="B31" s="41" t="s">
        <v>54</v>
      </c>
      <c r="C31" s="41" t="s">
        <v>53</v>
      </c>
      <c r="D31" s="41" t="s">
        <v>290</v>
      </c>
      <c r="E31" s="42" t="s">
        <v>235</v>
      </c>
      <c r="F31" s="43" t="s">
        <v>62</v>
      </c>
      <c r="G31" s="44">
        <f>2252396.65-1370475.8832+5022.9+1481214.72</f>
        <v>2368158.3868</v>
      </c>
      <c r="H31" s="31">
        <f>2252396.65</f>
        <v>2252396.65</v>
      </c>
      <c r="I31" s="71">
        <f>J31/H31</f>
        <v>6.6126439784299093E-2</v>
      </c>
      <c r="J31" s="69">
        <v>148942.971446582</v>
      </c>
      <c r="K31" s="31"/>
      <c r="L31" s="31"/>
      <c r="M31" s="69">
        <f>J31-K31</f>
        <v>148942.971446582</v>
      </c>
      <c r="N31" s="37" t="s">
        <v>63</v>
      </c>
      <c r="O31" s="65">
        <f>SUMIFS(客户表!Z:Z,客户表!J:J,A31,客户表!A:A,E31,客户表!N:N,F31)</f>
        <v>4041160.018394547</v>
      </c>
      <c r="P31" s="31"/>
      <c r="Q31" s="85">
        <f t="shared" si="1"/>
        <v>1718815.6632463483</v>
      </c>
      <c r="R31" s="87">
        <f t="shared" si="2"/>
        <v>1718815.6632463483</v>
      </c>
      <c r="S31" s="86">
        <f t="shared" si="3"/>
        <v>0.42532729598002683</v>
      </c>
      <c r="T31" s="41"/>
      <c r="U31" s="36" t="s">
        <v>0</v>
      </c>
    </row>
    <row r="32" spans="1:21" x14ac:dyDescent="0.15">
      <c r="A32" s="36" t="s">
        <v>54</v>
      </c>
      <c r="B32" s="41" t="s">
        <v>54</v>
      </c>
      <c r="C32" s="36" t="s">
        <v>53</v>
      </c>
      <c r="D32" s="36" t="s">
        <v>290</v>
      </c>
      <c r="E32" s="42" t="s">
        <v>235</v>
      </c>
      <c r="F32" s="37" t="s">
        <v>102</v>
      </c>
      <c r="G32" s="45">
        <f>289988.47-18697.74</f>
        <v>271290.73</v>
      </c>
      <c r="H32" s="35">
        <f>289988.47</f>
        <v>289988.46999999997</v>
      </c>
      <c r="I32" s="71">
        <f>J32/H32</f>
        <v>6.6343399561373598E-2</v>
      </c>
      <c r="J32" s="69">
        <v>19238.820933401399</v>
      </c>
      <c r="K32" s="35"/>
      <c r="L32" s="35"/>
      <c r="M32" s="69">
        <f>J32-K32</f>
        <v>19238.820933401399</v>
      </c>
      <c r="N32" s="37" t="s">
        <v>63</v>
      </c>
      <c r="O32" s="65">
        <f>SUMIFS(客户表!Z:Z,客户表!J:J,A32,客户表!A:A,E32,客户表!N:N,F32)</f>
        <v>1671788.522875</v>
      </c>
      <c r="P32" s="35"/>
      <c r="Q32" s="85">
        <f t="shared" si="1"/>
        <v>1339374.1639701899</v>
      </c>
      <c r="R32" s="87">
        <f t="shared" si="2"/>
        <v>1339374.1639701899</v>
      </c>
      <c r="S32" s="86">
        <f t="shared" si="3"/>
        <v>0.80116243510683272</v>
      </c>
      <c r="T32" s="36"/>
      <c r="U32" s="36" t="s">
        <v>0</v>
      </c>
    </row>
    <row r="33" spans="1:21" hidden="1" x14ac:dyDescent="0.15">
      <c r="A33" s="36" t="s">
        <v>241</v>
      </c>
      <c r="B33" s="36" t="s">
        <v>179</v>
      </c>
      <c r="C33" s="36" t="s">
        <v>186</v>
      </c>
      <c r="D33" s="36" t="s">
        <v>186</v>
      </c>
      <c r="E33" s="42" t="s">
        <v>235</v>
      </c>
      <c r="F33" s="37" t="s">
        <v>188</v>
      </c>
      <c r="G33" s="45">
        <v>15060000</v>
      </c>
      <c r="H33" s="35">
        <v>15060000</v>
      </c>
      <c r="I33" s="68">
        <v>0</v>
      </c>
      <c r="J33" s="69">
        <f>H33*I33</f>
        <v>0</v>
      </c>
      <c r="K33" s="35"/>
      <c r="L33" s="35"/>
      <c r="M33" s="69"/>
      <c r="N33" s="37" t="s">
        <v>57</v>
      </c>
      <c r="O33" s="65">
        <f>SUMIFS(客户表!Z:Z,客户表!J:J,A33,客户表!A:A,E33,客户表!N:N,F33)</f>
        <v>14909400</v>
      </c>
      <c r="P33" s="35"/>
      <c r="Q33" s="85">
        <f t="shared" si="1"/>
        <v>-142075.47169811319</v>
      </c>
      <c r="R33" s="87">
        <f t="shared" si="2"/>
        <v>-142075.47169811319</v>
      </c>
      <c r="S33" s="86">
        <f t="shared" si="3"/>
        <v>-9.5292548122736798E-3</v>
      </c>
      <c r="T33" s="36"/>
      <c r="U33" s="36" t="s">
        <v>0</v>
      </c>
    </row>
    <row r="34" spans="1:21" x14ac:dyDescent="0.15">
      <c r="A34" s="36" t="s">
        <v>54</v>
      </c>
      <c r="B34" s="41" t="s">
        <v>54</v>
      </c>
      <c r="C34" s="36" t="s">
        <v>296</v>
      </c>
      <c r="D34" s="36" t="s">
        <v>296</v>
      </c>
      <c r="E34" s="42" t="s">
        <v>235</v>
      </c>
      <c r="F34" s="37" t="s">
        <v>177</v>
      </c>
      <c r="G34" s="45">
        <f>3800150+25409.77</f>
        <v>3825559.77</v>
      </c>
      <c r="H34" s="45">
        <f>3800150+25409.77</f>
        <v>3825559.77</v>
      </c>
      <c r="I34" s="71">
        <f>J34/H34</f>
        <v>6.6126439784299065E-2</v>
      </c>
      <c r="J34" s="69">
        <v>252970.64777214199</v>
      </c>
      <c r="K34" s="35">
        <v>0</v>
      </c>
      <c r="L34" s="35"/>
      <c r="M34" s="69">
        <f>J34-K34</f>
        <v>252970.64777214199</v>
      </c>
      <c r="N34" s="37" t="s">
        <v>291</v>
      </c>
      <c r="O34" s="65">
        <f>SUMIFS(客户表!Z:Z,客户表!J:J,A34,客户表!A:A,E34,客户表!N:N,F34)</f>
        <v>6915490.5140034044</v>
      </c>
      <c r="P34" s="35"/>
      <c r="Q34" s="85">
        <f t="shared" si="1"/>
        <v>3153680.5582788172</v>
      </c>
      <c r="R34" s="87">
        <f t="shared" si="2"/>
        <v>3153680.5582788172</v>
      </c>
      <c r="S34" s="86">
        <f t="shared" si="3"/>
        <v>0.4560313620404548</v>
      </c>
      <c r="T34" s="36"/>
      <c r="U34" s="36" t="s">
        <v>0</v>
      </c>
    </row>
    <row r="35" spans="1:21" hidden="1" x14ac:dyDescent="0.15">
      <c r="A35" s="36" t="s">
        <v>220</v>
      </c>
      <c r="B35" s="36" t="s">
        <v>179</v>
      </c>
      <c r="C35" s="36" t="s">
        <v>292</v>
      </c>
      <c r="D35" s="36" t="s">
        <v>292</v>
      </c>
      <c r="E35" s="42" t="s">
        <v>235</v>
      </c>
      <c r="F35" s="37" t="s">
        <v>62</v>
      </c>
      <c r="G35" s="45">
        <v>74371.509999999995</v>
      </c>
      <c r="H35" s="35">
        <v>74371.509999999995</v>
      </c>
      <c r="I35" s="68">
        <v>0</v>
      </c>
      <c r="J35" s="69">
        <f>H35*I35</f>
        <v>0</v>
      </c>
      <c r="K35" s="35">
        <v>0</v>
      </c>
      <c r="L35" s="35"/>
      <c r="M35" s="69">
        <f>J35-K35</f>
        <v>0</v>
      </c>
      <c r="N35" s="37" t="s">
        <v>57</v>
      </c>
      <c r="O35" s="65">
        <f>SUMIFS(客户表!Z:Z,客户表!J:J,A35,客户表!A:A,E35,客户表!N:N,F35)</f>
        <v>0</v>
      </c>
      <c r="P35" s="35"/>
      <c r="Q35" s="85">
        <f t="shared" ref="Q35:Q55" si="11">(O35-G35+J35)/1.06</f>
        <v>-70161.80188679244</v>
      </c>
      <c r="R35" s="87">
        <f t="shared" si="2"/>
        <v>-70161.80188679244</v>
      </c>
      <c r="S35" s="86" t="str">
        <f t="shared" si="3"/>
        <v>-</v>
      </c>
      <c r="T35" s="36"/>
      <c r="U35" s="36" t="s">
        <v>0</v>
      </c>
    </row>
    <row r="36" spans="1:21" x14ac:dyDescent="0.15">
      <c r="A36" s="36" t="s">
        <v>54</v>
      </c>
      <c r="B36" s="36" t="s">
        <v>54</v>
      </c>
      <c r="C36" s="36" t="s">
        <v>53</v>
      </c>
      <c r="D36" s="36" t="s">
        <v>290</v>
      </c>
      <c r="E36" s="39" t="s">
        <v>252</v>
      </c>
      <c r="F36" s="37" t="s">
        <v>62</v>
      </c>
      <c r="G36" s="45">
        <f>1309142.6+4.54-205559.750000004</f>
        <v>1103587.3899999962</v>
      </c>
      <c r="H36" s="45">
        <f>1309142.6+4.54-205559.750000004</f>
        <v>1103587.3899999962</v>
      </c>
      <c r="I36" s="71">
        <f>J36/H36</f>
        <v>6.6126439784298954E-2</v>
      </c>
      <c r="J36" s="69">
        <v>72976.305091546397</v>
      </c>
      <c r="K36" s="35"/>
      <c r="L36" s="35"/>
      <c r="M36" s="69"/>
      <c r="N36" s="37" t="s">
        <v>63</v>
      </c>
      <c r="O36" s="65">
        <f>SUMIFS(客户表!Z:Z,客户表!J:J,A36,客户表!A:A,E36,客户表!N:N,F36)</f>
        <v>3321550.9961490552</v>
      </c>
      <c r="P36" s="36"/>
      <c r="Q36" s="85">
        <f t="shared" si="11"/>
        <v>2161264.0672081178</v>
      </c>
      <c r="R36" s="87">
        <f t="shared" si="2"/>
        <v>2161264.0672081178</v>
      </c>
      <c r="S36" s="86">
        <f t="shared" si="3"/>
        <v>0.65067917659968111</v>
      </c>
      <c r="T36" s="36"/>
      <c r="U36" s="36" t="s">
        <v>0</v>
      </c>
    </row>
    <row r="37" spans="1:21" x14ac:dyDescent="0.15">
      <c r="A37" s="36" t="s">
        <v>54</v>
      </c>
      <c r="B37" s="36" t="s">
        <v>54</v>
      </c>
      <c r="C37" s="36" t="s">
        <v>53</v>
      </c>
      <c r="D37" s="36" t="s">
        <v>290</v>
      </c>
      <c r="E37" s="39" t="s">
        <v>252</v>
      </c>
      <c r="F37" s="37" t="s">
        <v>102</v>
      </c>
      <c r="G37" s="45">
        <f>108497.63-16133.52</f>
        <v>92364.11</v>
      </c>
      <c r="H37" s="35">
        <v>108497.63</v>
      </c>
      <c r="I37" s="71">
        <f>J37/H37</f>
        <v>6.6343399561373459E-2</v>
      </c>
      <c r="J37" s="69">
        <v>7198.1016185520602</v>
      </c>
      <c r="K37" s="35"/>
      <c r="L37" s="35"/>
      <c r="M37" s="69"/>
      <c r="N37" s="37" t="s">
        <v>63</v>
      </c>
      <c r="O37" s="65">
        <f>SUMIFS(客户表!Z:Z,客户表!J:J,A37,客户表!A:A,E37,客户表!N:N,F37)</f>
        <v>302142.75610922329</v>
      </c>
      <c r="P37" s="36"/>
      <c r="Q37" s="85">
        <f t="shared" si="11"/>
        <v>204695.04502620315</v>
      </c>
      <c r="R37" s="87">
        <f t="shared" si="2"/>
        <v>204695.04502620315</v>
      </c>
      <c r="S37" s="86">
        <f t="shared" si="3"/>
        <v>0.67747791693608161</v>
      </c>
      <c r="T37" s="36"/>
      <c r="U37" s="36" t="s">
        <v>0</v>
      </c>
    </row>
    <row r="38" spans="1:21" x14ac:dyDescent="0.3">
      <c r="A38" s="36" t="s">
        <v>54</v>
      </c>
      <c r="B38" s="36" t="s">
        <v>54</v>
      </c>
      <c r="C38" s="36" t="s">
        <v>53</v>
      </c>
      <c r="D38" s="36" t="s">
        <v>290</v>
      </c>
      <c r="E38" s="39" t="s">
        <v>252</v>
      </c>
      <c r="F38" s="37" t="s">
        <v>177</v>
      </c>
      <c r="G38" s="38">
        <v>3800150</v>
      </c>
      <c r="H38" s="38">
        <v>3800150</v>
      </c>
      <c r="I38" s="71">
        <f>J38/H38</f>
        <v>6.6126439784299038E-2</v>
      </c>
      <c r="J38" s="69">
        <v>251290.39014630401</v>
      </c>
      <c r="K38" s="50">
        <v>714132</v>
      </c>
      <c r="L38" s="50">
        <v>714132</v>
      </c>
      <c r="M38" s="69">
        <f t="shared" ref="M38:M45" si="12">J38-K38</f>
        <v>-462841.60985369596</v>
      </c>
      <c r="N38" s="37" t="s">
        <v>291</v>
      </c>
      <c r="O38" s="65">
        <f>SUMIFS(客户表!Z:Z,客户表!J:J,A38,客户表!A:A,E38,客户表!N:N,F38)</f>
        <v>10757762.080000002</v>
      </c>
      <c r="P38" s="36"/>
      <c r="Q38" s="85">
        <f t="shared" si="11"/>
        <v>6800851.3869304769</v>
      </c>
      <c r="R38" s="87">
        <f t="shared" si="2"/>
        <v>6800851.3869304769</v>
      </c>
      <c r="S38" s="86">
        <f t="shared" si="3"/>
        <v>0.63218086962288311</v>
      </c>
      <c r="T38" s="36"/>
      <c r="U38" s="36" t="s">
        <v>0</v>
      </c>
    </row>
    <row r="39" spans="1:21" x14ac:dyDescent="0.15">
      <c r="A39" s="36" t="s">
        <v>54</v>
      </c>
      <c r="B39" s="36" t="s">
        <v>54</v>
      </c>
      <c r="C39" s="36" t="s">
        <v>53</v>
      </c>
      <c r="D39" s="36" t="s">
        <v>290</v>
      </c>
      <c r="E39" s="39" t="s">
        <v>252</v>
      </c>
      <c r="F39" s="37" t="s">
        <v>188</v>
      </c>
      <c r="G39" s="38">
        <v>173947.4</v>
      </c>
      <c r="H39" s="38">
        <f>G39</f>
        <v>173947.4</v>
      </c>
      <c r="I39" s="71">
        <f>J39/H39</f>
        <v>6.6126439784299162E-2</v>
      </c>
      <c r="J39" s="69">
        <v>11502.522271735401</v>
      </c>
      <c r="K39" s="35">
        <v>0</v>
      </c>
      <c r="L39" s="35"/>
      <c r="M39" s="69">
        <f t="shared" si="12"/>
        <v>11502.522271735401</v>
      </c>
      <c r="N39" s="37" t="s">
        <v>291</v>
      </c>
      <c r="O39" s="65">
        <f>SUMIFS(客户表!Z:Z,客户表!J:J,A39,客户表!A:A,E39,客户表!N:N,F39)</f>
        <v>178187.4</v>
      </c>
      <c r="P39" s="36"/>
      <c r="Q39" s="85">
        <f t="shared" si="11"/>
        <v>14851.436105410754</v>
      </c>
      <c r="R39" s="87">
        <f t="shared" si="2"/>
        <v>14851.436105410754</v>
      </c>
      <c r="S39" s="86">
        <f t="shared" si="3"/>
        <v>8.3347285528666756E-2</v>
      </c>
      <c r="T39" s="36"/>
      <c r="U39" s="36" t="s">
        <v>0</v>
      </c>
    </row>
    <row r="40" spans="1:21" hidden="1" x14ac:dyDescent="0.15">
      <c r="A40" s="36" t="s">
        <v>220</v>
      </c>
      <c r="B40" s="36" t="s">
        <v>179</v>
      </c>
      <c r="C40" s="36" t="s">
        <v>292</v>
      </c>
      <c r="D40" s="36" t="s">
        <v>292</v>
      </c>
      <c r="E40" s="39" t="s">
        <v>252</v>
      </c>
      <c r="F40" s="37" t="s">
        <v>62</v>
      </c>
      <c r="G40" s="38">
        <v>109734.59</v>
      </c>
      <c r="H40" s="38">
        <v>109734.59</v>
      </c>
      <c r="I40" s="72">
        <v>0</v>
      </c>
      <c r="J40" s="69">
        <f t="shared" ref="J40:J43" si="13">H40*I40</f>
        <v>0</v>
      </c>
      <c r="K40" s="35">
        <v>0</v>
      </c>
      <c r="L40" s="35"/>
      <c r="M40" s="69">
        <f t="shared" si="12"/>
        <v>0</v>
      </c>
      <c r="N40" s="37" t="s">
        <v>57</v>
      </c>
      <c r="O40" s="65">
        <f>SUMIFS(客户表!Z:Z,客户表!J:J,A40,客户表!A:A,E40,客户表!N:N,F40)</f>
        <v>0</v>
      </c>
      <c r="P40" s="36"/>
      <c r="Q40" s="85">
        <f t="shared" si="11"/>
        <v>-103523.19811320755</v>
      </c>
      <c r="R40" s="87">
        <f t="shared" si="2"/>
        <v>-103523.19811320755</v>
      </c>
      <c r="S40" s="86" t="str">
        <f t="shared" si="3"/>
        <v>-</v>
      </c>
      <c r="T40" s="36"/>
      <c r="U40" s="36" t="s">
        <v>0</v>
      </c>
    </row>
    <row r="41" spans="1:21" hidden="1" x14ac:dyDescent="0.15">
      <c r="A41" s="36" t="s">
        <v>183</v>
      </c>
      <c r="B41" s="36" t="s">
        <v>179</v>
      </c>
      <c r="C41" s="36" t="s">
        <v>261</v>
      </c>
      <c r="D41" s="36" t="s">
        <v>261</v>
      </c>
      <c r="E41" s="39" t="s">
        <v>252</v>
      </c>
      <c r="F41" s="37" t="s">
        <v>62</v>
      </c>
      <c r="G41" s="38">
        <v>81000</v>
      </c>
      <c r="H41" s="38">
        <v>81000</v>
      </c>
      <c r="I41" s="72">
        <v>0</v>
      </c>
      <c r="J41" s="69">
        <f t="shared" si="13"/>
        <v>0</v>
      </c>
      <c r="K41" s="35">
        <v>0</v>
      </c>
      <c r="L41" s="35"/>
      <c r="M41" s="69">
        <f t="shared" si="12"/>
        <v>0</v>
      </c>
      <c r="N41" s="37" t="s">
        <v>57</v>
      </c>
      <c r="O41" s="65">
        <f>SUMIFS(客户表!Z:Z,客户表!J:J,A41,客户表!A:A,E41,客户表!N:N,F41)</f>
        <v>0</v>
      </c>
      <c r="P41" s="36"/>
      <c r="Q41" s="85">
        <f t="shared" si="11"/>
        <v>-76415.094339622636</v>
      </c>
      <c r="R41" s="87">
        <f t="shared" si="2"/>
        <v>-76415.094339622636</v>
      </c>
      <c r="S41" s="86" t="str">
        <f t="shared" si="3"/>
        <v>-</v>
      </c>
      <c r="T41" s="36"/>
      <c r="U41" s="36" t="s">
        <v>0</v>
      </c>
    </row>
    <row r="42" spans="1:21" hidden="1" x14ac:dyDescent="0.15">
      <c r="A42" s="36" t="s">
        <v>260</v>
      </c>
      <c r="B42" s="36" t="s">
        <v>179</v>
      </c>
      <c r="C42" s="36" t="s">
        <v>186</v>
      </c>
      <c r="D42" s="36" t="s">
        <v>186</v>
      </c>
      <c r="E42" s="39" t="s">
        <v>252</v>
      </c>
      <c r="F42" s="37" t="s">
        <v>188</v>
      </c>
      <c r="G42" s="38">
        <v>14970000</v>
      </c>
      <c r="H42" s="38">
        <v>14970000</v>
      </c>
      <c r="I42" s="72">
        <v>0</v>
      </c>
      <c r="J42" s="69">
        <f t="shared" si="13"/>
        <v>0</v>
      </c>
      <c r="K42" s="35">
        <v>0</v>
      </c>
      <c r="L42" s="35"/>
      <c r="M42" s="69">
        <f t="shared" si="12"/>
        <v>0</v>
      </c>
      <c r="N42" s="37" t="s">
        <v>57</v>
      </c>
      <c r="O42" s="65">
        <f>SUMIFS(客户表!Z:Z,客户表!J:J,A42,客户表!A:A,E42,客户表!N:N,F42)</f>
        <v>14820300</v>
      </c>
      <c r="P42" s="36"/>
      <c r="Q42" s="85">
        <f t="shared" si="11"/>
        <v>-141226.41509433961</v>
      </c>
      <c r="R42" s="87">
        <f t="shared" si="2"/>
        <v>-141226.41509433961</v>
      </c>
      <c r="S42" s="86">
        <f t="shared" si="3"/>
        <v>-9.5292548122736798E-3</v>
      </c>
      <c r="T42" s="36"/>
      <c r="U42" s="36" t="s">
        <v>0</v>
      </c>
    </row>
    <row r="43" spans="1:21" hidden="1" x14ac:dyDescent="0.15">
      <c r="A43" s="36" t="s">
        <v>264</v>
      </c>
      <c r="B43" s="36" t="s">
        <v>179</v>
      </c>
      <c r="C43" s="36" t="s">
        <v>265</v>
      </c>
      <c r="D43" s="36" t="s">
        <v>293</v>
      </c>
      <c r="E43" s="39" t="s">
        <v>252</v>
      </c>
      <c r="F43" s="37" t="s">
        <v>177</v>
      </c>
      <c r="G43" s="38">
        <v>0</v>
      </c>
      <c r="H43" s="38">
        <v>0</v>
      </c>
      <c r="I43" s="72">
        <v>0</v>
      </c>
      <c r="J43" s="69">
        <f t="shared" si="13"/>
        <v>0</v>
      </c>
      <c r="K43" s="35">
        <v>0</v>
      </c>
      <c r="L43" s="35">
        <v>0</v>
      </c>
      <c r="M43" s="69">
        <f t="shared" si="12"/>
        <v>0</v>
      </c>
      <c r="N43" s="37" t="s">
        <v>57</v>
      </c>
      <c r="O43" s="65">
        <f>SUMIFS(客户表!Z:Z,客户表!J:J,A43,客户表!A:A,E43,客户表!N:N,F43)</f>
        <v>-300000</v>
      </c>
      <c r="P43" s="36"/>
      <c r="Q43" s="85">
        <f t="shared" si="11"/>
        <v>-283018.86792452831</v>
      </c>
      <c r="R43" s="87">
        <f t="shared" si="2"/>
        <v>-283018.86792452831</v>
      </c>
      <c r="S43" s="86">
        <f t="shared" si="3"/>
        <v>0.94339622641509435</v>
      </c>
      <c r="T43" s="36"/>
      <c r="U43" s="36" t="s">
        <v>0</v>
      </c>
    </row>
    <row r="44" spans="1:21" hidden="1" x14ac:dyDescent="0.15">
      <c r="A44" s="36" t="s">
        <v>264</v>
      </c>
      <c r="B44" s="36" t="s">
        <v>179</v>
      </c>
      <c r="C44" s="36" t="s">
        <v>265</v>
      </c>
      <c r="D44" s="36" t="s">
        <v>293</v>
      </c>
      <c r="E44" s="39" t="s">
        <v>252</v>
      </c>
      <c r="F44" s="37" t="s">
        <v>62</v>
      </c>
      <c r="G44" s="38">
        <v>0</v>
      </c>
      <c r="H44" s="38">
        <v>0</v>
      </c>
      <c r="I44" s="72">
        <v>0</v>
      </c>
      <c r="J44" s="69">
        <f t="shared" ref="J44:J55" si="14">H44*I44</f>
        <v>0</v>
      </c>
      <c r="K44" s="35">
        <v>0</v>
      </c>
      <c r="L44" s="35">
        <v>0</v>
      </c>
      <c r="M44" s="69">
        <f t="shared" si="12"/>
        <v>0</v>
      </c>
      <c r="N44" s="37" t="s">
        <v>57</v>
      </c>
      <c r="O44" s="65">
        <f>SUMIFS(客户表!Z:Z,客户表!J:J,A44,客户表!A:A,E44,客户表!N:N,F44)</f>
        <v>162816</v>
      </c>
      <c r="P44" s="36"/>
      <c r="Q44" s="85">
        <f t="shared" si="11"/>
        <v>153600</v>
      </c>
      <c r="R44" s="87">
        <f t="shared" ref="R44:R49" si="15">Q44-(P44/1.06)</f>
        <v>153600</v>
      </c>
      <c r="S44" s="88">
        <f t="shared" ref="S44:S49" si="16">IFERROR(R44/O44,"-")</f>
        <v>0.94339622641509435</v>
      </c>
      <c r="T44" s="36"/>
      <c r="U44" s="36" t="s">
        <v>0</v>
      </c>
    </row>
    <row r="45" spans="1:21" x14ac:dyDescent="0.3">
      <c r="A45" s="46" t="s">
        <v>54</v>
      </c>
      <c r="B45" s="46" t="s">
        <v>54</v>
      </c>
      <c r="C45" s="36" t="s">
        <v>53</v>
      </c>
      <c r="D45" s="36" t="s">
        <v>290</v>
      </c>
      <c r="E45" s="47" t="s">
        <v>269</v>
      </c>
      <c r="F45" s="48" t="s">
        <v>62</v>
      </c>
      <c r="G45" s="49">
        <v>2282908.87</v>
      </c>
      <c r="H45" s="50">
        <v>2282908.87</v>
      </c>
      <c r="I45" s="73">
        <v>0.05</v>
      </c>
      <c r="J45" s="74">
        <f t="shared" si="14"/>
        <v>114145.44350000001</v>
      </c>
      <c r="K45" s="50">
        <v>818979.1</v>
      </c>
      <c r="L45" s="50">
        <v>818979.1</v>
      </c>
      <c r="M45" s="74">
        <f t="shared" si="12"/>
        <v>-704833.65649999992</v>
      </c>
      <c r="N45" s="48" t="s">
        <v>63</v>
      </c>
      <c r="O45" s="65">
        <f>SUMIFS(客户表!Z:Z,客户表!J:J,A45,客户表!A:A,E45,客户表!N:N,F45)</f>
        <v>3062235.8408221942</v>
      </c>
      <c r="P45" s="46"/>
      <c r="Q45" s="85">
        <f t="shared" si="11"/>
        <v>842898.50407754164</v>
      </c>
      <c r="R45" s="87">
        <f t="shared" si="15"/>
        <v>842898.50407754164</v>
      </c>
      <c r="S45" s="88">
        <f t="shared" si="16"/>
        <v>0.27525590708625103</v>
      </c>
      <c r="T45" s="46"/>
      <c r="U45" s="50" t="s">
        <v>0</v>
      </c>
    </row>
    <row r="46" spans="1:21" x14ac:dyDescent="0.3">
      <c r="A46" s="46" t="s">
        <v>54</v>
      </c>
      <c r="B46" s="46" t="s">
        <v>54</v>
      </c>
      <c r="C46" s="36" t="s">
        <v>53</v>
      </c>
      <c r="D46" s="36" t="s">
        <v>290</v>
      </c>
      <c r="E46" s="47" t="s">
        <v>269</v>
      </c>
      <c r="F46" s="48" t="s">
        <v>102</v>
      </c>
      <c r="G46" s="49">
        <v>848700.78</v>
      </c>
      <c r="H46" s="50">
        <v>848700.78</v>
      </c>
      <c r="I46" s="73">
        <v>0.05</v>
      </c>
      <c r="J46" s="74">
        <f t="shared" si="14"/>
        <v>42435.039000000004</v>
      </c>
      <c r="K46" s="50">
        <v>0</v>
      </c>
      <c r="L46" s="50"/>
      <c r="M46" s="74">
        <f t="shared" ref="M46:M55" si="17">J46-K46</f>
        <v>42435.039000000004</v>
      </c>
      <c r="N46" s="48" t="s">
        <v>63</v>
      </c>
      <c r="O46" s="65">
        <f>SUMIFS(客户表!Z:Z,客户表!J:J,A46,客户表!A:A,E46,客户表!N:N,F46)</f>
        <v>1060882.7239466016</v>
      </c>
      <c r="P46" s="46"/>
      <c r="Q46" s="85">
        <f t="shared" si="11"/>
        <v>240204.70089302034</v>
      </c>
      <c r="R46" s="87">
        <f t="shared" si="15"/>
        <v>240204.70089302034</v>
      </c>
      <c r="S46" s="88">
        <f t="shared" si="16"/>
        <v>0.22641965551049051</v>
      </c>
      <c r="T46" s="46"/>
      <c r="U46" s="50" t="s">
        <v>0</v>
      </c>
    </row>
    <row r="47" spans="1:21" x14ac:dyDescent="0.3">
      <c r="A47" s="46" t="s">
        <v>54</v>
      </c>
      <c r="B47" s="46" t="s">
        <v>54</v>
      </c>
      <c r="C47" s="36" t="s">
        <v>296</v>
      </c>
      <c r="D47" s="36" t="s">
        <v>296</v>
      </c>
      <c r="E47" s="47" t="s">
        <v>269</v>
      </c>
      <c r="F47" s="48" t="s">
        <v>177</v>
      </c>
      <c r="G47" s="49">
        <v>3800150</v>
      </c>
      <c r="H47" s="50">
        <v>3800150</v>
      </c>
      <c r="I47" s="73">
        <v>0.05</v>
      </c>
      <c r="J47" s="74">
        <f t="shared" si="14"/>
        <v>190007.5</v>
      </c>
      <c r="K47" s="50">
        <v>0</v>
      </c>
      <c r="L47" s="50"/>
      <c r="M47" s="74">
        <f t="shared" si="17"/>
        <v>190007.5</v>
      </c>
      <c r="N47" s="48" t="s">
        <v>63</v>
      </c>
      <c r="O47" s="65">
        <f>SUMIFS(客户表!Z:Z,客户表!J:J,A47,客户表!A:A,E47,客户表!N:N,F47)</f>
        <v>6890271.7943396233</v>
      </c>
      <c r="P47" s="46"/>
      <c r="Q47" s="85">
        <f t="shared" si="11"/>
        <v>3094461.5984336068</v>
      </c>
      <c r="R47" s="87">
        <f t="shared" si="15"/>
        <v>3094461.5984336068</v>
      </c>
      <c r="S47" s="88">
        <f t="shared" si="16"/>
        <v>0.44910588301839055</v>
      </c>
      <c r="T47" s="46"/>
      <c r="U47" s="50" t="s">
        <v>0</v>
      </c>
    </row>
    <row r="48" spans="1:21" hidden="1" x14ac:dyDescent="0.3">
      <c r="A48" s="46" t="s">
        <v>54</v>
      </c>
      <c r="B48" s="46" t="s">
        <v>54</v>
      </c>
      <c r="C48" s="36" t="s">
        <v>296</v>
      </c>
      <c r="D48" s="36" t="s">
        <v>296</v>
      </c>
      <c r="E48" s="47" t="s">
        <v>269</v>
      </c>
      <c r="F48" s="48" t="s">
        <v>188</v>
      </c>
      <c r="G48" s="49">
        <v>213617.35</v>
      </c>
      <c r="H48" s="50">
        <v>213617.35</v>
      </c>
      <c r="I48" s="73">
        <v>0</v>
      </c>
      <c r="J48" s="74">
        <f t="shared" si="14"/>
        <v>0</v>
      </c>
      <c r="K48" s="50">
        <v>0</v>
      </c>
      <c r="L48" s="50"/>
      <c r="M48" s="74">
        <f t="shared" si="17"/>
        <v>0</v>
      </c>
      <c r="N48" s="48" t="s">
        <v>63</v>
      </c>
      <c r="O48" s="65">
        <f>SUMIFS(客户表!Z:Z,客户表!J:J,A48,客户表!A:A,E48,客户表!N:N,F48)</f>
        <v>213617.35</v>
      </c>
      <c r="P48" s="46"/>
      <c r="Q48" s="85">
        <f t="shared" si="11"/>
        <v>0</v>
      </c>
      <c r="R48" s="87">
        <f t="shared" si="15"/>
        <v>0</v>
      </c>
      <c r="S48" s="88">
        <f t="shared" si="16"/>
        <v>0</v>
      </c>
      <c r="T48" s="46"/>
      <c r="U48" s="50" t="s">
        <v>0</v>
      </c>
    </row>
    <row r="49" spans="1:21" hidden="1" x14ac:dyDescent="0.3">
      <c r="A49" s="46" t="s">
        <v>260</v>
      </c>
      <c r="B49" s="46" t="s">
        <v>179</v>
      </c>
      <c r="C49" s="36" t="s">
        <v>186</v>
      </c>
      <c r="D49" s="36" t="s">
        <v>186</v>
      </c>
      <c r="E49" s="47" t="s">
        <v>269</v>
      </c>
      <c r="F49" s="48" t="s">
        <v>188</v>
      </c>
      <c r="G49" s="49">
        <v>14850000</v>
      </c>
      <c r="H49" s="49">
        <v>14850000</v>
      </c>
      <c r="I49" s="73">
        <v>0</v>
      </c>
      <c r="J49" s="74">
        <f t="shared" si="14"/>
        <v>0</v>
      </c>
      <c r="K49" s="50">
        <v>0</v>
      </c>
      <c r="L49" s="50"/>
      <c r="M49" s="74">
        <f t="shared" si="17"/>
        <v>0</v>
      </c>
      <c r="N49" s="48" t="s">
        <v>57</v>
      </c>
      <c r="O49" s="65">
        <f>SUMIFS(客户表!Z:Z,客户表!J:J,A49,客户表!A:A,E49,客户表!N:N,F49)</f>
        <v>14701500</v>
      </c>
      <c r="P49" s="46"/>
      <c r="Q49" s="85">
        <f t="shared" si="11"/>
        <v>-140094.33962264151</v>
      </c>
      <c r="R49" s="87">
        <f t="shared" si="15"/>
        <v>-140094.33962264151</v>
      </c>
      <c r="S49" s="88">
        <f t="shared" si="16"/>
        <v>-9.5292548122736798E-3</v>
      </c>
      <c r="T49" s="46"/>
      <c r="U49" s="50" t="s">
        <v>0</v>
      </c>
    </row>
    <row r="50" spans="1:21" s="18" customFormat="1" x14ac:dyDescent="0.3">
      <c r="A50" s="51" t="s">
        <v>54</v>
      </c>
      <c r="B50" s="51" t="s">
        <v>54</v>
      </c>
      <c r="C50" s="52" t="s">
        <v>53</v>
      </c>
      <c r="D50" s="52" t="s">
        <v>290</v>
      </c>
      <c r="E50" s="53" t="s">
        <v>273</v>
      </c>
      <c r="F50" s="54" t="s">
        <v>62</v>
      </c>
      <c r="G50" s="55">
        <f>1214015.4+23.35-133492.43</f>
        <v>1080546.32</v>
      </c>
      <c r="H50" s="55">
        <f>1214015.4+23.35-133492.43</f>
        <v>1080546.32</v>
      </c>
      <c r="I50" s="75">
        <v>0.05</v>
      </c>
      <c r="J50" s="76">
        <f t="shared" si="14"/>
        <v>54027.316000000006</v>
      </c>
      <c r="K50" s="77"/>
      <c r="L50" s="77"/>
      <c r="M50" s="76">
        <f t="shared" si="17"/>
        <v>54027.316000000006</v>
      </c>
      <c r="N50" s="54" t="s">
        <v>63</v>
      </c>
      <c r="O50" s="78">
        <f>SUMIFS(客户表!Z:Z,客户表!J:J,A50,客户表!A:A,E50,客户表!N:N,F50)</f>
        <v>2368188.1177392695</v>
      </c>
      <c r="P50" s="51"/>
      <c r="Q50" s="89">
        <f t="shared" si="11"/>
        <v>1265725.5789993107</v>
      </c>
      <c r="R50" s="90">
        <f t="shared" ref="R50:R55" si="18">Q50-(P50/1.06)</f>
        <v>1265725.5789993107</v>
      </c>
      <c r="S50" s="91">
        <f t="shared" ref="S50:S55" si="19">IFERROR(R50/O50,"-")</f>
        <v>0.53447003197009679</v>
      </c>
      <c r="T50" s="52"/>
      <c r="U50" s="92" t="s">
        <v>0</v>
      </c>
    </row>
    <row r="51" spans="1:21" x14ac:dyDescent="0.3">
      <c r="A51" s="46" t="s">
        <v>54</v>
      </c>
      <c r="B51" s="46" t="s">
        <v>54</v>
      </c>
      <c r="C51" s="56" t="s">
        <v>53</v>
      </c>
      <c r="D51" s="36" t="s">
        <v>290</v>
      </c>
      <c r="E51" s="47" t="s">
        <v>273</v>
      </c>
      <c r="F51" s="57" t="s">
        <v>102</v>
      </c>
      <c r="G51" s="58">
        <v>931136.84</v>
      </c>
      <c r="H51" s="59">
        <v>931136.84</v>
      </c>
      <c r="I51" s="79">
        <v>0.05</v>
      </c>
      <c r="J51" s="80">
        <f t="shared" si="14"/>
        <v>46556.842000000004</v>
      </c>
      <c r="K51" s="59"/>
      <c r="L51" s="59"/>
      <c r="M51" s="80">
        <f t="shared" si="17"/>
        <v>46556.842000000004</v>
      </c>
      <c r="N51" s="57" t="s">
        <v>63</v>
      </c>
      <c r="O51" s="65">
        <f>SUMIFS(客户表!Z:Z,客户表!J:J,A51,客户表!A:A,E51,客户表!N:N,F51)</f>
        <v>2007268.199514563</v>
      </c>
      <c r="P51" s="46"/>
      <c r="Q51" s="85">
        <f t="shared" si="11"/>
        <v>1059139.8127495875</v>
      </c>
      <c r="R51" s="87">
        <f t="shared" si="18"/>
        <v>1059139.8127495875</v>
      </c>
      <c r="S51" s="88">
        <f t="shared" si="19"/>
        <v>0.52765236504306179</v>
      </c>
      <c r="T51" s="36"/>
      <c r="U51" s="50" t="s">
        <v>0</v>
      </c>
    </row>
    <row r="52" spans="1:21" x14ac:dyDescent="0.3">
      <c r="A52" s="46" t="s">
        <v>54</v>
      </c>
      <c r="B52" s="46" t="s">
        <v>54</v>
      </c>
      <c r="C52" s="60" t="s">
        <v>296</v>
      </c>
      <c r="D52" s="36" t="s">
        <v>296</v>
      </c>
      <c r="E52" s="47" t="s">
        <v>273</v>
      </c>
      <c r="F52" s="57" t="s">
        <v>177</v>
      </c>
      <c r="G52" s="61">
        <v>3800150</v>
      </c>
      <c r="H52" s="61">
        <v>3800150</v>
      </c>
      <c r="I52" s="81">
        <v>0.05</v>
      </c>
      <c r="J52" s="80">
        <f t="shared" si="14"/>
        <v>190007.5</v>
      </c>
      <c r="K52" s="59">
        <v>0</v>
      </c>
      <c r="L52" s="82"/>
      <c r="M52" s="80">
        <f t="shared" si="17"/>
        <v>190007.5</v>
      </c>
      <c r="N52" s="57" t="s">
        <v>291</v>
      </c>
      <c r="O52" s="65">
        <f>SUMIFS(客户表!Z:Z,客户表!J:J,A52,客户表!A:A,E52,客户表!N:N,F52)</f>
        <v>6890271.7943396233</v>
      </c>
      <c r="P52" s="46"/>
      <c r="Q52" s="85">
        <f t="shared" si="11"/>
        <v>3094461.5984336068</v>
      </c>
      <c r="R52" s="87">
        <f t="shared" si="18"/>
        <v>3094461.5984336068</v>
      </c>
      <c r="S52" s="88">
        <f t="shared" si="19"/>
        <v>0.44910588301839055</v>
      </c>
      <c r="T52" s="36"/>
      <c r="U52" s="50" t="s">
        <v>0</v>
      </c>
    </row>
    <row r="53" spans="1:21" hidden="1" x14ac:dyDescent="0.3">
      <c r="A53" s="46" t="s">
        <v>54</v>
      </c>
      <c r="B53" s="46" t="s">
        <v>54</v>
      </c>
      <c r="C53" s="60" t="s">
        <v>296</v>
      </c>
      <c r="D53" s="36" t="s">
        <v>296</v>
      </c>
      <c r="E53" s="47" t="s">
        <v>273</v>
      </c>
      <c r="F53" s="62" t="s">
        <v>188</v>
      </c>
      <c r="G53" s="61">
        <v>105892.32</v>
      </c>
      <c r="H53" s="61">
        <v>105892.32</v>
      </c>
      <c r="I53" s="81">
        <v>0</v>
      </c>
      <c r="J53" s="80">
        <f t="shared" si="14"/>
        <v>0</v>
      </c>
      <c r="K53" s="59">
        <v>0</v>
      </c>
      <c r="L53" s="82"/>
      <c r="M53" s="80">
        <f t="shared" si="17"/>
        <v>0</v>
      </c>
      <c r="N53" s="57" t="s">
        <v>57</v>
      </c>
      <c r="O53" s="65">
        <f>SUMIFS(客户表!Z:Z,客户表!J:J,A53,客户表!A:A,E53,客户表!N:N,F53)</f>
        <v>637346.4</v>
      </c>
      <c r="P53" s="46"/>
      <c r="Q53" s="85">
        <f t="shared" si="11"/>
        <v>501371.77358490572</v>
      </c>
      <c r="R53" s="87">
        <f t="shared" si="18"/>
        <v>501371.77358490572</v>
      </c>
      <c r="S53" s="88">
        <f t="shared" si="19"/>
        <v>0.78665506478879565</v>
      </c>
      <c r="T53" s="36"/>
      <c r="U53" s="50" t="s">
        <v>0</v>
      </c>
    </row>
    <row r="54" spans="1:21" hidden="1" x14ac:dyDescent="0.3">
      <c r="A54" s="36" t="s">
        <v>220</v>
      </c>
      <c r="B54" s="36" t="s">
        <v>179</v>
      </c>
      <c r="C54" s="60" t="s">
        <v>275</v>
      </c>
      <c r="D54" s="36" t="s">
        <v>292</v>
      </c>
      <c r="E54" s="47" t="s">
        <v>273</v>
      </c>
      <c r="F54" s="62" t="s">
        <v>62</v>
      </c>
      <c r="G54" s="61">
        <v>104062.64</v>
      </c>
      <c r="H54" s="61">
        <v>104062.64</v>
      </c>
      <c r="I54" s="81">
        <v>0</v>
      </c>
      <c r="J54" s="80">
        <f t="shared" si="14"/>
        <v>0</v>
      </c>
      <c r="K54" s="59">
        <v>0</v>
      </c>
      <c r="L54" s="82"/>
      <c r="M54" s="80">
        <f t="shared" si="17"/>
        <v>0</v>
      </c>
      <c r="N54" s="57" t="s">
        <v>57</v>
      </c>
      <c r="O54" s="65">
        <f>SUMIFS(客户表!Z:Z,客户表!J:J,A54,客户表!A:A,E54,客户表!N:N,F54)</f>
        <v>0</v>
      </c>
      <c r="P54" s="46"/>
      <c r="Q54" s="85">
        <f t="shared" si="11"/>
        <v>-98172.30188679244</v>
      </c>
      <c r="R54" s="87">
        <f t="shared" si="18"/>
        <v>-98172.30188679244</v>
      </c>
      <c r="S54" s="88" t="str">
        <f t="shared" si="19"/>
        <v>-</v>
      </c>
      <c r="T54" s="36"/>
      <c r="U54" s="50" t="s">
        <v>0</v>
      </c>
    </row>
    <row r="55" spans="1:21" hidden="1" x14ac:dyDescent="0.3">
      <c r="A55" s="36" t="s">
        <v>260</v>
      </c>
      <c r="B55" s="36" t="s">
        <v>179</v>
      </c>
      <c r="C55" s="60" t="s">
        <v>186</v>
      </c>
      <c r="D55" s="60" t="s">
        <v>186</v>
      </c>
      <c r="E55" s="47" t="s">
        <v>273</v>
      </c>
      <c r="F55" s="62" t="s">
        <v>188</v>
      </c>
      <c r="G55" s="61">
        <v>10050000</v>
      </c>
      <c r="H55" s="61">
        <v>10050000</v>
      </c>
      <c r="I55" s="81">
        <v>0</v>
      </c>
      <c r="J55" s="80">
        <f t="shared" si="14"/>
        <v>0</v>
      </c>
      <c r="K55" s="59">
        <v>0</v>
      </c>
      <c r="L55" s="82"/>
      <c r="M55" s="80">
        <f t="shared" si="17"/>
        <v>0</v>
      </c>
      <c r="N55" s="57" t="s">
        <v>57</v>
      </c>
      <c r="O55" s="65">
        <f>SUMIFS(客户表!Z:Z,客户表!J:J,A55,客户表!A:A,E55,客户表!N:N,F55)</f>
        <v>9949500</v>
      </c>
      <c r="P55" s="46"/>
      <c r="Q55" s="85">
        <f t="shared" si="11"/>
        <v>-94811.320754716973</v>
      </c>
      <c r="R55" s="87">
        <f t="shared" si="18"/>
        <v>-94811.320754716973</v>
      </c>
      <c r="S55" s="88">
        <f t="shared" si="19"/>
        <v>-9.5292548122736798E-3</v>
      </c>
      <c r="T55" s="36"/>
      <c r="U55" s="50" t="s">
        <v>0</v>
      </c>
    </row>
    <row r="56" spans="1:21" x14ac:dyDescent="0.15">
      <c r="H56" s="22"/>
    </row>
  </sheetData>
  <autoFilter ref="A1:U55">
    <filterColumn colId="9">
      <filters>
        <filter val="1,665.15"/>
        <filter val="11,502.52"/>
        <filter val="114,145.44"/>
        <filter val="127,029.18"/>
        <filter val="148,942.97"/>
        <filter val="19,238.82"/>
        <filter val="190,007.50"/>
        <filter val="21,505.26"/>
        <filter val="246,607.98"/>
        <filter val="251,290.39"/>
        <filter val="252,970.65"/>
        <filter val="300.83"/>
        <filter val="408,869.70"/>
        <filter val="42,435.04"/>
        <filter val="46,556.84"/>
        <filter val="54,027.32"/>
        <filter val="624.72"/>
        <filter val="69,858.02"/>
        <filter val="7,198.10"/>
        <filter val="72,976.31"/>
        <filter val="75,846.16"/>
        <filter val="77,930.61"/>
        <filter val="79,530.71"/>
      </filters>
    </filterColumn>
  </autoFilter>
  <phoneticPr fontId="13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3.5" x14ac:dyDescent="0.15"/>
  <sheetData/>
  <phoneticPr fontId="1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3.5" x14ac:dyDescent="0.15"/>
  <sheetData/>
  <phoneticPr fontId="1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workbookViewId="0">
      <pane ySplit="1" topLeftCell="A116" activePane="bottomLeft" state="frozen"/>
      <selection pane="bottomLeft" activeCell="F23" sqref="F23"/>
    </sheetView>
  </sheetViews>
  <sheetFormatPr defaultColWidth="9" defaultRowHeight="13.5" x14ac:dyDescent="0.15"/>
  <cols>
    <col min="1" max="1" width="9.5" customWidth="1"/>
    <col min="2" max="2" width="16.125" customWidth="1"/>
    <col min="3" max="3" width="10.5" customWidth="1"/>
    <col min="4" max="4" width="35.875" customWidth="1"/>
    <col min="5" max="5" width="17.25" style="5" customWidth="1"/>
    <col min="6" max="6" width="18.25" style="5" customWidth="1"/>
    <col min="7" max="7" width="16.125" style="5" customWidth="1"/>
    <col min="8" max="8" width="18.375" customWidth="1"/>
    <col min="9" max="9" width="17.25" customWidth="1"/>
  </cols>
  <sheetData>
    <row r="1" spans="1:9" ht="16.5" x14ac:dyDescent="0.35">
      <c r="A1" s="13" t="s">
        <v>289</v>
      </c>
      <c r="B1" s="13" t="s">
        <v>298</v>
      </c>
      <c r="C1" s="14" t="s">
        <v>6</v>
      </c>
      <c r="D1" s="15" t="s">
        <v>12</v>
      </c>
      <c r="E1" s="16" t="s">
        <v>299</v>
      </c>
      <c r="F1" s="16" t="s">
        <v>300</v>
      </c>
      <c r="G1" s="17" t="s">
        <v>301</v>
      </c>
      <c r="H1" s="12">
        <f>SUM(F:F)</f>
        <v>181266147.40177989</v>
      </c>
      <c r="I1" s="12">
        <f>H1-'入账版成本 (2)'!I1</f>
        <v>29370096.851139039</v>
      </c>
    </row>
    <row r="2" spans="1:9" x14ac:dyDescent="0.15">
      <c r="A2" t="s">
        <v>0</v>
      </c>
      <c r="B2" s="11" t="s">
        <v>302</v>
      </c>
      <c r="C2" t="s">
        <v>46</v>
      </c>
      <c r="D2" t="s">
        <v>60</v>
      </c>
      <c r="E2" s="5">
        <v>353168.49</v>
      </c>
      <c r="F2" s="5">
        <f t="shared" ref="F2:F65" si="0">E2/1.06</f>
        <v>333177.82075471693</v>
      </c>
      <c r="G2" s="5">
        <f t="shared" ref="G2:G65" si="1">F2*0.06</f>
        <v>19990.669245283014</v>
      </c>
    </row>
    <row r="3" spans="1:9" x14ac:dyDescent="0.15">
      <c r="A3" t="s">
        <v>0</v>
      </c>
      <c r="B3" s="11" t="s">
        <v>302</v>
      </c>
      <c r="C3" t="s">
        <v>46</v>
      </c>
      <c r="D3" t="s">
        <v>64</v>
      </c>
      <c r="E3" s="5">
        <v>50788.680000000903</v>
      </c>
      <c r="F3" s="5">
        <f t="shared" si="0"/>
        <v>47913.849056604624</v>
      </c>
      <c r="G3" s="5">
        <f t="shared" si="1"/>
        <v>2874.8309433962772</v>
      </c>
    </row>
    <row r="4" spans="1:9" x14ac:dyDescent="0.15">
      <c r="A4" t="s">
        <v>0</v>
      </c>
      <c r="B4" s="11" t="s">
        <v>302</v>
      </c>
      <c r="C4" t="s">
        <v>46</v>
      </c>
      <c r="D4" t="s">
        <v>52</v>
      </c>
      <c r="E4" s="5">
        <v>14273.92</v>
      </c>
      <c r="F4" s="5">
        <f t="shared" si="0"/>
        <v>13465.962264150943</v>
      </c>
      <c r="G4" s="5">
        <f t="shared" si="1"/>
        <v>807.95773584905658</v>
      </c>
    </row>
    <row r="5" spans="1:9" x14ac:dyDescent="0.15">
      <c r="A5" t="s">
        <v>0</v>
      </c>
      <c r="B5" s="11" t="s">
        <v>302</v>
      </c>
      <c r="C5" t="s">
        <v>46</v>
      </c>
      <c r="D5" t="s">
        <v>52</v>
      </c>
      <c r="E5" s="5">
        <v>87727.811727272696</v>
      </c>
      <c r="F5" s="5">
        <f t="shared" si="0"/>
        <v>82762.086535162918</v>
      </c>
      <c r="G5" s="5">
        <f t="shared" si="1"/>
        <v>4965.725192109775</v>
      </c>
    </row>
    <row r="6" spans="1:9" x14ac:dyDescent="0.15">
      <c r="A6" t="s">
        <v>0</v>
      </c>
      <c r="B6" s="11" t="s">
        <v>302</v>
      </c>
      <c r="C6" t="s">
        <v>46</v>
      </c>
      <c r="D6" t="s">
        <v>52</v>
      </c>
      <c r="E6" s="5">
        <v>7161.5489090909095</v>
      </c>
      <c r="F6" s="5">
        <f t="shared" si="0"/>
        <v>6756.1782161234996</v>
      </c>
      <c r="G6" s="5">
        <f t="shared" si="1"/>
        <v>405.37069296740998</v>
      </c>
    </row>
    <row r="7" spans="1:9" x14ac:dyDescent="0.15">
      <c r="A7" t="s">
        <v>0</v>
      </c>
      <c r="B7" s="11" t="s">
        <v>302</v>
      </c>
      <c r="C7" t="s">
        <v>46</v>
      </c>
      <c r="D7" t="s">
        <v>73</v>
      </c>
      <c r="E7" s="5">
        <v>96355.407766990305</v>
      </c>
      <c r="F7" s="5">
        <f t="shared" si="0"/>
        <v>90901.32808206632</v>
      </c>
      <c r="G7" s="5">
        <f t="shared" si="1"/>
        <v>5454.0796849239787</v>
      </c>
    </row>
    <row r="8" spans="1:9" x14ac:dyDescent="0.15">
      <c r="A8" t="s">
        <v>0</v>
      </c>
      <c r="B8" s="11" t="s">
        <v>302</v>
      </c>
      <c r="C8" t="s">
        <v>46</v>
      </c>
      <c r="D8" t="s">
        <v>64</v>
      </c>
      <c r="E8" s="5">
        <v>839975.64721804496</v>
      </c>
      <c r="F8" s="5">
        <f t="shared" si="0"/>
        <v>792429.85586608015</v>
      </c>
      <c r="G8" s="5">
        <f t="shared" si="1"/>
        <v>47545.791351964806</v>
      </c>
    </row>
    <row r="9" spans="1:9" x14ac:dyDescent="0.15">
      <c r="A9" t="s">
        <v>0</v>
      </c>
      <c r="B9" s="11" t="s">
        <v>302</v>
      </c>
      <c r="C9" t="s">
        <v>46</v>
      </c>
      <c r="D9" t="s">
        <v>73</v>
      </c>
      <c r="E9" s="5">
        <v>94786.310679611604</v>
      </c>
      <c r="F9" s="5">
        <f t="shared" si="0"/>
        <v>89421.047810954333</v>
      </c>
      <c r="G9" s="5">
        <f t="shared" si="1"/>
        <v>5365.2628686572598</v>
      </c>
    </row>
    <row r="10" spans="1:9" x14ac:dyDescent="0.15">
      <c r="A10" t="s">
        <v>0</v>
      </c>
      <c r="B10" s="11" t="s">
        <v>302</v>
      </c>
      <c r="C10" t="s">
        <v>46</v>
      </c>
      <c r="D10" t="s">
        <v>78</v>
      </c>
      <c r="E10" s="5">
        <v>13602.3</v>
      </c>
      <c r="F10" s="5">
        <f t="shared" si="0"/>
        <v>12832.358490566037</v>
      </c>
      <c r="G10" s="5">
        <f t="shared" si="1"/>
        <v>769.94150943396221</v>
      </c>
    </row>
    <row r="11" spans="1:9" x14ac:dyDescent="0.15">
      <c r="A11" t="s">
        <v>0</v>
      </c>
      <c r="B11" s="11" t="s">
        <v>302</v>
      </c>
      <c r="C11" t="s">
        <v>46</v>
      </c>
      <c r="D11" t="s">
        <v>84</v>
      </c>
      <c r="E11" s="5">
        <v>25.3</v>
      </c>
      <c r="F11" s="5">
        <f t="shared" si="0"/>
        <v>23.867924528301888</v>
      </c>
      <c r="G11" s="5">
        <f t="shared" si="1"/>
        <v>1.4320754716981132</v>
      </c>
    </row>
    <row r="12" spans="1:9" x14ac:dyDescent="0.15">
      <c r="A12" t="s">
        <v>0</v>
      </c>
      <c r="B12" s="11" t="s">
        <v>302</v>
      </c>
      <c r="C12" t="s">
        <v>46</v>
      </c>
      <c r="D12" t="s">
        <v>52</v>
      </c>
      <c r="E12" s="5">
        <v>3187.624875</v>
      </c>
      <c r="F12" s="5">
        <f t="shared" si="0"/>
        <v>3007.1932783018865</v>
      </c>
      <c r="G12" s="5">
        <f t="shared" si="1"/>
        <v>180.4315966981132</v>
      </c>
    </row>
    <row r="13" spans="1:9" x14ac:dyDescent="0.15">
      <c r="A13" t="s">
        <v>0</v>
      </c>
      <c r="B13" s="11" t="s">
        <v>302</v>
      </c>
      <c r="C13" t="s">
        <v>46</v>
      </c>
      <c r="D13" t="s">
        <v>52</v>
      </c>
      <c r="E13" s="5">
        <v>12518.57</v>
      </c>
      <c r="F13" s="5">
        <f t="shared" si="0"/>
        <v>11809.971698113206</v>
      </c>
      <c r="G13" s="5">
        <f t="shared" si="1"/>
        <v>708.59830188679234</v>
      </c>
    </row>
    <row r="14" spans="1:9" x14ac:dyDescent="0.15">
      <c r="A14" t="s">
        <v>0</v>
      </c>
      <c r="B14" s="11" t="s">
        <v>302</v>
      </c>
      <c r="C14" t="s">
        <v>46</v>
      </c>
      <c r="D14" t="s">
        <v>167</v>
      </c>
      <c r="E14" s="5">
        <v>722.19</v>
      </c>
      <c r="F14" s="5">
        <f t="shared" si="0"/>
        <v>681.31132075471703</v>
      </c>
      <c r="G14" s="5">
        <f t="shared" si="1"/>
        <v>40.878679245283017</v>
      </c>
    </row>
    <row r="15" spans="1:9" x14ac:dyDescent="0.15">
      <c r="A15" t="s">
        <v>0</v>
      </c>
      <c r="B15" s="11" t="s">
        <v>302</v>
      </c>
      <c r="C15" t="s">
        <v>46</v>
      </c>
      <c r="D15" t="s">
        <v>52</v>
      </c>
      <c r="E15" s="5">
        <v>256760</v>
      </c>
      <c r="F15" s="5">
        <f t="shared" si="0"/>
        <v>242226.41509433961</v>
      </c>
      <c r="G15" s="5">
        <f t="shared" si="1"/>
        <v>14533.584905660377</v>
      </c>
    </row>
    <row r="16" spans="1:9" x14ac:dyDescent="0.15">
      <c r="A16" t="s">
        <v>0</v>
      </c>
      <c r="B16" s="11" t="s">
        <v>302</v>
      </c>
      <c r="C16" t="s">
        <v>46</v>
      </c>
      <c r="D16" t="s">
        <v>64</v>
      </c>
      <c r="E16" s="5">
        <v>8310399.3200000003</v>
      </c>
      <c r="F16" s="5">
        <f t="shared" si="0"/>
        <v>7839999.3584905658</v>
      </c>
      <c r="G16" s="5">
        <f t="shared" si="1"/>
        <v>470399.96150943392</v>
      </c>
    </row>
    <row r="17" spans="1:7" x14ac:dyDescent="0.15">
      <c r="A17" t="s">
        <v>0</v>
      </c>
      <c r="B17" s="11" t="s">
        <v>302</v>
      </c>
      <c r="C17" t="s">
        <v>46</v>
      </c>
      <c r="D17" t="s">
        <v>185</v>
      </c>
      <c r="E17" s="5">
        <v>9929405.9600000009</v>
      </c>
      <c r="F17" s="5">
        <f t="shared" si="0"/>
        <v>9367364.113207547</v>
      </c>
      <c r="G17" s="5">
        <f t="shared" si="1"/>
        <v>562041.84679245285</v>
      </c>
    </row>
    <row r="18" spans="1:7" x14ac:dyDescent="0.15">
      <c r="A18" t="s">
        <v>0</v>
      </c>
      <c r="B18" s="11" t="s">
        <v>302</v>
      </c>
      <c r="C18" t="s">
        <v>46</v>
      </c>
      <c r="D18" t="s">
        <v>190</v>
      </c>
      <c r="E18" s="5">
        <v>3177900</v>
      </c>
      <c r="F18" s="5">
        <f t="shared" si="0"/>
        <v>2998018.8679245282</v>
      </c>
      <c r="G18" s="5">
        <f t="shared" si="1"/>
        <v>179881.13207547169</v>
      </c>
    </row>
    <row r="19" spans="1:7" x14ac:dyDescent="0.15">
      <c r="A19" t="s">
        <v>0</v>
      </c>
      <c r="B19" s="11" t="s">
        <v>302</v>
      </c>
      <c r="C19" t="s">
        <v>46</v>
      </c>
      <c r="D19" t="s">
        <v>191</v>
      </c>
      <c r="E19" s="5">
        <v>18711000</v>
      </c>
      <c r="F19" s="5">
        <f t="shared" si="0"/>
        <v>17651886.792452831</v>
      </c>
      <c r="G19" s="5">
        <f t="shared" si="1"/>
        <v>1059113.2075471699</v>
      </c>
    </row>
    <row r="20" spans="1:7" x14ac:dyDescent="0.15">
      <c r="A20" t="s">
        <v>0</v>
      </c>
      <c r="B20" s="11" t="s">
        <v>302</v>
      </c>
      <c r="C20" t="s">
        <v>46</v>
      </c>
      <c r="D20" t="s">
        <v>193</v>
      </c>
      <c r="E20" s="5">
        <v>6789.9019607843102</v>
      </c>
      <c r="F20" s="5">
        <f t="shared" si="0"/>
        <v>6405.5678875323674</v>
      </c>
      <c r="G20" s="5">
        <f t="shared" si="1"/>
        <v>384.33407325194202</v>
      </c>
    </row>
    <row r="21" spans="1:7" x14ac:dyDescent="0.15">
      <c r="A21" t="s">
        <v>0</v>
      </c>
      <c r="B21" s="11" t="s">
        <v>302</v>
      </c>
      <c r="C21" t="s">
        <v>46</v>
      </c>
      <c r="D21" t="s">
        <v>193</v>
      </c>
      <c r="E21" s="5">
        <v>-6925.7</v>
      </c>
      <c r="F21" s="5">
        <f t="shared" si="0"/>
        <v>-6533.6792452830186</v>
      </c>
      <c r="G21" s="5">
        <f t="shared" si="1"/>
        <v>-392.02075471698112</v>
      </c>
    </row>
    <row r="22" spans="1:7" x14ac:dyDescent="0.15">
      <c r="A22" t="s">
        <v>0</v>
      </c>
      <c r="B22" s="11" t="s">
        <v>302</v>
      </c>
      <c r="C22" t="s">
        <v>46</v>
      </c>
      <c r="D22" t="s">
        <v>193</v>
      </c>
      <c r="E22" s="5">
        <v>247.43269230769201</v>
      </c>
      <c r="F22" s="5">
        <f t="shared" si="0"/>
        <v>233.42706821480377</v>
      </c>
      <c r="G22" s="5">
        <f t="shared" si="1"/>
        <v>14.005624092888226</v>
      </c>
    </row>
    <row r="23" spans="1:7" x14ac:dyDescent="0.15">
      <c r="A23" t="s">
        <v>1</v>
      </c>
      <c r="B23" s="11" t="s">
        <v>302</v>
      </c>
      <c r="C23" t="s">
        <v>46</v>
      </c>
      <c r="D23" t="s">
        <v>203</v>
      </c>
      <c r="E23" s="5">
        <v>700000</v>
      </c>
      <c r="F23" s="5">
        <f t="shared" si="0"/>
        <v>660377.35849056602</v>
      </c>
      <c r="G23" s="5">
        <f t="shared" si="1"/>
        <v>39622.641509433961</v>
      </c>
    </row>
    <row r="24" spans="1:7" x14ac:dyDescent="0.15">
      <c r="A24" t="s">
        <v>1</v>
      </c>
      <c r="B24" s="11" t="s">
        <v>302</v>
      </c>
      <c r="C24" t="s">
        <v>46</v>
      </c>
      <c r="D24" t="s">
        <v>186</v>
      </c>
      <c r="E24" s="5">
        <v>3139374.4436599999</v>
      </c>
      <c r="F24" s="5">
        <f t="shared" si="0"/>
        <v>2961674.00345283</v>
      </c>
      <c r="G24" s="5">
        <f t="shared" si="1"/>
        <v>177700.4402071698</v>
      </c>
    </row>
    <row r="25" spans="1:7" x14ac:dyDescent="0.15">
      <c r="A25" t="s">
        <v>1</v>
      </c>
      <c r="B25" s="11" t="s">
        <v>302</v>
      </c>
      <c r="C25" t="s">
        <v>46</v>
      </c>
      <c r="D25" t="s">
        <v>209</v>
      </c>
      <c r="E25" s="5">
        <v>1511691.35</v>
      </c>
      <c r="F25" s="5">
        <f t="shared" si="0"/>
        <v>1426123.9150943398</v>
      </c>
      <c r="G25" s="5">
        <f t="shared" si="1"/>
        <v>85567.434905660382</v>
      </c>
    </row>
    <row r="26" spans="1:7" x14ac:dyDescent="0.15">
      <c r="A26" t="s">
        <v>0</v>
      </c>
      <c r="B26" s="11" t="s">
        <v>302</v>
      </c>
      <c r="C26" t="s">
        <v>46</v>
      </c>
      <c r="D26" t="s">
        <v>64</v>
      </c>
      <c r="E26" s="5">
        <v>156308.698113208</v>
      </c>
      <c r="F26" s="5">
        <f t="shared" si="0"/>
        <v>147461.03595585658</v>
      </c>
      <c r="G26" s="5">
        <f t="shared" si="1"/>
        <v>8847.6621573513949</v>
      </c>
    </row>
    <row r="27" spans="1:7" x14ac:dyDescent="0.15">
      <c r="A27" t="s">
        <v>0</v>
      </c>
      <c r="B27" s="11" t="s">
        <v>302</v>
      </c>
      <c r="C27" t="s">
        <v>212</v>
      </c>
      <c r="D27" t="s">
        <v>60</v>
      </c>
      <c r="E27" s="5">
        <v>444788</v>
      </c>
      <c r="F27" s="5">
        <f t="shared" si="0"/>
        <v>419611.32075471699</v>
      </c>
      <c r="G27" s="5">
        <f t="shared" si="1"/>
        <v>25176.67924528302</v>
      </c>
    </row>
    <row r="28" spans="1:7" x14ac:dyDescent="0.15">
      <c r="A28" t="s">
        <v>0</v>
      </c>
      <c r="B28" s="11" t="s">
        <v>302</v>
      </c>
      <c r="C28" t="s">
        <v>212</v>
      </c>
      <c r="D28" t="s">
        <v>64</v>
      </c>
      <c r="E28" s="5">
        <v>74015.139248121297</v>
      </c>
      <c r="F28" s="5">
        <f t="shared" si="0"/>
        <v>69825.603064265364</v>
      </c>
      <c r="G28" s="5">
        <f t="shared" si="1"/>
        <v>4189.536183855922</v>
      </c>
    </row>
    <row r="29" spans="1:7" x14ac:dyDescent="0.15">
      <c r="A29" t="s">
        <v>0</v>
      </c>
      <c r="B29" s="11" t="s">
        <v>302</v>
      </c>
      <c r="C29" t="s">
        <v>212</v>
      </c>
      <c r="D29" t="s">
        <v>64</v>
      </c>
      <c r="E29" s="5">
        <v>820353.13999999897</v>
      </c>
      <c r="F29" s="5">
        <f t="shared" si="0"/>
        <v>773918.05660377257</v>
      </c>
      <c r="G29" s="5">
        <f t="shared" si="1"/>
        <v>46435.08339622635</v>
      </c>
    </row>
    <row r="30" spans="1:7" x14ac:dyDescent="0.15">
      <c r="A30" t="s">
        <v>0</v>
      </c>
      <c r="B30" s="11" t="s">
        <v>302</v>
      </c>
      <c r="C30" t="s">
        <v>212</v>
      </c>
      <c r="D30" t="s">
        <v>84</v>
      </c>
      <c r="E30" s="5">
        <v>73.150000000000006</v>
      </c>
      <c r="F30" s="5">
        <f t="shared" si="0"/>
        <v>69.009433962264154</v>
      </c>
      <c r="G30" s="5">
        <f t="shared" si="1"/>
        <v>4.1405660377358489</v>
      </c>
    </row>
    <row r="31" spans="1:7" x14ac:dyDescent="0.15">
      <c r="A31" t="s">
        <v>0</v>
      </c>
      <c r="B31" s="11" t="s">
        <v>302</v>
      </c>
      <c r="C31" t="s">
        <v>212</v>
      </c>
      <c r="D31" t="s">
        <v>97</v>
      </c>
      <c r="E31" s="5">
        <v>28004.028451882801</v>
      </c>
      <c r="F31" s="5">
        <f t="shared" si="0"/>
        <v>26418.894765927169</v>
      </c>
      <c r="G31" s="5">
        <f t="shared" si="1"/>
        <v>1585.13368595563</v>
      </c>
    </row>
    <row r="32" spans="1:7" x14ac:dyDescent="0.15">
      <c r="A32" t="s">
        <v>0</v>
      </c>
      <c r="B32" s="11" t="s">
        <v>302</v>
      </c>
      <c r="C32" t="s">
        <v>212</v>
      </c>
      <c r="D32" t="s">
        <v>52</v>
      </c>
      <c r="E32" s="5">
        <v>7458.79</v>
      </c>
      <c r="F32" s="5">
        <f t="shared" si="0"/>
        <v>7036.5943396226412</v>
      </c>
      <c r="G32" s="5">
        <f t="shared" si="1"/>
        <v>422.19566037735848</v>
      </c>
    </row>
    <row r="33" spans="1:7" x14ac:dyDescent="0.15">
      <c r="A33" t="s">
        <v>0</v>
      </c>
      <c r="B33" s="11" t="s">
        <v>302</v>
      </c>
      <c r="C33" t="s">
        <v>212</v>
      </c>
      <c r="D33" t="s">
        <v>174</v>
      </c>
      <c r="E33" s="5">
        <v>20.87</v>
      </c>
      <c r="F33" s="5">
        <f t="shared" si="0"/>
        <v>19.688679245283019</v>
      </c>
      <c r="G33" s="5">
        <f t="shared" si="1"/>
        <v>1.1813207547169811</v>
      </c>
    </row>
    <row r="34" spans="1:7" x14ac:dyDescent="0.15">
      <c r="A34" t="s">
        <v>0</v>
      </c>
      <c r="B34" s="11" t="s">
        <v>302</v>
      </c>
      <c r="C34" t="s">
        <v>212</v>
      </c>
      <c r="D34" t="s">
        <v>64</v>
      </c>
      <c r="E34" s="5">
        <v>8310399.3200000003</v>
      </c>
      <c r="F34" s="5">
        <f t="shared" si="0"/>
        <v>7839999.3584905658</v>
      </c>
      <c r="G34" s="5">
        <f t="shared" si="1"/>
        <v>470399.96150943392</v>
      </c>
    </row>
    <row r="35" spans="1:7" x14ac:dyDescent="0.15">
      <c r="A35" t="s">
        <v>0</v>
      </c>
      <c r="B35" s="11" t="s">
        <v>302</v>
      </c>
      <c r="C35" t="s">
        <v>212</v>
      </c>
      <c r="D35" t="s">
        <v>185</v>
      </c>
      <c r="E35" s="5">
        <v>2940594.06</v>
      </c>
      <c r="F35" s="5">
        <f t="shared" si="0"/>
        <v>2774145.3396226414</v>
      </c>
      <c r="G35" s="5">
        <f t="shared" si="1"/>
        <v>166448.72037735849</v>
      </c>
    </row>
    <row r="36" spans="1:7" x14ac:dyDescent="0.15">
      <c r="A36" t="s">
        <v>0</v>
      </c>
      <c r="B36" s="11" t="s">
        <v>302</v>
      </c>
      <c r="C36" t="s">
        <v>212</v>
      </c>
      <c r="D36" t="s">
        <v>191</v>
      </c>
      <c r="E36" s="5">
        <v>25839000</v>
      </c>
      <c r="F36" s="5">
        <f t="shared" si="0"/>
        <v>24376415.09433962</v>
      </c>
      <c r="G36" s="5">
        <f t="shared" si="1"/>
        <v>1462584.9056603771</v>
      </c>
    </row>
    <row r="37" spans="1:7" x14ac:dyDescent="0.15">
      <c r="A37" t="s">
        <v>0</v>
      </c>
      <c r="B37" s="11" t="s">
        <v>302</v>
      </c>
      <c r="C37" t="s">
        <v>212</v>
      </c>
      <c r="D37" t="s">
        <v>64</v>
      </c>
      <c r="E37" s="5">
        <v>144251.88</v>
      </c>
      <c r="F37" s="5">
        <f t="shared" si="0"/>
        <v>136086.67924528301</v>
      </c>
      <c r="G37" s="5">
        <f t="shared" si="1"/>
        <v>8165.2007547169806</v>
      </c>
    </row>
    <row r="38" spans="1:7" x14ac:dyDescent="0.15">
      <c r="A38" t="s">
        <v>0</v>
      </c>
      <c r="B38" s="11" t="s">
        <v>302</v>
      </c>
      <c r="C38" t="s">
        <v>216</v>
      </c>
      <c r="D38" t="s">
        <v>64</v>
      </c>
      <c r="E38" s="5">
        <v>884333.60210526304</v>
      </c>
      <c r="F38" s="5">
        <f t="shared" si="0"/>
        <v>834276.98311817262</v>
      </c>
      <c r="G38" s="5">
        <f t="shared" si="1"/>
        <v>50056.618987090354</v>
      </c>
    </row>
    <row r="39" spans="1:7" x14ac:dyDescent="0.15">
      <c r="A39" t="s">
        <v>0</v>
      </c>
      <c r="B39" s="11" t="s">
        <v>302</v>
      </c>
      <c r="C39" t="s">
        <v>216</v>
      </c>
      <c r="D39" t="s">
        <v>60</v>
      </c>
      <c r="E39" s="5">
        <v>289112</v>
      </c>
      <c r="F39" s="5">
        <f t="shared" si="0"/>
        <v>272747.16981132072</v>
      </c>
      <c r="G39" s="5">
        <f t="shared" si="1"/>
        <v>16364.830188679243</v>
      </c>
    </row>
    <row r="40" spans="1:7" x14ac:dyDescent="0.15">
      <c r="A40" t="s">
        <v>0</v>
      </c>
      <c r="B40" s="11" t="s">
        <v>302</v>
      </c>
      <c r="C40" t="s">
        <v>216</v>
      </c>
      <c r="D40" t="s">
        <v>84</v>
      </c>
      <c r="E40" s="5">
        <v>84.24</v>
      </c>
      <c r="F40" s="5">
        <f t="shared" si="0"/>
        <v>79.471698113207538</v>
      </c>
      <c r="G40" s="5">
        <f t="shared" si="1"/>
        <v>4.768301886792452</v>
      </c>
    </row>
    <row r="41" spans="1:7" x14ac:dyDescent="0.15">
      <c r="A41" t="s">
        <v>0</v>
      </c>
      <c r="B41" s="11" t="s">
        <v>302</v>
      </c>
      <c r="C41" t="s">
        <v>216</v>
      </c>
      <c r="D41" t="s">
        <v>97</v>
      </c>
      <c r="E41" s="5">
        <v>14869.0152301255</v>
      </c>
      <c r="F41" s="5">
        <f t="shared" si="0"/>
        <v>14027.372858608962</v>
      </c>
      <c r="G41" s="5">
        <f t="shared" si="1"/>
        <v>841.64237151653765</v>
      </c>
    </row>
    <row r="42" spans="1:7" x14ac:dyDescent="0.15">
      <c r="A42" t="s">
        <v>0</v>
      </c>
      <c r="B42" s="11" t="s">
        <v>302</v>
      </c>
      <c r="C42" t="s">
        <v>216</v>
      </c>
      <c r="D42" t="s">
        <v>64</v>
      </c>
      <c r="E42" s="5">
        <v>8310399.3200000003</v>
      </c>
      <c r="F42" s="5">
        <f t="shared" si="0"/>
        <v>7839999.3584905658</v>
      </c>
      <c r="G42" s="5">
        <f t="shared" si="1"/>
        <v>470399.96150943392</v>
      </c>
    </row>
    <row r="43" spans="1:7" x14ac:dyDescent="0.15">
      <c r="A43" t="s">
        <v>0</v>
      </c>
      <c r="B43" s="11" t="s">
        <v>302</v>
      </c>
      <c r="C43" t="s">
        <v>216</v>
      </c>
      <c r="D43" t="s">
        <v>64</v>
      </c>
      <c r="E43" s="5">
        <v>101567.21</v>
      </c>
      <c r="F43" s="5">
        <f t="shared" si="0"/>
        <v>95818.122641509428</v>
      </c>
      <c r="G43" s="5">
        <f t="shared" si="1"/>
        <v>5749.0873584905657</v>
      </c>
    </row>
    <row r="44" spans="1:7" x14ac:dyDescent="0.15">
      <c r="A44" t="s">
        <v>0</v>
      </c>
      <c r="B44" s="11" t="s">
        <v>302</v>
      </c>
      <c r="C44" t="s">
        <v>222</v>
      </c>
      <c r="D44" t="s">
        <v>52</v>
      </c>
      <c r="E44" s="5">
        <v>0.88</v>
      </c>
      <c r="F44" s="5">
        <f t="shared" si="0"/>
        <v>0.83018867924528295</v>
      </c>
      <c r="G44" s="5">
        <f t="shared" si="1"/>
        <v>4.9811320754716976E-2</v>
      </c>
    </row>
    <row r="45" spans="1:7" x14ac:dyDescent="0.15">
      <c r="A45" t="s">
        <v>0</v>
      </c>
      <c r="B45" s="11" t="s">
        <v>302</v>
      </c>
      <c r="C45" t="s">
        <v>222</v>
      </c>
      <c r="D45" t="s">
        <v>97</v>
      </c>
      <c r="E45" s="5">
        <v>13221.598326359799</v>
      </c>
      <c r="F45" s="5">
        <f t="shared" si="0"/>
        <v>12473.205968263961</v>
      </c>
      <c r="G45" s="5">
        <f t="shared" si="1"/>
        <v>748.39235809583761</v>
      </c>
    </row>
    <row r="46" spans="1:7" x14ac:dyDescent="0.15">
      <c r="A46" t="s">
        <v>0</v>
      </c>
      <c r="B46" s="11" t="s">
        <v>302</v>
      </c>
      <c r="C46" t="s">
        <v>222</v>
      </c>
      <c r="D46" t="s">
        <v>223</v>
      </c>
      <c r="E46" s="5">
        <v>12232.8548387097</v>
      </c>
      <c r="F46" s="5">
        <f t="shared" si="0"/>
        <v>11540.429093122359</v>
      </c>
      <c r="G46" s="5">
        <f t="shared" si="1"/>
        <v>692.42574558734145</v>
      </c>
    </row>
    <row r="47" spans="1:7" x14ac:dyDescent="0.15">
      <c r="A47" t="s">
        <v>0</v>
      </c>
      <c r="B47" s="11" t="s">
        <v>302</v>
      </c>
      <c r="C47" t="s">
        <v>222</v>
      </c>
      <c r="D47" t="s">
        <v>64</v>
      </c>
      <c r="E47" s="5">
        <v>1180240.2330827101</v>
      </c>
      <c r="F47" s="5">
        <f t="shared" si="0"/>
        <v>1113434.1821534999</v>
      </c>
      <c r="G47" s="5">
        <f t="shared" si="1"/>
        <v>66806.050929209989</v>
      </c>
    </row>
    <row r="48" spans="1:7" x14ac:dyDescent="0.15">
      <c r="A48" t="s">
        <v>0</v>
      </c>
      <c r="B48" s="11" t="s">
        <v>302</v>
      </c>
      <c r="C48" t="s">
        <v>222</v>
      </c>
      <c r="D48" t="s">
        <v>64</v>
      </c>
      <c r="E48" s="5">
        <v>872380</v>
      </c>
      <c r="F48" s="5">
        <f t="shared" si="0"/>
        <v>823000</v>
      </c>
      <c r="G48" s="5">
        <f t="shared" si="1"/>
        <v>49380</v>
      </c>
    </row>
    <row r="49" spans="1:7" x14ac:dyDescent="0.15">
      <c r="A49" t="s">
        <v>0</v>
      </c>
      <c r="B49" s="11" t="s">
        <v>302</v>
      </c>
      <c r="C49" t="s">
        <v>222</v>
      </c>
      <c r="D49" t="s">
        <v>64</v>
      </c>
      <c r="E49" s="5">
        <v>1060000.00012263</v>
      </c>
      <c r="F49" s="5">
        <f t="shared" si="0"/>
        <v>1000000.0001156887</v>
      </c>
      <c r="G49" s="5">
        <f t="shared" si="1"/>
        <v>60000.000006941314</v>
      </c>
    </row>
    <row r="50" spans="1:7" x14ac:dyDescent="0.15">
      <c r="A50" t="s">
        <v>0</v>
      </c>
      <c r="B50" s="11" t="s">
        <v>302</v>
      </c>
      <c r="C50" t="s">
        <v>222</v>
      </c>
      <c r="D50" t="s">
        <v>84</v>
      </c>
      <c r="E50" s="5">
        <v>37.767605633802802</v>
      </c>
      <c r="F50" s="5">
        <f t="shared" si="0"/>
        <v>35.629816635663019</v>
      </c>
      <c r="G50" s="5">
        <f t="shared" si="1"/>
        <v>2.1377889981397811</v>
      </c>
    </row>
    <row r="51" spans="1:7" x14ac:dyDescent="0.15">
      <c r="A51" t="s">
        <v>0</v>
      </c>
      <c r="B51" s="11" t="s">
        <v>302</v>
      </c>
      <c r="C51" t="s">
        <v>222</v>
      </c>
      <c r="D51" t="s">
        <v>229</v>
      </c>
      <c r="E51" s="5">
        <v>0.88028169014084501</v>
      </c>
      <c r="F51" s="5">
        <f t="shared" si="0"/>
        <v>0.83045442466117447</v>
      </c>
      <c r="G51" s="5">
        <f t="shared" si="1"/>
        <v>4.9827265479670466E-2</v>
      </c>
    </row>
    <row r="52" spans="1:7" x14ac:dyDescent="0.15">
      <c r="A52" t="s">
        <v>0</v>
      </c>
      <c r="B52" s="11" t="s">
        <v>302</v>
      </c>
      <c r="C52" t="s">
        <v>222</v>
      </c>
      <c r="D52" t="s">
        <v>64</v>
      </c>
      <c r="E52" s="5">
        <v>6794871.7945999997</v>
      </c>
      <c r="F52" s="5">
        <f t="shared" si="0"/>
        <v>6410256.4099999992</v>
      </c>
      <c r="G52" s="5">
        <f t="shared" si="1"/>
        <v>384615.38459999993</v>
      </c>
    </row>
    <row r="53" spans="1:7" x14ac:dyDescent="0.15">
      <c r="A53" t="s">
        <v>0</v>
      </c>
      <c r="B53" s="11" t="s">
        <v>302</v>
      </c>
      <c r="C53" t="s">
        <v>222</v>
      </c>
      <c r="D53" t="s">
        <v>64</v>
      </c>
      <c r="E53" s="5">
        <v>85.922413793103402</v>
      </c>
      <c r="F53" s="5">
        <f t="shared" si="0"/>
        <v>81.058880936889992</v>
      </c>
      <c r="G53" s="5">
        <f t="shared" si="1"/>
        <v>4.863532856213399</v>
      </c>
    </row>
    <row r="54" spans="1:7" x14ac:dyDescent="0.15">
      <c r="A54" t="s">
        <v>0</v>
      </c>
      <c r="B54" s="11" t="s">
        <v>302</v>
      </c>
      <c r="C54" t="s">
        <v>222</v>
      </c>
      <c r="D54" t="s">
        <v>64</v>
      </c>
      <c r="E54" s="5">
        <v>25869.5247518797</v>
      </c>
      <c r="F54" s="5">
        <f t="shared" si="0"/>
        <v>24405.212030075189</v>
      </c>
      <c r="G54" s="5">
        <f t="shared" si="1"/>
        <v>1464.3127218045113</v>
      </c>
    </row>
    <row r="55" spans="1:7" x14ac:dyDescent="0.15">
      <c r="A55" t="s">
        <v>0</v>
      </c>
      <c r="B55" s="11" t="s">
        <v>302</v>
      </c>
      <c r="C55" t="s">
        <v>235</v>
      </c>
      <c r="D55" t="s">
        <v>223</v>
      </c>
      <c r="E55" s="5">
        <v>215078.82258064501</v>
      </c>
      <c r="F55" s="5">
        <f t="shared" si="0"/>
        <v>202904.54960438207</v>
      </c>
      <c r="G55" s="5">
        <f t="shared" si="1"/>
        <v>12174.272976262924</v>
      </c>
    </row>
    <row r="56" spans="1:7" x14ac:dyDescent="0.15">
      <c r="A56" t="s">
        <v>0</v>
      </c>
      <c r="B56" s="11" t="s">
        <v>302</v>
      </c>
      <c r="C56" t="s">
        <v>235</v>
      </c>
      <c r="D56" t="s">
        <v>224</v>
      </c>
      <c r="E56" s="5">
        <v>949457.32</v>
      </c>
      <c r="F56" s="5">
        <f t="shared" si="0"/>
        <v>895714.45283018856</v>
      </c>
      <c r="G56" s="5">
        <f t="shared" si="1"/>
        <v>53742.86716981131</v>
      </c>
    </row>
    <row r="57" spans="1:7" x14ac:dyDescent="0.15">
      <c r="A57" t="s">
        <v>0</v>
      </c>
      <c r="B57" s="11" t="s">
        <v>302</v>
      </c>
      <c r="C57" t="s">
        <v>235</v>
      </c>
      <c r="D57" t="s">
        <v>64</v>
      </c>
      <c r="E57" s="5">
        <v>3073167.6</v>
      </c>
      <c r="F57" s="5">
        <f t="shared" si="0"/>
        <v>2899214.716981132</v>
      </c>
      <c r="G57" s="5">
        <f t="shared" si="1"/>
        <v>173952.88301886793</v>
      </c>
    </row>
    <row r="58" spans="1:7" x14ac:dyDescent="0.15">
      <c r="A58" t="s">
        <v>0</v>
      </c>
      <c r="B58" s="11" t="s">
        <v>302</v>
      </c>
      <c r="C58" t="s">
        <v>235</v>
      </c>
      <c r="D58" t="s">
        <v>52</v>
      </c>
      <c r="E58" s="5">
        <v>63270.522875000002</v>
      </c>
      <c r="F58" s="5">
        <f t="shared" si="0"/>
        <v>59689.172523584908</v>
      </c>
      <c r="G58" s="5">
        <f t="shared" si="1"/>
        <v>3581.3503514150943</v>
      </c>
    </row>
    <row r="59" spans="1:7" x14ac:dyDescent="0.15">
      <c r="A59" t="s">
        <v>0</v>
      </c>
      <c r="B59" s="11" t="s">
        <v>302</v>
      </c>
      <c r="C59" t="s">
        <v>235</v>
      </c>
      <c r="D59" t="s">
        <v>97</v>
      </c>
      <c r="E59" s="5">
        <v>7506.4518828451901</v>
      </c>
      <c r="F59" s="5">
        <f t="shared" si="0"/>
        <v>7081.5583800426321</v>
      </c>
      <c r="G59" s="5">
        <f t="shared" si="1"/>
        <v>424.89350280255792</v>
      </c>
    </row>
    <row r="60" spans="1:7" x14ac:dyDescent="0.15">
      <c r="A60" t="s">
        <v>0</v>
      </c>
      <c r="B60" s="11" t="s">
        <v>302</v>
      </c>
      <c r="C60" t="s">
        <v>235</v>
      </c>
      <c r="D60" t="s">
        <v>64</v>
      </c>
      <c r="E60" s="5">
        <v>10936.984962406001</v>
      </c>
      <c r="F60" s="5">
        <f t="shared" si="0"/>
        <v>10317.910341892453</v>
      </c>
      <c r="G60" s="5">
        <f t="shared" si="1"/>
        <v>619.07462051354719</v>
      </c>
    </row>
    <row r="61" spans="1:7" x14ac:dyDescent="0.15">
      <c r="A61" t="s">
        <v>0</v>
      </c>
      <c r="B61" s="11" t="s">
        <v>302</v>
      </c>
      <c r="C61" t="s">
        <v>235</v>
      </c>
      <c r="D61" t="s">
        <v>84</v>
      </c>
      <c r="E61" s="5">
        <v>21.091549295774701</v>
      </c>
      <c r="F61" s="5">
        <f t="shared" si="0"/>
        <v>19.897688014881794</v>
      </c>
      <c r="G61" s="5">
        <f t="shared" si="1"/>
        <v>1.1938612808929077</v>
      </c>
    </row>
    <row r="62" spans="1:7" x14ac:dyDescent="0.15">
      <c r="A62" t="s">
        <v>0</v>
      </c>
      <c r="B62" s="11" t="s">
        <v>302</v>
      </c>
      <c r="C62" t="s">
        <v>235</v>
      </c>
      <c r="D62" t="s">
        <v>237</v>
      </c>
      <c r="E62" s="5">
        <v>70.569999999999993</v>
      </c>
      <c r="F62" s="5">
        <f t="shared" si="0"/>
        <v>66.575471698113205</v>
      </c>
      <c r="G62" s="5">
        <f t="shared" si="1"/>
        <v>3.9945283018867923</v>
      </c>
    </row>
    <row r="63" spans="1:7" x14ac:dyDescent="0.15">
      <c r="A63" t="s">
        <v>0</v>
      </c>
      <c r="B63" s="11" t="s">
        <v>302</v>
      </c>
      <c r="C63" t="s">
        <v>235</v>
      </c>
      <c r="D63" t="s">
        <v>64</v>
      </c>
      <c r="E63" s="5">
        <v>6794871.7949056597</v>
      </c>
      <c r="F63" s="5">
        <f t="shared" si="0"/>
        <v>6410256.4102883581</v>
      </c>
      <c r="G63" s="5">
        <f t="shared" si="1"/>
        <v>384615.38461730146</v>
      </c>
    </row>
    <row r="64" spans="1:7" x14ac:dyDescent="0.15">
      <c r="A64" t="s">
        <v>0</v>
      </c>
      <c r="B64" s="11" t="s">
        <v>302</v>
      </c>
      <c r="C64" t="s">
        <v>235</v>
      </c>
      <c r="D64" t="s">
        <v>168</v>
      </c>
      <c r="E64" s="5">
        <v>95400</v>
      </c>
      <c r="F64" s="5">
        <f t="shared" si="0"/>
        <v>90000</v>
      </c>
      <c r="G64" s="5">
        <f t="shared" si="1"/>
        <v>5400</v>
      </c>
    </row>
    <row r="65" spans="1:7" x14ac:dyDescent="0.15">
      <c r="A65" t="s">
        <v>0</v>
      </c>
      <c r="B65" s="11" t="s">
        <v>302</v>
      </c>
      <c r="C65" t="s">
        <v>235</v>
      </c>
      <c r="D65" t="s">
        <v>52</v>
      </c>
      <c r="E65" s="5">
        <v>14909400</v>
      </c>
      <c r="F65" s="5">
        <f t="shared" si="0"/>
        <v>14065471.698113207</v>
      </c>
      <c r="G65" s="5">
        <f t="shared" si="1"/>
        <v>843928.30188679241</v>
      </c>
    </row>
    <row r="66" spans="1:7" x14ac:dyDescent="0.15">
      <c r="A66" t="s">
        <v>0</v>
      </c>
      <c r="B66" s="11" t="s">
        <v>302</v>
      </c>
      <c r="C66" t="s">
        <v>235</v>
      </c>
      <c r="D66" t="s">
        <v>64</v>
      </c>
      <c r="E66" s="5">
        <v>25218.719097744401</v>
      </c>
      <c r="F66" s="5">
        <f t="shared" ref="F66:F129" si="2">E66/1.06</f>
        <v>23791.244431834341</v>
      </c>
      <c r="G66" s="5">
        <f t="shared" ref="G66:G129" si="3">F66*0.06</f>
        <v>1427.4746659100604</v>
      </c>
    </row>
    <row r="67" spans="1:7" x14ac:dyDescent="0.15">
      <c r="A67" t="s">
        <v>0</v>
      </c>
      <c r="B67" s="11" t="s">
        <v>302</v>
      </c>
      <c r="C67" t="s">
        <v>252</v>
      </c>
      <c r="D67" t="s">
        <v>52</v>
      </c>
      <c r="E67" s="5">
        <v>8433.1456310679605</v>
      </c>
      <c r="F67" s="5">
        <f t="shared" si="2"/>
        <v>7955.7977651584533</v>
      </c>
      <c r="G67" s="5">
        <f t="shared" si="3"/>
        <v>477.34786590950716</v>
      </c>
    </row>
    <row r="68" spans="1:7" x14ac:dyDescent="0.15">
      <c r="A68" t="s">
        <v>0</v>
      </c>
      <c r="B68" s="11" t="s">
        <v>302</v>
      </c>
      <c r="C68" t="s">
        <v>252</v>
      </c>
      <c r="D68" t="s">
        <v>52</v>
      </c>
      <c r="E68" s="5">
        <v>18743.6213592233</v>
      </c>
      <c r="F68" s="5">
        <f t="shared" si="2"/>
        <v>17682.661659644622</v>
      </c>
      <c r="G68" s="5">
        <f t="shared" si="3"/>
        <v>1060.9596995786774</v>
      </c>
    </row>
    <row r="69" spans="1:7" x14ac:dyDescent="0.15">
      <c r="A69" t="s">
        <v>0</v>
      </c>
      <c r="B69" s="11" t="s">
        <v>302</v>
      </c>
      <c r="C69" t="s">
        <v>252</v>
      </c>
      <c r="D69" t="s">
        <v>64</v>
      </c>
      <c r="E69" s="5">
        <v>2347732.27</v>
      </c>
      <c r="F69" s="5">
        <f t="shared" si="2"/>
        <v>2214841.7641509431</v>
      </c>
      <c r="G69" s="5">
        <f t="shared" si="3"/>
        <v>132890.50584905659</v>
      </c>
    </row>
    <row r="70" spans="1:7" x14ac:dyDescent="0.15">
      <c r="A70" t="s">
        <v>0</v>
      </c>
      <c r="B70" s="11" t="s">
        <v>302</v>
      </c>
      <c r="C70" t="s">
        <v>252</v>
      </c>
      <c r="D70" t="s">
        <v>223</v>
      </c>
      <c r="E70" s="5">
        <v>13118.129032258101</v>
      </c>
      <c r="F70" s="5">
        <f t="shared" si="2"/>
        <v>12375.593426658585</v>
      </c>
      <c r="G70" s="5">
        <f t="shared" si="3"/>
        <v>742.53560559951507</v>
      </c>
    </row>
    <row r="71" spans="1:7" x14ac:dyDescent="0.15">
      <c r="A71" t="s">
        <v>0</v>
      </c>
      <c r="B71" s="11" t="s">
        <v>302</v>
      </c>
      <c r="C71" t="s">
        <v>252</v>
      </c>
      <c r="D71" t="s">
        <v>224</v>
      </c>
      <c r="E71" s="5">
        <v>949457.32</v>
      </c>
      <c r="F71" s="5">
        <f t="shared" si="2"/>
        <v>895714.45283018856</v>
      </c>
      <c r="G71" s="5">
        <f t="shared" si="3"/>
        <v>53742.86716981131</v>
      </c>
    </row>
    <row r="72" spans="1:7" x14ac:dyDescent="0.15">
      <c r="A72" t="s">
        <v>0</v>
      </c>
      <c r="B72" s="11" t="s">
        <v>302</v>
      </c>
      <c r="C72" t="s">
        <v>252</v>
      </c>
      <c r="D72" t="s">
        <v>52</v>
      </c>
      <c r="E72" s="5">
        <v>0.15</v>
      </c>
      <c r="F72" s="5">
        <f t="shared" si="2"/>
        <v>0.14150943396226415</v>
      </c>
      <c r="G72" s="5">
        <f t="shared" si="3"/>
        <v>8.4905660377358489E-3</v>
      </c>
    </row>
    <row r="73" spans="1:7" x14ac:dyDescent="0.15">
      <c r="A73" t="s">
        <v>0</v>
      </c>
      <c r="B73" s="11" t="s">
        <v>302</v>
      </c>
      <c r="C73" t="s">
        <v>252</v>
      </c>
      <c r="D73" t="s">
        <v>52</v>
      </c>
      <c r="E73" s="5">
        <v>64839.134749999997</v>
      </c>
      <c r="F73" s="5">
        <f t="shared" si="2"/>
        <v>61168.995047169803</v>
      </c>
      <c r="G73" s="5">
        <f t="shared" si="3"/>
        <v>3670.1397028301881</v>
      </c>
    </row>
    <row r="74" spans="1:7" x14ac:dyDescent="0.15">
      <c r="A74" t="s">
        <v>0</v>
      </c>
      <c r="B74" s="11" t="s">
        <v>302</v>
      </c>
      <c r="C74" t="s">
        <v>252</v>
      </c>
      <c r="D74" t="s">
        <v>97</v>
      </c>
      <c r="E74" s="5">
        <v>8337.6485355648492</v>
      </c>
      <c r="F74" s="5">
        <f t="shared" si="2"/>
        <v>7865.7061656272163</v>
      </c>
      <c r="G74" s="5">
        <f t="shared" si="3"/>
        <v>471.94236993763298</v>
      </c>
    </row>
    <row r="75" spans="1:7" x14ac:dyDescent="0.15">
      <c r="A75" t="s">
        <v>0</v>
      </c>
      <c r="B75" s="11" t="s">
        <v>302</v>
      </c>
      <c r="C75" t="s">
        <v>252</v>
      </c>
      <c r="D75" t="s">
        <v>64</v>
      </c>
      <c r="E75" s="5">
        <v>7570.5112781970402</v>
      </c>
      <c r="F75" s="5">
        <f t="shared" si="2"/>
        <v>7141.9917718839997</v>
      </c>
      <c r="G75" s="5">
        <f t="shared" si="3"/>
        <v>428.51950631303998</v>
      </c>
    </row>
    <row r="76" spans="1:7" x14ac:dyDescent="0.15">
      <c r="A76" t="s">
        <v>0</v>
      </c>
      <c r="B76" s="11" t="s">
        <v>302</v>
      </c>
      <c r="C76" t="s">
        <v>252</v>
      </c>
      <c r="D76" t="s">
        <v>84</v>
      </c>
      <c r="E76" s="5">
        <v>19.950704225352101</v>
      </c>
      <c r="F76" s="5">
        <f t="shared" si="2"/>
        <v>18.821419080520851</v>
      </c>
      <c r="G76" s="5">
        <f t="shared" si="3"/>
        <v>1.1292851448312511</v>
      </c>
    </row>
    <row r="77" spans="1:7" x14ac:dyDescent="0.15">
      <c r="A77" t="s">
        <v>0</v>
      </c>
      <c r="B77" s="11" t="s">
        <v>302</v>
      </c>
      <c r="C77" t="s">
        <v>252</v>
      </c>
      <c r="D77" t="s">
        <v>52</v>
      </c>
      <c r="E77" s="5">
        <v>14820300</v>
      </c>
      <c r="F77" s="5">
        <f t="shared" si="2"/>
        <v>13981415.094339622</v>
      </c>
      <c r="G77" s="5">
        <f t="shared" si="3"/>
        <v>838884.90566037735</v>
      </c>
    </row>
    <row r="78" spans="1:7" x14ac:dyDescent="0.15">
      <c r="A78" t="s">
        <v>0</v>
      </c>
      <c r="B78" s="11" t="s">
        <v>302</v>
      </c>
      <c r="C78" t="s">
        <v>252</v>
      </c>
      <c r="D78" t="s">
        <v>168</v>
      </c>
      <c r="E78" s="5">
        <v>95400</v>
      </c>
      <c r="F78" s="5">
        <f t="shared" si="2"/>
        <v>90000</v>
      </c>
      <c r="G78" s="5">
        <f t="shared" si="3"/>
        <v>5400</v>
      </c>
    </row>
    <row r="79" spans="1:7" x14ac:dyDescent="0.15">
      <c r="A79" t="s">
        <v>0</v>
      </c>
      <c r="B79" s="11" t="s">
        <v>302</v>
      </c>
      <c r="C79" t="s">
        <v>252</v>
      </c>
      <c r="D79" t="s">
        <v>64</v>
      </c>
      <c r="E79" s="5">
        <v>10662362.08</v>
      </c>
      <c r="F79" s="5">
        <f t="shared" si="2"/>
        <v>10058832.150943397</v>
      </c>
      <c r="G79" s="5">
        <f t="shared" si="3"/>
        <v>603529.92905660381</v>
      </c>
    </row>
    <row r="80" spans="1:7" x14ac:dyDescent="0.15">
      <c r="A80" t="s">
        <v>0</v>
      </c>
      <c r="B80" s="11" t="s">
        <v>302</v>
      </c>
      <c r="C80" t="s">
        <v>252</v>
      </c>
      <c r="D80" t="s">
        <v>52</v>
      </c>
      <c r="E80" s="5">
        <v>173947.4</v>
      </c>
      <c r="F80" s="5">
        <f t="shared" si="2"/>
        <v>164101.32075471696</v>
      </c>
      <c r="G80" s="5">
        <f t="shared" si="3"/>
        <v>9846.0792452830174</v>
      </c>
    </row>
    <row r="81" spans="1:7" x14ac:dyDescent="0.15">
      <c r="A81" t="s">
        <v>0</v>
      </c>
      <c r="B81" s="11" t="s">
        <v>302</v>
      </c>
      <c r="C81" t="s">
        <v>252</v>
      </c>
      <c r="D81" t="s">
        <v>64</v>
      </c>
      <c r="E81" s="5">
        <v>4240</v>
      </c>
      <c r="F81" s="5">
        <f t="shared" si="2"/>
        <v>4000</v>
      </c>
      <c r="G81" s="5">
        <f t="shared" si="3"/>
        <v>240</v>
      </c>
    </row>
    <row r="82" spans="1:7" x14ac:dyDescent="0.15">
      <c r="A82" t="s">
        <v>0</v>
      </c>
      <c r="B82" s="11" t="s">
        <v>302</v>
      </c>
      <c r="C82" t="s">
        <v>252</v>
      </c>
      <c r="D82" t="s">
        <v>64</v>
      </c>
      <c r="E82" s="5">
        <v>218560</v>
      </c>
      <c r="F82" s="5">
        <f t="shared" si="2"/>
        <v>206188.67924528301</v>
      </c>
      <c r="G82" s="5">
        <f t="shared" si="3"/>
        <v>12371.32075471698</v>
      </c>
    </row>
    <row r="83" spans="1:7" x14ac:dyDescent="0.15">
      <c r="A83" t="s">
        <v>0</v>
      </c>
      <c r="B83" s="11" t="s">
        <v>302</v>
      </c>
      <c r="C83" t="s">
        <v>252</v>
      </c>
      <c r="D83" t="s">
        <v>64</v>
      </c>
      <c r="E83" s="5">
        <v>81408</v>
      </c>
      <c r="F83" s="5">
        <f t="shared" si="2"/>
        <v>76800</v>
      </c>
      <c r="G83" s="5">
        <f t="shared" si="3"/>
        <v>4608</v>
      </c>
    </row>
    <row r="84" spans="1:7" x14ac:dyDescent="0.15">
      <c r="A84" t="s">
        <v>0</v>
      </c>
      <c r="B84" s="11" t="s">
        <v>302</v>
      </c>
      <c r="C84" t="s">
        <v>252</v>
      </c>
      <c r="D84" t="s">
        <v>64</v>
      </c>
      <c r="E84" s="5">
        <v>81408</v>
      </c>
      <c r="F84" s="5">
        <f t="shared" si="2"/>
        <v>76800</v>
      </c>
      <c r="G84" s="5">
        <f t="shared" si="3"/>
        <v>4608</v>
      </c>
    </row>
    <row r="85" spans="1:7" x14ac:dyDescent="0.15">
      <c r="A85" t="s">
        <v>0</v>
      </c>
      <c r="B85" s="11" t="s">
        <v>302</v>
      </c>
      <c r="C85" t="s">
        <v>252</v>
      </c>
      <c r="D85" t="s">
        <v>64</v>
      </c>
      <c r="E85" s="5">
        <v>-300000</v>
      </c>
      <c r="F85" s="5">
        <f t="shared" si="2"/>
        <v>-283018.86792452831</v>
      </c>
      <c r="G85" s="5">
        <f t="shared" si="3"/>
        <v>-16981.132075471698</v>
      </c>
    </row>
    <row r="86" spans="1:7" x14ac:dyDescent="0.15">
      <c r="A86" t="s">
        <v>0</v>
      </c>
      <c r="B86" s="11" t="s">
        <v>302</v>
      </c>
      <c r="C86" t="s">
        <v>269</v>
      </c>
      <c r="D86" t="s">
        <v>52</v>
      </c>
      <c r="E86" s="5">
        <v>1210934.9223301001</v>
      </c>
      <c r="F86" s="5">
        <f t="shared" si="2"/>
        <v>1142391.4361604718</v>
      </c>
      <c r="G86" s="5">
        <f t="shared" si="3"/>
        <v>68543.486169628304</v>
      </c>
    </row>
    <row r="87" spans="1:7" x14ac:dyDescent="0.15">
      <c r="A87" t="s">
        <v>0</v>
      </c>
      <c r="B87" s="11" t="s">
        <v>302</v>
      </c>
      <c r="C87" t="s">
        <v>269</v>
      </c>
      <c r="D87" t="s">
        <v>52</v>
      </c>
      <c r="E87" s="5">
        <v>443470.36893203901</v>
      </c>
      <c r="F87" s="5">
        <f t="shared" si="2"/>
        <v>418368.27257739526</v>
      </c>
      <c r="G87" s="5">
        <f t="shared" si="3"/>
        <v>25102.096354643716</v>
      </c>
    </row>
    <row r="88" spans="1:7" x14ac:dyDescent="0.15">
      <c r="A88" t="s">
        <v>0</v>
      </c>
      <c r="B88" s="11" t="s">
        <v>302</v>
      </c>
      <c r="C88" t="s">
        <v>269</v>
      </c>
      <c r="D88" t="s">
        <v>52</v>
      </c>
      <c r="E88" s="5">
        <v>45544.8349514562</v>
      </c>
      <c r="F88" s="5">
        <f t="shared" si="2"/>
        <v>42966.825425902076</v>
      </c>
      <c r="G88" s="5">
        <f t="shared" si="3"/>
        <v>2578.0095255541246</v>
      </c>
    </row>
    <row r="89" spans="1:7" x14ac:dyDescent="0.15">
      <c r="A89" t="s">
        <v>0</v>
      </c>
      <c r="B89" s="11" t="s">
        <v>302</v>
      </c>
      <c r="C89" t="s">
        <v>269</v>
      </c>
      <c r="D89" t="s">
        <v>223</v>
      </c>
      <c r="E89" s="5">
        <v>297427.00056603801</v>
      </c>
      <c r="F89" s="5">
        <f t="shared" si="2"/>
        <v>280591.50996796036</v>
      </c>
      <c r="G89" s="5">
        <f t="shared" si="3"/>
        <v>16835.49059807762</v>
      </c>
    </row>
    <row r="90" spans="1:7" x14ac:dyDescent="0.15">
      <c r="A90" t="s">
        <v>0</v>
      </c>
      <c r="B90" s="11" t="s">
        <v>302</v>
      </c>
      <c r="C90" t="s">
        <v>269</v>
      </c>
      <c r="D90" t="s">
        <v>64</v>
      </c>
      <c r="E90" s="5">
        <v>1837860.26660377</v>
      </c>
      <c r="F90" s="5">
        <f t="shared" si="2"/>
        <v>1733830.4401922356</v>
      </c>
      <c r="G90" s="5">
        <f t="shared" si="3"/>
        <v>104029.82641153413</v>
      </c>
    </row>
    <row r="91" spans="1:7" x14ac:dyDescent="0.15">
      <c r="A91" t="s">
        <v>0</v>
      </c>
      <c r="B91" s="11" t="s">
        <v>302</v>
      </c>
      <c r="C91" t="s">
        <v>269</v>
      </c>
      <c r="D91" t="s">
        <v>52</v>
      </c>
      <c r="E91" s="5">
        <v>272518.51456310699</v>
      </c>
      <c r="F91" s="5">
        <f t="shared" si="2"/>
        <v>257092.93826708206</v>
      </c>
      <c r="G91" s="5">
        <f t="shared" si="3"/>
        <v>15425.576296024923</v>
      </c>
    </row>
    <row r="92" spans="1:7" x14ac:dyDescent="0.15">
      <c r="A92" t="s">
        <v>0</v>
      </c>
      <c r="B92" s="11" t="s">
        <v>302</v>
      </c>
      <c r="C92" t="s">
        <v>269</v>
      </c>
      <c r="D92" t="s">
        <v>52</v>
      </c>
      <c r="E92" s="5">
        <v>0.15</v>
      </c>
      <c r="F92" s="5">
        <f t="shared" si="2"/>
        <v>0.14150943396226415</v>
      </c>
      <c r="G92" s="5">
        <f t="shared" si="3"/>
        <v>8.4905660377358489E-3</v>
      </c>
    </row>
    <row r="93" spans="1:7" x14ac:dyDescent="0.15">
      <c r="A93" t="s">
        <v>0</v>
      </c>
      <c r="B93" s="11" t="s">
        <v>302</v>
      </c>
      <c r="C93" t="s">
        <v>269</v>
      </c>
      <c r="D93" t="s">
        <v>52</v>
      </c>
      <c r="E93" s="5">
        <v>1922.0055</v>
      </c>
      <c r="F93" s="5">
        <f t="shared" si="2"/>
        <v>1813.2127358490566</v>
      </c>
      <c r="G93" s="5">
        <f t="shared" si="3"/>
        <v>108.79276415094338</v>
      </c>
    </row>
    <row r="94" spans="1:7" x14ac:dyDescent="0.15">
      <c r="A94" t="s">
        <v>0</v>
      </c>
      <c r="B94" s="11" t="s">
        <v>302</v>
      </c>
      <c r="C94" t="s">
        <v>269</v>
      </c>
      <c r="D94" t="s">
        <v>52</v>
      </c>
      <c r="E94" s="5">
        <v>9.9704545454545492</v>
      </c>
      <c r="F94" s="5">
        <f t="shared" si="2"/>
        <v>9.4060891938250464</v>
      </c>
      <c r="G94" s="5">
        <f t="shared" si="3"/>
        <v>0.56436535162950274</v>
      </c>
    </row>
    <row r="95" spans="1:7" x14ac:dyDescent="0.15">
      <c r="A95" t="s">
        <v>0</v>
      </c>
      <c r="B95" s="11" t="s">
        <v>302</v>
      </c>
      <c r="C95" t="s">
        <v>269</v>
      </c>
      <c r="D95" t="s">
        <v>97</v>
      </c>
      <c r="E95" s="5">
        <v>13387.464435146399</v>
      </c>
      <c r="F95" s="5">
        <f t="shared" si="2"/>
        <v>12629.683429383394</v>
      </c>
      <c r="G95" s="5">
        <f t="shared" si="3"/>
        <v>757.78100576300369</v>
      </c>
    </row>
    <row r="96" spans="1:7" x14ac:dyDescent="0.15">
      <c r="A96" t="s">
        <v>0</v>
      </c>
      <c r="B96" s="11" t="s">
        <v>302</v>
      </c>
      <c r="C96" t="s">
        <v>269</v>
      </c>
      <c r="D96" t="s">
        <v>75</v>
      </c>
      <c r="E96" s="5">
        <v>0.961165048543689</v>
      </c>
      <c r="F96" s="5">
        <f t="shared" si="2"/>
        <v>0.90675947975819715</v>
      </c>
      <c r="G96" s="5">
        <f t="shared" si="3"/>
        <v>5.4405568785491826E-2</v>
      </c>
    </row>
    <row r="97" spans="1:8" x14ac:dyDescent="0.15">
      <c r="A97" t="s">
        <v>0</v>
      </c>
      <c r="B97" s="11" t="s">
        <v>302</v>
      </c>
      <c r="C97" t="s">
        <v>269</v>
      </c>
      <c r="D97" t="s">
        <v>84</v>
      </c>
      <c r="E97" s="5">
        <v>31.077464788732399</v>
      </c>
      <c r="F97" s="5">
        <f t="shared" si="2"/>
        <v>29.318363008238112</v>
      </c>
      <c r="G97" s="5">
        <f t="shared" si="3"/>
        <v>1.7591017804942866</v>
      </c>
    </row>
    <row r="98" spans="1:8" x14ac:dyDescent="0.15">
      <c r="A98" t="s">
        <v>0</v>
      </c>
      <c r="B98" s="11" t="s">
        <v>302</v>
      </c>
      <c r="C98" t="s">
        <v>269</v>
      </c>
      <c r="D98" t="s">
        <v>164</v>
      </c>
      <c r="E98" s="5">
        <v>11.0283687943262</v>
      </c>
      <c r="F98" s="5">
        <f t="shared" si="2"/>
        <v>10.404121504081321</v>
      </c>
      <c r="G98" s="5">
        <f t="shared" si="3"/>
        <v>0.62424729024487924</v>
      </c>
    </row>
    <row r="99" spans="1:8" x14ac:dyDescent="0.15">
      <c r="A99" t="s">
        <v>0</v>
      </c>
      <c r="B99" s="11" t="s">
        <v>302</v>
      </c>
      <c r="C99" t="s">
        <v>269</v>
      </c>
      <c r="D99" t="s">
        <v>52</v>
      </c>
      <c r="E99" s="5">
        <v>213617.35</v>
      </c>
      <c r="F99" s="5">
        <f t="shared" si="2"/>
        <v>201525.80188679244</v>
      </c>
      <c r="G99" s="5">
        <f t="shared" si="3"/>
        <v>12091.548113207546</v>
      </c>
    </row>
    <row r="100" spans="1:8" x14ac:dyDescent="0.15">
      <c r="A100" t="s">
        <v>0</v>
      </c>
      <c r="B100" s="11" t="s">
        <v>302</v>
      </c>
      <c r="C100" t="s">
        <v>269</v>
      </c>
      <c r="D100" t="s">
        <v>64</v>
      </c>
      <c r="E100" s="5">
        <v>6794871.7943396196</v>
      </c>
      <c r="F100" s="5">
        <f t="shared" si="2"/>
        <v>6410256.4097543582</v>
      </c>
      <c r="G100" s="5">
        <f t="shared" si="3"/>
        <v>384615.38458526146</v>
      </c>
    </row>
    <row r="101" spans="1:8" x14ac:dyDescent="0.15">
      <c r="A101" t="s">
        <v>0</v>
      </c>
      <c r="B101" s="11" t="s">
        <v>302</v>
      </c>
      <c r="C101" t="s">
        <v>269</v>
      </c>
      <c r="D101" t="s">
        <v>168</v>
      </c>
      <c r="E101" s="5">
        <v>95400</v>
      </c>
      <c r="F101" s="5">
        <f t="shared" si="2"/>
        <v>90000</v>
      </c>
      <c r="G101" s="5">
        <f t="shared" si="3"/>
        <v>5400</v>
      </c>
    </row>
    <row r="102" spans="1:8" x14ac:dyDescent="0.15">
      <c r="A102" t="s">
        <v>0</v>
      </c>
      <c r="B102" s="11" t="s">
        <v>302</v>
      </c>
      <c r="C102" t="s">
        <v>269</v>
      </c>
      <c r="D102" t="s">
        <v>52</v>
      </c>
      <c r="E102" s="5">
        <v>14701500</v>
      </c>
      <c r="F102" s="5">
        <f t="shared" si="2"/>
        <v>13869339.622641509</v>
      </c>
      <c r="G102" s="5">
        <f t="shared" si="3"/>
        <v>832160.37735849048</v>
      </c>
    </row>
    <row r="103" spans="1:8" x14ac:dyDescent="0.15">
      <c r="A103" t="s">
        <v>0</v>
      </c>
      <c r="B103" s="11" t="s">
        <v>303</v>
      </c>
      <c r="C103" t="s">
        <v>212</v>
      </c>
      <c r="D103" t="s">
        <v>60</v>
      </c>
      <c r="E103" s="5">
        <v>-8636.66</v>
      </c>
      <c r="F103" s="5">
        <f t="shared" si="2"/>
        <v>-8147.7924528301883</v>
      </c>
      <c r="G103" s="5">
        <f t="shared" si="3"/>
        <v>-488.8675471698113</v>
      </c>
    </row>
    <row r="104" spans="1:8" x14ac:dyDescent="0.15">
      <c r="A104" t="s">
        <v>0</v>
      </c>
      <c r="B104" s="11" t="s">
        <v>303</v>
      </c>
      <c r="C104" t="s">
        <v>216</v>
      </c>
      <c r="D104" t="s">
        <v>60</v>
      </c>
      <c r="E104" s="5">
        <v>-5613.83</v>
      </c>
      <c r="F104" s="5">
        <f t="shared" si="2"/>
        <v>-5296.066037735849</v>
      </c>
      <c r="G104" s="5">
        <f t="shared" si="3"/>
        <v>-317.7639622641509</v>
      </c>
    </row>
    <row r="105" spans="1:8" x14ac:dyDescent="0.15">
      <c r="A105" t="s">
        <v>0</v>
      </c>
      <c r="B105" s="11" t="s">
        <v>2</v>
      </c>
      <c r="C105" t="s">
        <v>216</v>
      </c>
      <c r="D105" t="s">
        <v>290</v>
      </c>
      <c r="E105" s="5">
        <v>1818090.9</v>
      </c>
      <c r="F105" s="5">
        <f t="shared" si="2"/>
        <v>1715180.0943396224</v>
      </c>
      <c r="G105" s="5">
        <f t="shared" si="3"/>
        <v>102910.80566037734</v>
      </c>
    </row>
    <row r="106" spans="1:8" x14ac:dyDescent="0.15">
      <c r="A106" t="s">
        <v>0</v>
      </c>
      <c r="B106" s="11" t="s">
        <v>304</v>
      </c>
      <c r="C106" t="s">
        <v>46</v>
      </c>
      <c r="D106" t="s">
        <v>290</v>
      </c>
      <c r="E106" s="5">
        <v>127029.17786421601</v>
      </c>
      <c r="F106" s="5">
        <f t="shared" si="2"/>
        <v>119838.8470417132</v>
      </c>
      <c r="G106" s="5">
        <f t="shared" si="3"/>
        <v>7190.3308225027922</v>
      </c>
      <c r="H106" s="12"/>
    </row>
    <row r="107" spans="1:8" x14ac:dyDescent="0.15">
      <c r="A107" t="s">
        <v>0</v>
      </c>
      <c r="B107" s="11" t="s">
        <v>304</v>
      </c>
      <c r="C107" t="s">
        <v>46</v>
      </c>
      <c r="D107" t="s">
        <v>290</v>
      </c>
      <c r="E107" s="5">
        <v>1665.1511376804899</v>
      </c>
      <c r="F107" s="5">
        <f t="shared" si="2"/>
        <v>1570.8972996985754</v>
      </c>
      <c r="G107" s="5">
        <f t="shared" si="3"/>
        <v>94.253837981914515</v>
      </c>
      <c r="H107" s="12"/>
    </row>
    <row r="108" spans="1:8" x14ac:dyDescent="0.15">
      <c r="A108" t="s">
        <v>0</v>
      </c>
      <c r="B108" s="11" t="s">
        <v>304</v>
      </c>
      <c r="C108" t="s">
        <v>46</v>
      </c>
      <c r="D108" t="s">
        <v>290</v>
      </c>
      <c r="E108" s="5">
        <v>300.82660651326597</v>
      </c>
      <c r="F108" s="5">
        <f t="shared" si="2"/>
        <v>283.79868538987353</v>
      </c>
      <c r="G108" s="5">
        <f t="shared" si="3"/>
        <v>17.02792112339241</v>
      </c>
      <c r="H108" s="12"/>
    </row>
    <row r="109" spans="1:8" x14ac:dyDescent="0.15">
      <c r="A109" t="s">
        <v>0</v>
      </c>
      <c r="B109" s="11" t="s">
        <v>304</v>
      </c>
      <c r="C109" t="s">
        <v>46</v>
      </c>
      <c r="D109" t="s">
        <v>290</v>
      </c>
      <c r="E109" s="5">
        <v>408869.69976572302</v>
      </c>
      <c r="F109" s="5">
        <f t="shared" si="2"/>
        <v>385726.13185445569</v>
      </c>
      <c r="G109" s="5">
        <f t="shared" si="3"/>
        <v>23143.567911267339</v>
      </c>
      <c r="H109" s="12"/>
    </row>
    <row r="110" spans="1:8" x14ac:dyDescent="0.15">
      <c r="A110" t="s">
        <v>0</v>
      </c>
      <c r="B110" s="11" t="s">
        <v>304</v>
      </c>
      <c r="C110" t="s">
        <v>46</v>
      </c>
      <c r="D110" t="s">
        <v>290</v>
      </c>
      <c r="E110" s="5">
        <v>21505.263396436199</v>
      </c>
      <c r="F110" s="5">
        <f t="shared" si="2"/>
        <v>20287.984336260564</v>
      </c>
      <c r="G110" s="5">
        <f t="shared" si="3"/>
        <v>1217.2790601756337</v>
      </c>
      <c r="H110" s="12"/>
    </row>
    <row r="111" spans="1:8" x14ac:dyDescent="0.15">
      <c r="A111" t="s">
        <v>0</v>
      </c>
      <c r="B111" s="11" t="s">
        <v>304</v>
      </c>
      <c r="C111" t="s">
        <v>212</v>
      </c>
      <c r="D111" t="s">
        <v>290</v>
      </c>
      <c r="E111" s="5">
        <v>79530.705458226497</v>
      </c>
      <c r="F111" s="5">
        <f t="shared" si="2"/>
        <v>75028.967413421226</v>
      </c>
      <c r="G111" s="5">
        <f t="shared" si="3"/>
        <v>4501.7380448052736</v>
      </c>
      <c r="H111" s="12"/>
    </row>
    <row r="112" spans="1:8" x14ac:dyDescent="0.15">
      <c r="A112" t="s">
        <v>0</v>
      </c>
      <c r="B112" s="11" t="s">
        <v>304</v>
      </c>
      <c r="C112" t="s">
        <v>212</v>
      </c>
      <c r="D112" t="s">
        <v>290</v>
      </c>
      <c r="E112" s="5">
        <v>624.72053111350897</v>
      </c>
      <c r="F112" s="5">
        <f t="shared" si="2"/>
        <v>589.35899161651787</v>
      </c>
      <c r="G112" s="5">
        <f t="shared" si="3"/>
        <v>35.361539496991071</v>
      </c>
      <c r="H112" s="12"/>
    </row>
    <row r="113" spans="1:8" x14ac:dyDescent="0.15">
      <c r="A113" t="s">
        <v>0</v>
      </c>
      <c r="B113" s="11" t="s">
        <v>304</v>
      </c>
      <c r="C113" t="s">
        <v>212</v>
      </c>
      <c r="D113" t="s">
        <v>290</v>
      </c>
      <c r="E113" s="5">
        <v>408869.69976572302</v>
      </c>
      <c r="F113" s="5">
        <f t="shared" si="2"/>
        <v>385726.13185445569</v>
      </c>
      <c r="G113" s="5">
        <f t="shared" si="3"/>
        <v>23143.567911267339</v>
      </c>
      <c r="H113" s="12"/>
    </row>
    <row r="114" spans="1:8" x14ac:dyDescent="0.15">
      <c r="A114" t="s">
        <v>0</v>
      </c>
      <c r="B114" s="11" t="s">
        <v>304</v>
      </c>
      <c r="C114" t="s">
        <v>216</v>
      </c>
      <c r="D114" t="s">
        <v>290</v>
      </c>
      <c r="E114" s="5">
        <v>75846.156818624295</v>
      </c>
      <c r="F114" s="5">
        <f t="shared" si="2"/>
        <v>71552.978130777628</v>
      </c>
      <c r="G114" s="5">
        <f t="shared" si="3"/>
        <v>4293.1786878466573</v>
      </c>
      <c r="H114" s="12"/>
    </row>
    <row r="115" spans="1:8" x14ac:dyDescent="0.15">
      <c r="A115" t="s">
        <v>0</v>
      </c>
      <c r="B115" s="11" t="s">
        <v>304</v>
      </c>
      <c r="C115" t="s">
        <v>216</v>
      </c>
      <c r="D115" t="s">
        <v>290</v>
      </c>
      <c r="E115" s="5">
        <v>408869.69976572302</v>
      </c>
      <c r="F115" s="5">
        <f t="shared" si="2"/>
        <v>385726.13185445569</v>
      </c>
      <c r="G115" s="5">
        <f t="shared" si="3"/>
        <v>23143.567911267339</v>
      </c>
      <c r="H115" s="12"/>
    </row>
    <row r="116" spans="1:8" x14ac:dyDescent="0.15">
      <c r="A116" t="s">
        <v>0</v>
      </c>
      <c r="B116" s="11" t="s">
        <v>304</v>
      </c>
      <c r="C116" t="s">
        <v>222</v>
      </c>
      <c r="D116" t="s">
        <v>290</v>
      </c>
      <c r="E116" s="5">
        <v>58925.453999999998</v>
      </c>
      <c r="F116" s="5">
        <f t="shared" si="2"/>
        <v>55590.050943396222</v>
      </c>
      <c r="G116" s="5">
        <f t="shared" si="3"/>
        <v>3335.4030566037732</v>
      </c>
      <c r="H116" s="12"/>
    </row>
    <row r="117" spans="1:8" x14ac:dyDescent="0.15">
      <c r="A117" t="s">
        <v>0</v>
      </c>
      <c r="B117" s="11" t="s">
        <v>304</v>
      </c>
      <c r="C117" t="s">
        <v>222</v>
      </c>
      <c r="D117" t="s">
        <v>290</v>
      </c>
      <c r="E117" s="5">
        <v>52648.807500000003</v>
      </c>
      <c r="F117" s="5">
        <f t="shared" si="2"/>
        <v>49668.686320754714</v>
      </c>
      <c r="G117" s="5">
        <f t="shared" si="3"/>
        <v>2980.1211792452827</v>
      </c>
      <c r="H117" s="12"/>
    </row>
    <row r="118" spans="1:8" x14ac:dyDescent="0.15">
      <c r="A118" t="s">
        <v>0</v>
      </c>
      <c r="B118" s="11" t="s">
        <v>304</v>
      </c>
      <c r="C118" t="s">
        <v>222</v>
      </c>
      <c r="D118" t="s">
        <v>290</v>
      </c>
      <c r="E118" s="5">
        <v>186467.005</v>
      </c>
      <c r="F118" s="5">
        <f t="shared" si="2"/>
        <v>175912.26886792452</v>
      </c>
      <c r="G118" s="5">
        <f t="shared" si="3"/>
        <v>10554.73613207547</v>
      </c>
      <c r="H118" s="12"/>
    </row>
    <row r="119" spans="1:8" x14ac:dyDescent="0.15">
      <c r="A119" t="s">
        <v>0</v>
      </c>
      <c r="B119" s="11" t="s">
        <v>304</v>
      </c>
      <c r="C119" t="s">
        <v>235</v>
      </c>
      <c r="D119" t="s">
        <v>290</v>
      </c>
      <c r="E119" s="5">
        <v>112619.8325</v>
      </c>
      <c r="F119" s="5">
        <f t="shared" si="2"/>
        <v>106245.125</v>
      </c>
      <c r="G119" s="5">
        <f t="shared" si="3"/>
        <v>6374.7074999999995</v>
      </c>
      <c r="H119" s="12"/>
    </row>
    <row r="120" spans="1:8" x14ac:dyDescent="0.15">
      <c r="A120" t="s">
        <v>0</v>
      </c>
      <c r="B120" s="11" t="s">
        <v>304</v>
      </c>
      <c r="C120" t="s">
        <v>235</v>
      </c>
      <c r="D120" t="s">
        <v>290</v>
      </c>
      <c r="E120" s="5">
        <v>14499.423500000001</v>
      </c>
      <c r="F120" s="5">
        <f t="shared" si="2"/>
        <v>13678.70141509434</v>
      </c>
      <c r="G120" s="5">
        <f t="shared" si="3"/>
        <v>820.72208490566038</v>
      </c>
      <c r="H120" s="12"/>
    </row>
    <row r="121" spans="1:8" x14ac:dyDescent="0.15">
      <c r="A121" t="s">
        <v>0</v>
      </c>
      <c r="B121" s="11" t="s">
        <v>304</v>
      </c>
      <c r="C121" t="s">
        <v>235</v>
      </c>
      <c r="D121" t="s">
        <v>296</v>
      </c>
      <c r="E121" s="5">
        <v>191277.98850000001</v>
      </c>
      <c r="F121" s="5">
        <f t="shared" si="2"/>
        <v>180450.9325471698</v>
      </c>
      <c r="G121" s="5">
        <f t="shared" si="3"/>
        <v>10827.055952830187</v>
      </c>
      <c r="H121" s="12"/>
    </row>
    <row r="122" spans="1:8" x14ac:dyDescent="0.15">
      <c r="A122" t="s">
        <v>0</v>
      </c>
      <c r="B122" s="11" t="s">
        <v>304</v>
      </c>
      <c r="C122" t="s">
        <v>252</v>
      </c>
      <c r="D122" t="s">
        <v>290</v>
      </c>
      <c r="E122" s="5">
        <v>55179.369499999797</v>
      </c>
      <c r="F122" s="5">
        <f t="shared" si="2"/>
        <v>52056.008962263957</v>
      </c>
      <c r="G122" s="5">
        <f t="shared" si="3"/>
        <v>3123.3605377358372</v>
      </c>
      <c r="H122" s="12"/>
    </row>
    <row r="123" spans="1:8" x14ac:dyDescent="0.15">
      <c r="A123" t="s">
        <v>0</v>
      </c>
      <c r="B123" s="11" t="s">
        <v>304</v>
      </c>
      <c r="C123" t="s">
        <v>252</v>
      </c>
      <c r="D123" t="s">
        <v>290</v>
      </c>
      <c r="E123" s="5">
        <v>5424.8815000000004</v>
      </c>
      <c r="F123" s="5">
        <f t="shared" si="2"/>
        <v>5117.8127358490565</v>
      </c>
      <c r="G123" s="5">
        <f t="shared" si="3"/>
        <v>307.06876415094337</v>
      </c>
      <c r="H123" s="12"/>
    </row>
    <row r="124" spans="1:8" x14ac:dyDescent="0.15">
      <c r="A124" t="s">
        <v>0</v>
      </c>
      <c r="B124" s="11" t="s">
        <v>304</v>
      </c>
      <c r="C124" t="s">
        <v>252</v>
      </c>
      <c r="D124" t="s">
        <v>290</v>
      </c>
      <c r="E124" s="5">
        <v>190007.5</v>
      </c>
      <c r="F124" s="5">
        <f t="shared" si="2"/>
        <v>179252.35849056602</v>
      </c>
      <c r="G124" s="5">
        <f t="shared" si="3"/>
        <v>10755.141509433961</v>
      </c>
      <c r="H124" s="12"/>
    </row>
    <row r="125" spans="1:8" x14ac:dyDescent="0.15">
      <c r="A125" t="s">
        <v>0</v>
      </c>
      <c r="B125" s="11" t="s">
        <v>304</v>
      </c>
      <c r="C125" t="s">
        <v>252</v>
      </c>
      <c r="D125" t="s">
        <v>290</v>
      </c>
      <c r="E125" s="5">
        <v>8697.3700000000008</v>
      </c>
      <c r="F125" s="5">
        <f t="shared" si="2"/>
        <v>8205.066037735849</v>
      </c>
      <c r="G125" s="5">
        <f t="shared" si="3"/>
        <v>492.30396226415093</v>
      </c>
      <c r="H125" s="12"/>
    </row>
    <row r="126" spans="1:8" x14ac:dyDescent="0.15">
      <c r="A126" t="s">
        <v>0</v>
      </c>
      <c r="B126" s="11" t="s">
        <v>304</v>
      </c>
      <c r="C126" t="s">
        <v>269</v>
      </c>
      <c r="D126" t="s">
        <v>290</v>
      </c>
      <c r="E126" s="5">
        <v>114145.44349999999</v>
      </c>
      <c r="F126" s="5">
        <f t="shared" si="2"/>
        <v>107684.38066037734</v>
      </c>
      <c r="G126" s="5">
        <f t="shared" si="3"/>
        <v>6461.0628396226402</v>
      </c>
      <c r="H126" s="12"/>
    </row>
    <row r="127" spans="1:8" x14ac:dyDescent="0.15">
      <c r="A127" t="s">
        <v>0</v>
      </c>
      <c r="B127" s="11" t="s">
        <v>304</v>
      </c>
      <c r="C127" t="s">
        <v>269</v>
      </c>
      <c r="D127" t="s">
        <v>290</v>
      </c>
      <c r="E127" s="5">
        <v>42435.038999999997</v>
      </c>
      <c r="F127" s="5">
        <f t="shared" si="2"/>
        <v>40033.055660377351</v>
      </c>
      <c r="G127" s="5">
        <f t="shared" si="3"/>
        <v>2401.9833396226409</v>
      </c>
      <c r="H127" s="12"/>
    </row>
    <row r="128" spans="1:8" x14ac:dyDescent="0.15">
      <c r="A128" t="s">
        <v>0</v>
      </c>
      <c r="B128" s="11" t="s">
        <v>304</v>
      </c>
      <c r="C128" t="s">
        <v>269</v>
      </c>
      <c r="D128" t="s">
        <v>296</v>
      </c>
      <c r="E128" s="5">
        <v>190007.5</v>
      </c>
      <c r="F128" s="5">
        <f t="shared" si="2"/>
        <v>179252.35849056602</v>
      </c>
      <c r="G128" s="5">
        <f t="shared" si="3"/>
        <v>10755.141509433961</v>
      </c>
      <c r="H128" s="12"/>
    </row>
    <row r="129" spans="1:7" x14ac:dyDescent="0.15">
      <c r="A129" t="s">
        <v>0</v>
      </c>
      <c r="B129" s="11" t="s">
        <v>3</v>
      </c>
      <c r="C129" t="s">
        <v>216</v>
      </c>
      <c r="D129" t="s">
        <v>60</v>
      </c>
      <c r="E129" s="5">
        <v>-11397.4</v>
      </c>
      <c r="F129" s="5">
        <f t="shared" si="2"/>
        <v>-10752.264150943396</v>
      </c>
      <c r="G129" s="5">
        <f t="shared" si="3"/>
        <v>-645.13584905660377</v>
      </c>
    </row>
    <row r="130" spans="1:7" x14ac:dyDescent="0.15">
      <c r="A130" t="s">
        <v>0</v>
      </c>
      <c r="B130" s="11" t="s">
        <v>4</v>
      </c>
      <c r="C130" t="s">
        <v>216</v>
      </c>
      <c r="D130" t="s">
        <v>60</v>
      </c>
      <c r="E130" s="5">
        <v>5836.25</v>
      </c>
      <c r="F130" s="5">
        <f t="shared" ref="F130:F141" si="4">E130/1.06</f>
        <v>5505.8962264150941</v>
      </c>
      <c r="G130" s="5">
        <f t="shared" ref="G130:G141" si="5">F130*0.06</f>
        <v>330.35377358490564</v>
      </c>
    </row>
    <row r="131" spans="1:7" x14ac:dyDescent="0.15">
      <c r="A131" t="s">
        <v>0</v>
      </c>
      <c r="B131" s="11" t="s">
        <v>4</v>
      </c>
      <c r="C131" t="s">
        <v>216</v>
      </c>
      <c r="D131" t="s">
        <v>52</v>
      </c>
      <c r="E131" s="5">
        <v>360.586470588201</v>
      </c>
      <c r="F131" s="5">
        <f t="shared" si="4"/>
        <v>340.17591564924618</v>
      </c>
      <c r="G131" s="5">
        <f t="shared" si="5"/>
        <v>20.410554938954771</v>
      </c>
    </row>
    <row r="132" spans="1:7" x14ac:dyDescent="0.15">
      <c r="A132" t="s">
        <v>0</v>
      </c>
      <c r="B132" s="11" t="s">
        <v>4</v>
      </c>
      <c r="C132" t="s">
        <v>222</v>
      </c>
      <c r="D132" t="s">
        <v>64</v>
      </c>
      <c r="E132" s="5">
        <v>5084705.4000000004</v>
      </c>
      <c r="F132" s="5">
        <f t="shared" si="4"/>
        <v>4796891.886792453</v>
      </c>
      <c r="G132" s="5">
        <f t="shared" si="5"/>
        <v>287813.51320754719</v>
      </c>
    </row>
    <row r="133" spans="1:7" x14ac:dyDescent="0.15">
      <c r="A133" t="s">
        <v>0</v>
      </c>
      <c r="B133" s="11" t="s">
        <v>4</v>
      </c>
      <c r="C133" t="s">
        <v>222</v>
      </c>
      <c r="D133" t="s">
        <v>52</v>
      </c>
      <c r="E133" s="5">
        <v>-4306399.9967999998</v>
      </c>
      <c r="F133" s="5">
        <f t="shared" si="4"/>
        <v>-4062641.5064150938</v>
      </c>
      <c r="G133" s="5">
        <f t="shared" si="5"/>
        <v>-243758.49038490563</v>
      </c>
    </row>
    <row r="134" spans="1:7" x14ac:dyDescent="0.15">
      <c r="A134" t="s">
        <v>0</v>
      </c>
      <c r="B134" s="11" t="s">
        <v>4</v>
      </c>
      <c r="C134" t="s">
        <v>235</v>
      </c>
      <c r="D134" t="s">
        <v>52</v>
      </c>
      <c r="E134" s="5">
        <v>-8594.2584406998903</v>
      </c>
      <c r="F134" s="5">
        <f t="shared" si="4"/>
        <v>-8107.7909817923492</v>
      </c>
      <c r="G134" s="5">
        <f t="shared" si="5"/>
        <v>-486.46745890754096</v>
      </c>
    </row>
    <row r="135" spans="1:7" x14ac:dyDescent="0.15">
      <c r="A135" t="s">
        <v>0</v>
      </c>
      <c r="B135" s="11" t="s">
        <v>4</v>
      </c>
      <c r="C135" t="s">
        <v>252</v>
      </c>
      <c r="D135" t="s">
        <v>52</v>
      </c>
      <c r="E135" s="5">
        <v>-124308.08</v>
      </c>
      <c r="F135" s="5">
        <f t="shared" si="4"/>
        <v>-117271.77358490566</v>
      </c>
      <c r="G135" s="5">
        <f t="shared" si="5"/>
        <v>-7036.3064150943392</v>
      </c>
    </row>
    <row r="136" spans="1:7" x14ac:dyDescent="0.15">
      <c r="A136" t="s">
        <v>1</v>
      </c>
      <c r="B136" s="11" t="s">
        <v>4</v>
      </c>
      <c r="C136" t="s">
        <v>252</v>
      </c>
      <c r="D136" t="s">
        <v>297</v>
      </c>
      <c r="E136" s="5">
        <v>-23275.888627451001</v>
      </c>
      <c r="F136" s="5">
        <f t="shared" si="4"/>
        <v>-21958.385497595282</v>
      </c>
      <c r="G136" s="5">
        <f t="shared" si="5"/>
        <v>-1317.5031298557169</v>
      </c>
    </row>
    <row r="137" spans="1:7" x14ac:dyDescent="0.15">
      <c r="A137" t="s">
        <v>0</v>
      </c>
      <c r="B137" s="11" t="s">
        <v>4</v>
      </c>
      <c r="C137" t="s">
        <v>269</v>
      </c>
      <c r="D137" t="s">
        <v>52</v>
      </c>
      <c r="E137" s="5">
        <v>200.512352941199</v>
      </c>
      <c r="F137" s="5">
        <f t="shared" si="4"/>
        <v>189.16259711433867</v>
      </c>
      <c r="G137" s="5">
        <f t="shared" si="5"/>
        <v>11.349755826860319</v>
      </c>
    </row>
    <row r="138" spans="1:7" x14ac:dyDescent="0.15">
      <c r="A138" t="s">
        <v>0</v>
      </c>
      <c r="B138" s="11" t="s">
        <v>4</v>
      </c>
      <c r="C138" t="s">
        <v>269</v>
      </c>
      <c r="D138" t="s">
        <v>52</v>
      </c>
      <c r="E138" s="5">
        <v>101.79411764706001</v>
      </c>
      <c r="F138" s="5">
        <f t="shared" si="4"/>
        <v>96.032186459490561</v>
      </c>
      <c r="G138" s="5">
        <f t="shared" si="5"/>
        <v>5.7619311875694335</v>
      </c>
    </row>
    <row r="139" spans="1:7" x14ac:dyDescent="0.15">
      <c r="A139" t="s">
        <v>0</v>
      </c>
      <c r="B139" s="11" t="s">
        <v>4</v>
      </c>
      <c r="C139" t="s">
        <v>269</v>
      </c>
      <c r="D139" t="s">
        <v>52</v>
      </c>
      <c r="E139" s="5">
        <v>874.16411764710199</v>
      </c>
      <c r="F139" s="5">
        <f t="shared" si="4"/>
        <v>824.68312985575653</v>
      </c>
      <c r="G139" s="5">
        <f t="shared" si="5"/>
        <v>49.480987791345392</v>
      </c>
    </row>
    <row r="140" spans="1:7" x14ac:dyDescent="0.15">
      <c r="A140" t="s">
        <v>0</v>
      </c>
      <c r="B140" s="11" t="s">
        <v>4</v>
      </c>
      <c r="C140" t="s">
        <v>269</v>
      </c>
      <c r="D140" t="s">
        <v>52</v>
      </c>
      <c r="E140" s="5">
        <v>392.15686274510199</v>
      </c>
      <c r="F140" s="5">
        <f t="shared" si="4"/>
        <v>369.95930447651131</v>
      </c>
      <c r="G140" s="5">
        <f t="shared" si="5"/>
        <v>22.197558268590676</v>
      </c>
    </row>
    <row r="141" spans="1:7" x14ac:dyDescent="0.15">
      <c r="A141" t="s">
        <v>0</v>
      </c>
      <c r="B141" s="11" t="s">
        <v>4</v>
      </c>
      <c r="C141" t="s">
        <v>269</v>
      </c>
      <c r="D141" t="s">
        <v>52</v>
      </c>
      <c r="E141" s="5">
        <v>38.502743644067799</v>
      </c>
      <c r="F141" s="5">
        <f t="shared" si="4"/>
        <v>36.323343060441317</v>
      </c>
      <c r="G141" s="5">
        <f t="shared" si="5"/>
        <v>2.1794005836264789</v>
      </c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pane ySplit="1" topLeftCell="A29" activePane="bottomLeft" state="frozen"/>
      <selection pane="bottomLeft" activeCell="F23" sqref="F23"/>
    </sheetView>
  </sheetViews>
  <sheetFormatPr defaultColWidth="9" defaultRowHeight="13.5" x14ac:dyDescent="0.15"/>
  <cols>
    <col min="2" max="2" width="16.125" customWidth="1"/>
    <col min="3" max="3" width="10.5" customWidth="1"/>
    <col min="4" max="4" width="35.875" customWidth="1"/>
    <col min="6" max="7" width="17.25" style="5" customWidth="1"/>
    <col min="8" max="8" width="16.125" style="5" customWidth="1"/>
    <col min="9" max="9" width="18.375" customWidth="1"/>
  </cols>
  <sheetData>
    <row r="1" spans="1:9" ht="16.5" x14ac:dyDescent="0.35">
      <c r="A1" s="6" t="s">
        <v>289</v>
      </c>
      <c r="B1" s="7" t="s">
        <v>298</v>
      </c>
      <c r="C1" s="8" t="s">
        <v>6</v>
      </c>
      <c r="D1" s="7" t="s">
        <v>12</v>
      </c>
      <c r="E1" s="7" t="s">
        <v>20</v>
      </c>
      <c r="F1" s="9" t="s">
        <v>299</v>
      </c>
      <c r="G1" s="9" t="s">
        <v>305</v>
      </c>
      <c r="H1" s="10" t="s">
        <v>301</v>
      </c>
      <c r="I1" s="12">
        <f>SUM(G:G)</f>
        <v>151896050.55064085</v>
      </c>
    </row>
    <row r="2" spans="1:9" x14ac:dyDescent="0.15">
      <c r="A2" t="s">
        <v>0</v>
      </c>
      <c r="B2" s="11" t="s">
        <v>306</v>
      </c>
      <c r="C2" t="s">
        <v>46</v>
      </c>
      <c r="D2" t="s">
        <v>290</v>
      </c>
      <c r="E2" t="s">
        <v>63</v>
      </c>
      <c r="F2" s="5">
        <v>1516652.51</v>
      </c>
      <c r="G2" s="5">
        <f t="shared" ref="G2:G51" si="0">F2/1.06</f>
        <v>1430804.254716981</v>
      </c>
      <c r="H2" s="5">
        <f t="shared" ref="H2:H51" si="1">G2*0.06</f>
        <v>85848.255283018851</v>
      </c>
    </row>
    <row r="3" spans="1:9" x14ac:dyDescent="0.15">
      <c r="A3" t="s">
        <v>0</v>
      </c>
      <c r="B3" s="11" t="s">
        <v>306</v>
      </c>
      <c r="C3" t="s">
        <v>46</v>
      </c>
      <c r="D3" t="s">
        <v>290</v>
      </c>
      <c r="E3" t="s">
        <v>63</v>
      </c>
      <c r="F3" s="5">
        <v>19880.91</v>
      </c>
      <c r="G3" s="5">
        <f t="shared" si="0"/>
        <v>18755.575471698114</v>
      </c>
      <c r="H3" s="5">
        <f t="shared" si="1"/>
        <v>1125.3345283018868</v>
      </c>
    </row>
    <row r="4" spans="1:9" x14ac:dyDescent="0.15">
      <c r="A4" t="s">
        <v>0</v>
      </c>
      <c r="B4" s="11" t="s">
        <v>306</v>
      </c>
      <c r="C4" t="s">
        <v>46</v>
      </c>
      <c r="D4" t="s">
        <v>290</v>
      </c>
      <c r="E4" t="s">
        <v>63</v>
      </c>
      <c r="F4" s="5">
        <v>3591.69</v>
      </c>
      <c r="G4" s="5">
        <f t="shared" si="0"/>
        <v>3388.3867924528299</v>
      </c>
      <c r="H4" s="5">
        <f t="shared" si="1"/>
        <v>203.30320754716979</v>
      </c>
    </row>
    <row r="5" spans="1:9" x14ac:dyDescent="0.15">
      <c r="A5" t="s">
        <v>0</v>
      </c>
      <c r="B5" s="11" t="s">
        <v>306</v>
      </c>
      <c r="C5" t="s">
        <v>46</v>
      </c>
      <c r="D5" t="s">
        <v>290</v>
      </c>
      <c r="E5" t="s">
        <v>291</v>
      </c>
      <c r="F5" s="5">
        <v>4881660</v>
      </c>
      <c r="G5" s="5">
        <f t="shared" si="0"/>
        <v>4605339.6226415094</v>
      </c>
      <c r="H5" s="5">
        <f t="shared" si="1"/>
        <v>276320.37735849054</v>
      </c>
    </row>
    <row r="6" spans="1:9" x14ac:dyDescent="0.15">
      <c r="A6" t="s">
        <v>0</v>
      </c>
      <c r="B6" s="11" t="s">
        <v>306</v>
      </c>
      <c r="C6" t="s">
        <v>46</v>
      </c>
      <c r="D6" t="s">
        <v>290</v>
      </c>
      <c r="E6" t="s">
        <v>291</v>
      </c>
      <c r="F6" s="5">
        <v>256760</v>
      </c>
      <c r="G6" s="5">
        <f t="shared" si="0"/>
        <v>242226.41509433961</v>
      </c>
      <c r="H6" s="5">
        <f t="shared" si="1"/>
        <v>14533.584905660377</v>
      </c>
    </row>
    <row r="7" spans="1:9" x14ac:dyDescent="0.15">
      <c r="A7" t="s">
        <v>0</v>
      </c>
      <c r="B7" s="11" t="s">
        <v>306</v>
      </c>
      <c r="C7" t="s">
        <v>46</v>
      </c>
      <c r="D7" t="s">
        <v>292</v>
      </c>
      <c r="E7" t="s">
        <v>57</v>
      </c>
      <c r="F7" s="5">
        <v>292652.43</v>
      </c>
      <c r="G7" s="5">
        <f t="shared" si="0"/>
        <v>276087.19811320753</v>
      </c>
      <c r="H7" s="5">
        <f t="shared" si="1"/>
        <v>16565.231886792451</v>
      </c>
    </row>
    <row r="8" spans="1:9" x14ac:dyDescent="0.15">
      <c r="A8" t="s">
        <v>0</v>
      </c>
      <c r="B8" s="11" t="s">
        <v>306</v>
      </c>
      <c r="C8" t="s">
        <v>46</v>
      </c>
      <c r="D8" t="s">
        <v>182</v>
      </c>
      <c r="E8" t="s">
        <v>57</v>
      </c>
      <c r="F8" s="5">
        <v>81000</v>
      </c>
      <c r="G8" s="5">
        <f t="shared" si="0"/>
        <v>76415.094339622636</v>
      </c>
      <c r="H8" s="5">
        <f t="shared" si="1"/>
        <v>4584.9056603773579</v>
      </c>
    </row>
    <row r="9" spans="1:9" x14ac:dyDescent="0.15">
      <c r="A9" t="s">
        <v>0</v>
      </c>
      <c r="B9" s="11" t="s">
        <v>306</v>
      </c>
      <c r="C9" t="s">
        <v>46</v>
      </c>
      <c r="D9" t="s">
        <v>186</v>
      </c>
      <c r="E9" t="s">
        <v>57</v>
      </c>
      <c r="F9" s="5">
        <v>13390650</v>
      </c>
      <c r="G9" s="5">
        <f t="shared" si="0"/>
        <v>12632688.679245282</v>
      </c>
      <c r="H9" s="5">
        <f t="shared" si="1"/>
        <v>757961.32075471687</v>
      </c>
    </row>
    <row r="10" spans="1:9" x14ac:dyDescent="0.15">
      <c r="A10" t="s">
        <v>0</v>
      </c>
      <c r="B10" s="11" t="s">
        <v>306</v>
      </c>
      <c r="C10" t="s">
        <v>46</v>
      </c>
      <c r="D10" t="s">
        <v>186</v>
      </c>
      <c r="E10" t="s">
        <v>57</v>
      </c>
      <c r="F10" s="5">
        <v>18994500</v>
      </c>
      <c r="G10" s="5">
        <f t="shared" si="0"/>
        <v>17919339.622641508</v>
      </c>
      <c r="H10" s="5">
        <f t="shared" si="1"/>
        <v>1075160.3773584904</v>
      </c>
    </row>
    <row r="11" spans="1:9" x14ac:dyDescent="0.15">
      <c r="A11" t="s">
        <v>0</v>
      </c>
      <c r="B11" s="11" t="s">
        <v>306</v>
      </c>
      <c r="C11" t="s">
        <v>46</v>
      </c>
      <c r="D11" t="s">
        <v>293</v>
      </c>
      <c r="E11" t="s">
        <v>57</v>
      </c>
      <c r="F11" s="5">
        <v>-135.80000000000001</v>
      </c>
      <c r="G11" s="5">
        <f t="shared" si="0"/>
        <v>-128.11320754716982</v>
      </c>
      <c r="H11" s="5">
        <f t="shared" si="1"/>
        <v>-7.686792452830189</v>
      </c>
    </row>
    <row r="12" spans="1:9" x14ac:dyDescent="0.15">
      <c r="A12" t="s">
        <v>0</v>
      </c>
      <c r="B12" s="11" t="s">
        <v>306</v>
      </c>
      <c r="C12" t="s">
        <v>46</v>
      </c>
      <c r="D12" t="s">
        <v>52</v>
      </c>
      <c r="E12" t="s">
        <v>57</v>
      </c>
      <c r="F12" s="5">
        <v>247.43269230769201</v>
      </c>
      <c r="G12" s="5">
        <f t="shared" si="0"/>
        <v>233.42706821480377</v>
      </c>
      <c r="H12" s="5">
        <f t="shared" si="1"/>
        <v>14.005624092888226</v>
      </c>
    </row>
    <row r="13" spans="1:9" x14ac:dyDescent="0.15">
      <c r="A13" t="s">
        <v>1</v>
      </c>
      <c r="B13" s="11" t="s">
        <v>306</v>
      </c>
      <c r="C13" t="s">
        <v>46</v>
      </c>
      <c r="D13" t="s">
        <v>52</v>
      </c>
      <c r="E13" t="s">
        <v>57</v>
      </c>
      <c r="F13" s="5">
        <v>5351065.79366</v>
      </c>
      <c r="G13" s="5">
        <f t="shared" si="0"/>
        <v>5048175.277037736</v>
      </c>
      <c r="H13" s="5">
        <f t="shared" si="1"/>
        <v>302890.51662226417</v>
      </c>
    </row>
    <row r="14" spans="1:9" x14ac:dyDescent="0.15">
      <c r="A14" t="s">
        <v>0</v>
      </c>
      <c r="B14" s="11" t="s">
        <v>306</v>
      </c>
      <c r="C14" t="s">
        <v>46</v>
      </c>
      <c r="D14" t="s">
        <v>293</v>
      </c>
      <c r="E14" t="s">
        <v>57</v>
      </c>
      <c r="F14" s="5">
        <v>147092.698113208</v>
      </c>
      <c r="G14" s="5">
        <f t="shared" si="0"/>
        <v>138766.69633321508</v>
      </c>
      <c r="H14" s="5">
        <f t="shared" si="1"/>
        <v>8326.0017799929046</v>
      </c>
    </row>
    <row r="15" spans="1:9" x14ac:dyDescent="0.15">
      <c r="A15" t="s">
        <v>0</v>
      </c>
      <c r="B15" s="11" t="s">
        <v>306</v>
      </c>
      <c r="C15" t="s">
        <v>212</v>
      </c>
      <c r="D15" t="s">
        <v>290</v>
      </c>
      <c r="E15" t="s">
        <v>63</v>
      </c>
      <c r="F15" s="5">
        <v>949549.12</v>
      </c>
      <c r="G15" s="5">
        <f t="shared" si="0"/>
        <v>895801.0566037735</v>
      </c>
      <c r="H15" s="5">
        <f t="shared" si="1"/>
        <v>53748.063396226411</v>
      </c>
    </row>
    <row r="16" spans="1:9" x14ac:dyDescent="0.15">
      <c r="A16" t="s">
        <v>0</v>
      </c>
      <c r="B16" s="11" t="s">
        <v>306</v>
      </c>
      <c r="C16" t="s">
        <v>212</v>
      </c>
      <c r="D16" t="s">
        <v>290</v>
      </c>
      <c r="E16" t="s">
        <v>63</v>
      </c>
      <c r="F16" s="5">
        <v>7458.79</v>
      </c>
      <c r="G16" s="5">
        <f t="shared" si="0"/>
        <v>7036.5943396226412</v>
      </c>
      <c r="H16" s="5">
        <f t="shared" si="1"/>
        <v>422.19566037735848</v>
      </c>
    </row>
    <row r="17" spans="1:8" x14ac:dyDescent="0.15">
      <c r="A17" t="s">
        <v>0</v>
      </c>
      <c r="B17" s="11" t="s">
        <v>306</v>
      </c>
      <c r="C17" t="s">
        <v>212</v>
      </c>
      <c r="D17" t="s">
        <v>292</v>
      </c>
      <c r="E17" t="s">
        <v>57</v>
      </c>
      <c r="F17" s="5">
        <v>117568.2</v>
      </c>
      <c r="G17" s="5">
        <f t="shared" si="0"/>
        <v>110913.39622641509</v>
      </c>
      <c r="H17" s="5">
        <f t="shared" si="1"/>
        <v>6654.8037735849048</v>
      </c>
    </row>
    <row r="18" spans="1:8" x14ac:dyDescent="0.15">
      <c r="A18" t="s">
        <v>0</v>
      </c>
      <c r="B18" s="11" t="s">
        <v>306</v>
      </c>
      <c r="C18" t="s">
        <v>212</v>
      </c>
      <c r="D18" t="s">
        <v>290</v>
      </c>
      <c r="E18" t="s">
        <v>294</v>
      </c>
      <c r="F18" s="5">
        <v>4881660</v>
      </c>
      <c r="G18" s="5">
        <f t="shared" si="0"/>
        <v>4605339.6226415094</v>
      </c>
      <c r="H18" s="5">
        <f t="shared" si="1"/>
        <v>276320.37735849054</v>
      </c>
    </row>
    <row r="19" spans="1:8" x14ac:dyDescent="0.15">
      <c r="A19" t="s">
        <v>0</v>
      </c>
      <c r="B19" s="11" t="s">
        <v>306</v>
      </c>
      <c r="C19" t="s">
        <v>212</v>
      </c>
      <c r="D19" t="s">
        <v>186</v>
      </c>
      <c r="E19" t="s">
        <v>57</v>
      </c>
      <c r="F19" s="5">
        <v>3015000</v>
      </c>
      <c r="G19" s="5">
        <f t="shared" si="0"/>
        <v>2844339.6226415094</v>
      </c>
      <c r="H19" s="5">
        <f t="shared" si="1"/>
        <v>170660.37735849057</v>
      </c>
    </row>
    <row r="20" spans="1:8" x14ac:dyDescent="0.15">
      <c r="A20" t="s">
        <v>0</v>
      </c>
      <c r="B20" s="11" t="s">
        <v>306</v>
      </c>
      <c r="C20" t="s">
        <v>212</v>
      </c>
      <c r="D20" t="s">
        <v>186</v>
      </c>
      <c r="E20" t="s">
        <v>57</v>
      </c>
      <c r="F20" s="5">
        <v>26230500</v>
      </c>
      <c r="G20" s="5">
        <f t="shared" si="0"/>
        <v>24745754.716981132</v>
      </c>
      <c r="H20" s="5">
        <f t="shared" si="1"/>
        <v>1484745.283018868</v>
      </c>
    </row>
    <row r="21" spans="1:8" x14ac:dyDescent="0.15">
      <c r="A21" t="s">
        <v>0</v>
      </c>
      <c r="B21" s="11" t="s">
        <v>306</v>
      </c>
      <c r="C21" t="s">
        <v>212</v>
      </c>
      <c r="D21" t="s">
        <v>293</v>
      </c>
      <c r="E21" t="s">
        <v>57</v>
      </c>
      <c r="F21" s="5">
        <v>135035.88</v>
      </c>
      <c r="G21" s="5">
        <f t="shared" si="0"/>
        <v>127392.33962264151</v>
      </c>
      <c r="H21" s="5">
        <f t="shared" si="1"/>
        <v>7643.5403773584903</v>
      </c>
    </row>
    <row r="22" spans="1:8" x14ac:dyDescent="0.15">
      <c r="A22" t="s">
        <v>0</v>
      </c>
      <c r="B22" s="11" t="s">
        <v>306</v>
      </c>
      <c r="C22" t="s">
        <v>216</v>
      </c>
      <c r="D22" t="s">
        <v>290</v>
      </c>
      <c r="E22" t="s">
        <v>63</v>
      </c>
      <c r="F22" s="5">
        <v>905557.81</v>
      </c>
      <c r="G22" s="5">
        <f t="shared" si="0"/>
        <v>854299.82075471699</v>
      </c>
      <c r="H22" s="5">
        <f t="shared" si="1"/>
        <v>51257.989245283017</v>
      </c>
    </row>
    <row r="23" spans="1:8" x14ac:dyDescent="0.15">
      <c r="A23" t="s">
        <v>0</v>
      </c>
      <c r="B23" s="11" t="s">
        <v>306</v>
      </c>
      <c r="C23" t="s">
        <v>216</v>
      </c>
      <c r="D23" t="s">
        <v>290</v>
      </c>
      <c r="E23" t="s">
        <v>291</v>
      </c>
      <c r="F23" s="5">
        <v>4881660</v>
      </c>
      <c r="G23" s="5">
        <f t="shared" si="0"/>
        <v>4605339.6226415094</v>
      </c>
      <c r="H23" s="5">
        <f t="shared" si="1"/>
        <v>276320.37735849054</v>
      </c>
    </row>
    <row r="24" spans="1:8" x14ac:dyDescent="0.15">
      <c r="A24" t="s">
        <v>0</v>
      </c>
      <c r="B24" s="11" t="s">
        <v>306</v>
      </c>
      <c r="C24" t="s">
        <v>216</v>
      </c>
      <c r="D24" t="s">
        <v>292</v>
      </c>
      <c r="E24" t="s">
        <v>57</v>
      </c>
      <c r="F24" s="5">
        <v>84189.440000000002</v>
      </c>
      <c r="G24" s="5">
        <f t="shared" si="0"/>
        <v>79424</v>
      </c>
      <c r="H24" s="5">
        <f t="shared" si="1"/>
        <v>4765.4399999999996</v>
      </c>
    </row>
    <row r="25" spans="1:8" x14ac:dyDescent="0.15">
      <c r="A25" t="s">
        <v>0</v>
      </c>
      <c r="B25" s="11" t="s">
        <v>306</v>
      </c>
      <c r="C25" t="s">
        <v>216</v>
      </c>
      <c r="D25" t="s">
        <v>293</v>
      </c>
      <c r="E25" t="s">
        <v>57</v>
      </c>
      <c r="F25" s="5">
        <v>94655.21</v>
      </c>
      <c r="G25" s="5">
        <f t="shared" si="0"/>
        <v>89297.367924528298</v>
      </c>
      <c r="H25" s="5">
        <f t="shared" si="1"/>
        <v>5357.8420754716981</v>
      </c>
    </row>
    <row r="26" spans="1:8" x14ac:dyDescent="0.15">
      <c r="A26" t="s">
        <v>0</v>
      </c>
      <c r="B26" s="11" t="s">
        <v>306</v>
      </c>
      <c r="C26" t="s">
        <v>222</v>
      </c>
      <c r="D26" t="s">
        <v>290</v>
      </c>
      <c r="E26" t="s">
        <v>63</v>
      </c>
      <c r="F26" s="5">
        <v>1084491.44</v>
      </c>
      <c r="G26" s="5">
        <f t="shared" si="0"/>
        <v>1023105.1320754716</v>
      </c>
      <c r="H26" s="5">
        <f t="shared" si="1"/>
        <v>61386.307924528293</v>
      </c>
    </row>
    <row r="27" spans="1:8" x14ac:dyDescent="0.15">
      <c r="A27" t="s">
        <v>0</v>
      </c>
      <c r="B27" s="11" t="s">
        <v>306</v>
      </c>
      <c r="C27" t="s">
        <v>222</v>
      </c>
      <c r="D27" t="s">
        <v>290</v>
      </c>
      <c r="E27" t="s">
        <v>63</v>
      </c>
      <c r="F27" s="5">
        <v>1087807.4099999999</v>
      </c>
      <c r="G27" s="5">
        <f t="shared" si="0"/>
        <v>1026233.4056603772</v>
      </c>
      <c r="H27" s="5">
        <f t="shared" si="1"/>
        <v>61574.004339622632</v>
      </c>
    </row>
    <row r="28" spans="1:8" x14ac:dyDescent="0.15">
      <c r="A28" t="s">
        <v>0</v>
      </c>
      <c r="B28" s="11" t="s">
        <v>306</v>
      </c>
      <c r="C28" t="s">
        <v>222</v>
      </c>
      <c r="D28" t="s">
        <v>290</v>
      </c>
      <c r="E28" t="s">
        <v>291</v>
      </c>
      <c r="F28" s="5">
        <v>3729340.1</v>
      </c>
      <c r="G28" s="5">
        <f t="shared" si="0"/>
        <v>3518245.3773584906</v>
      </c>
      <c r="H28" s="5">
        <f t="shared" si="1"/>
        <v>211094.72264150943</v>
      </c>
    </row>
    <row r="29" spans="1:8" x14ac:dyDescent="0.15">
      <c r="A29" t="s">
        <v>0</v>
      </c>
      <c r="B29" s="11" t="s">
        <v>306</v>
      </c>
      <c r="C29" t="s">
        <v>222</v>
      </c>
      <c r="D29" t="s">
        <v>292</v>
      </c>
      <c r="E29" t="s">
        <v>57</v>
      </c>
      <c r="F29" s="5">
        <v>69578.080000000002</v>
      </c>
      <c r="G29" s="5">
        <f t="shared" si="0"/>
        <v>65639.698113207545</v>
      </c>
      <c r="H29" s="5">
        <f t="shared" si="1"/>
        <v>3938.3818867924524</v>
      </c>
    </row>
    <row r="30" spans="1:8" x14ac:dyDescent="0.15">
      <c r="A30" t="s">
        <v>0</v>
      </c>
      <c r="B30" s="11" t="s">
        <v>306</v>
      </c>
      <c r="C30" t="s">
        <v>222</v>
      </c>
      <c r="D30" t="s">
        <v>293</v>
      </c>
      <c r="E30" t="s">
        <v>57</v>
      </c>
      <c r="F30" s="5">
        <v>85.922413793103402</v>
      </c>
      <c r="G30" s="5">
        <f t="shared" si="0"/>
        <v>81.058880936889992</v>
      </c>
      <c r="H30" s="5">
        <f t="shared" si="1"/>
        <v>4.863532856213399</v>
      </c>
    </row>
    <row r="31" spans="1:8" x14ac:dyDescent="0.15">
      <c r="A31" t="s">
        <v>0</v>
      </c>
      <c r="B31" s="11" t="s">
        <v>306</v>
      </c>
      <c r="C31" t="s">
        <v>235</v>
      </c>
      <c r="D31" t="s">
        <v>290</v>
      </c>
      <c r="E31" t="s">
        <v>63</v>
      </c>
      <c r="F31" s="5">
        <v>2368158.3868</v>
      </c>
      <c r="G31" s="5">
        <f t="shared" si="0"/>
        <v>2234111.6856603771</v>
      </c>
      <c r="H31" s="5">
        <f t="shared" si="1"/>
        <v>134046.70113962263</v>
      </c>
    </row>
    <row r="32" spans="1:8" x14ac:dyDescent="0.15">
      <c r="A32" t="s">
        <v>0</v>
      </c>
      <c r="B32" s="11" t="s">
        <v>306</v>
      </c>
      <c r="C32" t="s">
        <v>235</v>
      </c>
      <c r="D32" t="s">
        <v>290</v>
      </c>
      <c r="E32" t="s">
        <v>63</v>
      </c>
      <c r="F32" s="5">
        <v>271290.73</v>
      </c>
      <c r="G32" s="5">
        <f t="shared" si="0"/>
        <v>255934.65094339621</v>
      </c>
      <c r="H32" s="5">
        <f t="shared" si="1"/>
        <v>15356.079056603772</v>
      </c>
    </row>
    <row r="33" spans="1:9" x14ac:dyDescent="0.15">
      <c r="A33" t="s">
        <v>0</v>
      </c>
      <c r="B33" s="11" t="s">
        <v>306</v>
      </c>
      <c r="C33" t="s">
        <v>235</v>
      </c>
      <c r="D33" t="s">
        <v>186</v>
      </c>
      <c r="E33" t="s">
        <v>57</v>
      </c>
      <c r="F33" s="5">
        <v>15060000</v>
      </c>
      <c r="G33" s="5">
        <f t="shared" si="0"/>
        <v>14207547.16981132</v>
      </c>
      <c r="H33" s="5">
        <f t="shared" si="1"/>
        <v>852452.83018867916</v>
      </c>
    </row>
    <row r="34" spans="1:9" x14ac:dyDescent="0.15">
      <c r="A34" t="s">
        <v>0</v>
      </c>
      <c r="B34" s="11" t="s">
        <v>306</v>
      </c>
      <c r="C34" t="s">
        <v>235</v>
      </c>
      <c r="D34" t="s">
        <v>296</v>
      </c>
      <c r="E34" t="s">
        <v>291</v>
      </c>
      <c r="F34" s="5">
        <v>3825559.77</v>
      </c>
      <c r="G34" s="5">
        <f t="shared" si="0"/>
        <v>3609018.6509433961</v>
      </c>
      <c r="H34" s="5">
        <f t="shared" si="1"/>
        <v>216541.11905660375</v>
      </c>
    </row>
    <row r="35" spans="1:9" x14ac:dyDescent="0.15">
      <c r="A35" t="s">
        <v>0</v>
      </c>
      <c r="B35" s="11" t="s">
        <v>306</v>
      </c>
      <c r="C35" t="s">
        <v>235</v>
      </c>
      <c r="D35" t="s">
        <v>292</v>
      </c>
      <c r="E35" t="s">
        <v>57</v>
      </c>
      <c r="F35" s="5">
        <v>74371.509999999995</v>
      </c>
      <c r="G35" s="5">
        <f t="shared" si="0"/>
        <v>70161.80188679244</v>
      </c>
      <c r="H35" s="5">
        <f t="shared" si="1"/>
        <v>4209.7081132075464</v>
      </c>
    </row>
    <row r="36" spans="1:9" x14ac:dyDescent="0.15">
      <c r="A36" t="s">
        <v>0</v>
      </c>
      <c r="B36" s="11" t="s">
        <v>306</v>
      </c>
      <c r="C36" t="s">
        <v>252</v>
      </c>
      <c r="D36" t="s">
        <v>290</v>
      </c>
      <c r="E36" t="s">
        <v>63</v>
      </c>
      <c r="F36" s="5">
        <v>1103587.3899999999</v>
      </c>
      <c r="G36" s="5">
        <f t="shared" si="0"/>
        <v>1041120.1792452829</v>
      </c>
      <c r="H36" s="5">
        <f t="shared" si="1"/>
        <v>62467.210754716973</v>
      </c>
    </row>
    <row r="37" spans="1:9" x14ac:dyDescent="0.15">
      <c r="A37" t="s">
        <v>0</v>
      </c>
      <c r="B37" s="11" t="s">
        <v>306</v>
      </c>
      <c r="C37" t="s">
        <v>252</v>
      </c>
      <c r="D37" t="s">
        <v>290</v>
      </c>
      <c r="E37" t="s">
        <v>63</v>
      </c>
      <c r="F37" s="5">
        <v>108497.63</v>
      </c>
      <c r="G37" s="5">
        <f t="shared" si="0"/>
        <v>102356.25471698113</v>
      </c>
      <c r="H37" s="5">
        <f t="shared" si="1"/>
        <v>6141.3752830188678</v>
      </c>
    </row>
    <row r="38" spans="1:9" x14ac:dyDescent="0.15">
      <c r="A38" t="s">
        <v>0</v>
      </c>
      <c r="B38" s="11" t="s">
        <v>306</v>
      </c>
      <c r="C38" t="s">
        <v>252</v>
      </c>
      <c r="D38" t="s">
        <v>290</v>
      </c>
      <c r="E38" t="s">
        <v>291</v>
      </c>
      <c r="F38" s="5">
        <v>3800150</v>
      </c>
      <c r="G38" s="5">
        <f t="shared" si="0"/>
        <v>3585047.1698113205</v>
      </c>
      <c r="H38" s="5">
        <f t="shared" si="1"/>
        <v>215102.83018867922</v>
      </c>
    </row>
    <row r="39" spans="1:9" x14ac:dyDescent="0.15">
      <c r="A39" t="s">
        <v>0</v>
      </c>
      <c r="B39" s="11" t="s">
        <v>306</v>
      </c>
      <c r="C39" t="s">
        <v>252</v>
      </c>
      <c r="D39" t="s">
        <v>290</v>
      </c>
      <c r="E39" t="s">
        <v>291</v>
      </c>
      <c r="F39" s="5">
        <v>173947.4</v>
      </c>
      <c r="G39" s="5">
        <f t="shared" si="0"/>
        <v>164101.32075471696</v>
      </c>
      <c r="H39" s="5">
        <f t="shared" si="1"/>
        <v>9846.0792452830174</v>
      </c>
    </row>
    <row r="40" spans="1:9" x14ac:dyDescent="0.15">
      <c r="A40" t="s">
        <v>0</v>
      </c>
      <c r="B40" s="11" t="s">
        <v>306</v>
      </c>
      <c r="C40" t="s">
        <v>252</v>
      </c>
      <c r="D40" t="s">
        <v>292</v>
      </c>
      <c r="E40" t="s">
        <v>57</v>
      </c>
      <c r="F40" s="5">
        <v>109734.59</v>
      </c>
      <c r="G40" s="5">
        <f t="shared" si="0"/>
        <v>103523.19811320755</v>
      </c>
      <c r="H40" s="5">
        <f t="shared" si="1"/>
        <v>6211.3918867924522</v>
      </c>
    </row>
    <row r="41" spans="1:9" x14ac:dyDescent="0.15">
      <c r="A41" t="s">
        <v>0</v>
      </c>
      <c r="B41" s="11" t="s">
        <v>306</v>
      </c>
      <c r="C41" t="s">
        <v>252</v>
      </c>
      <c r="D41" t="s">
        <v>261</v>
      </c>
      <c r="E41" t="s">
        <v>57</v>
      </c>
      <c r="F41" s="5">
        <v>81000</v>
      </c>
      <c r="G41" s="5">
        <f t="shared" si="0"/>
        <v>76415.094339622636</v>
      </c>
      <c r="H41" s="5">
        <f t="shared" si="1"/>
        <v>4584.9056603773579</v>
      </c>
    </row>
    <row r="42" spans="1:9" x14ac:dyDescent="0.15">
      <c r="A42" t="s">
        <v>0</v>
      </c>
      <c r="B42" s="11" t="s">
        <v>306</v>
      </c>
      <c r="C42" t="s">
        <v>252</v>
      </c>
      <c r="D42" t="s">
        <v>186</v>
      </c>
      <c r="E42" t="s">
        <v>57</v>
      </c>
      <c r="F42" s="5">
        <v>14970000</v>
      </c>
      <c r="G42" s="5">
        <f t="shared" si="0"/>
        <v>14122641.509433962</v>
      </c>
      <c r="H42" s="5">
        <f t="shared" si="1"/>
        <v>847358.49056603771</v>
      </c>
    </row>
    <row r="43" spans="1:9" x14ac:dyDescent="0.15">
      <c r="A43" t="s">
        <v>0</v>
      </c>
      <c r="B43" s="11" t="s">
        <v>306</v>
      </c>
      <c r="C43" t="s">
        <v>269</v>
      </c>
      <c r="D43" t="s">
        <v>290</v>
      </c>
      <c r="E43" t="s">
        <v>63</v>
      </c>
      <c r="F43" s="5">
        <v>2282908.87</v>
      </c>
      <c r="G43" s="5">
        <f t="shared" si="0"/>
        <v>2153687.613207547</v>
      </c>
      <c r="H43" s="5">
        <f t="shared" si="1"/>
        <v>129221.25679245281</v>
      </c>
    </row>
    <row r="44" spans="1:9" x14ac:dyDescent="0.15">
      <c r="A44" t="s">
        <v>0</v>
      </c>
      <c r="B44" s="11" t="s">
        <v>306</v>
      </c>
      <c r="C44" t="s">
        <v>269</v>
      </c>
      <c r="D44" t="s">
        <v>290</v>
      </c>
      <c r="E44" t="s">
        <v>63</v>
      </c>
      <c r="F44" s="5">
        <v>848700.78</v>
      </c>
      <c r="G44" s="5">
        <f t="shared" si="0"/>
        <v>800661.11320754711</v>
      </c>
      <c r="H44" s="5">
        <f t="shared" si="1"/>
        <v>48039.666792452823</v>
      </c>
    </row>
    <row r="45" spans="1:9" x14ac:dyDescent="0.15">
      <c r="A45" t="s">
        <v>0</v>
      </c>
      <c r="B45" s="11" t="s">
        <v>306</v>
      </c>
      <c r="C45" t="s">
        <v>269</v>
      </c>
      <c r="D45" t="s">
        <v>296</v>
      </c>
      <c r="E45" t="s">
        <v>63</v>
      </c>
      <c r="F45" s="5">
        <v>3800150</v>
      </c>
      <c r="G45" s="5">
        <f t="shared" si="0"/>
        <v>3585047.1698113205</v>
      </c>
      <c r="H45" s="5">
        <f t="shared" si="1"/>
        <v>215102.83018867922</v>
      </c>
    </row>
    <row r="46" spans="1:9" x14ac:dyDescent="0.15">
      <c r="A46" t="s">
        <v>0</v>
      </c>
      <c r="B46" s="11" t="s">
        <v>306</v>
      </c>
      <c r="C46" t="s">
        <v>269</v>
      </c>
      <c r="D46" t="s">
        <v>296</v>
      </c>
      <c r="E46" t="s">
        <v>63</v>
      </c>
      <c r="F46" s="5">
        <v>213617.35</v>
      </c>
      <c r="G46" s="5">
        <f t="shared" si="0"/>
        <v>201525.80188679244</v>
      </c>
      <c r="H46" s="5">
        <f t="shared" si="1"/>
        <v>12091.548113207546</v>
      </c>
    </row>
    <row r="47" spans="1:9" x14ac:dyDescent="0.15">
      <c r="A47" t="s">
        <v>0</v>
      </c>
      <c r="B47" s="11" t="s">
        <v>306</v>
      </c>
      <c r="C47" t="s">
        <v>269</v>
      </c>
      <c r="D47" t="s">
        <v>186</v>
      </c>
      <c r="E47" t="s">
        <v>57</v>
      </c>
      <c r="F47" s="5">
        <v>14850000</v>
      </c>
      <c r="G47" s="5">
        <f t="shared" si="0"/>
        <v>14009433.96226415</v>
      </c>
      <c r="H47" s="5">
        <f t="shared" si="1"/>
        <v>840566.03773584904</v>
      </c>
    </row>
    <row r="48" spans="1:9" x14ac:dyDescent="0.15">
      <c r="A48" t="s">
        <v>0</v>
      </c>
      <c r="B48" s="11" t="s">
        <v>5</v>
      </c>
      <c r="C48" t="s">
        <v>216</v>
      </c>
      <c r="D48" t="s">
        <v>52</v>
      </c>
      <c r="F48" s="5">
        <v>-5836.25</v>
      </c>
      <c r="G48" s="5">
        <f t="shared" si="0"/>
        <v>-5505.8962264150941</v>
      </c>
      <c r="H48" s="5">
        <f t="shared" si="1"/>
        <v>-330.35377358490564</v>
      </c>
      <c r="I48" s="12"/>
    </row>
    <row r="49" spans="1:9" x14ac:dyDescent="0.15">
      <c r="A49" t="s">
        <v>0</v>
      </c>
      <c r="B49" s="11" t="s">
        <v>5</v>
      </c>
      <c r="C49" t="s">
        <v>216</v>
      </c>
      <c r="D49" t="s">
        <v>292</v>
      </c>
      <c r="F49" s="5">
        <v>5836.25</v>
      </c>
      <c r="G49" s="5">
        <f t="shared" si="0"/>
        <v>5505.8962264150941</v>
      </c>
      <c r="H49" s="5">
        <f t="shared" si="1"/>
        <v>330.35377358490564</v>
      </c>
      <c r="I49" s="12"/>
    </row>
    <row r="50" spans="1:9" x14ac:dyDescent="0.15">
      <c r="A50" t="s">
        <v>1</v>
      </c>
      <c r="B50" s="11" t="s">
        <v>5</v>
      </c>
      <c r="C50" t="s">
        <v>235</v>
      </c>
      <c r="D50" t="s">
        <v>52</v>
      </c>
      <c r="F50" s="5">
        <v>-23275.89</v>
      </c>
      <c r="G50" s="5">
        <f t="shared" si="0"/>
        <v>-21958.386792452828</v>
      </c>
      <c r="H50" s="5">
        <f t="shared" si="1"/>
        <v>-1317.5032075471697</v>
      </c>
      <c r="I50" s="12"/>
    </row>
    <row r="51" spans="1:9" x14ac:dyDescent="0.15">
      <c r="A51" t="s">
        <v>0</v>
      </c>
      <c r="B51" s="11" t="s">
        <v>5</v>
      </c>
      <c r="C51" t="s">
        <v>252</v>
      </c>
      <c r="D51" t="s">
        <v>290</v>
      </c>
      <c r="F51" s="5">
        <v>4881660</v>
      </c>
      <c r="G51" s="5">
        <f t="shared" si="0"/>
        <v>4605339.6226415094</v>
      </c>
      <c r="H51" s="5">
        <f t="shared" si="1"/>
        <v>276320.37735849054</v>
      </c>
      <c r="I51" s="12"/>
    </row>
    <row r="52" spans="1:9" x14ac:dyDescent="0.15">
      <c r="I52" s="12"/>
    </row>
    <row r="53" spans="1:9" x14ac:dyDescent="0.15">
      <c r="I53" s="12"/>
    </row>
    <row r="54" spans="1:9" x14ac:dyDescent="0.15">
      <c r="I54" s="12"/>
    </row>
    <row r="55" spans="1:9" x14ac:dyDescent="0.15">
      <c r="I55" s="12"/>
    </row>
    <row r="56" spans="1:9" x14ac:dyDescent="0.15">
      <c r="I56" s="12"/>
    </row>
    <row r="57" spans="1:9" x14ac:dyDescent="0.15">
      <c r="I57" s="12"/>
    </row>
    <row r="58" spans="1:9" x14ac:dyDescent="0.15">
      <c r="I58" s="12"/>
    </row>
    <row r="59" spans="1:9" x14ac:dyDescent="0.15">
      <c r="I59" s="12"/>
    </row>
    <row r="60" spans="1:9" x14ac:dyDescent="0.15">
      <c r="I60" s="12"/>
    </row>
    <row r="61" spans="1:9" x14ac:dyDescent="0.15">
      <c r="I61" s="12"/>
    </row>
    <row r="62" spans="1:9" x14ac:dyDescent="0.15">
      <c r="I62" s="12"/>
    </row>
    <row r="63" spans="1:9" x14ac:dyDescent="0.15">
      <c r="I63" s="12"/>
    </row>
    <row r="64" spans="1:9" x14ac:dyDescent="0.15">
      <c r="I64" s="12"/>
    </row>
    <row r="65" spans="9:9" x14ac:dyDescent="0.15">
      <c r="I65" s="12"/>
    </row>
    <row r="66" spans="9:9" x14ac:dyDescent="0.15">
      <c r="I66" s="12"/>
    </row>
    <row r="67" spans="9:9" x14ac:dyDescent="0.15">
      <c r="I67" s="12"/>
    </row>
    <row r="68" spans="9:9" x14ac:dyDescent="0.15">
      <c r="I68" s="12"/>
    </row>
    <row r="69" spans="9:9" x14ac:dyDescent="0.15">
      <c r="I69" s="12"/>
    </row>
    <row r="70" spans="9:9" x14ac:dyDescent="0.15">
      <c r="I70" s="12"/>
    </row>
  </sheetData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63"/>
  <sheetViews>
    <sheetView topLeftCell="A43" workbookViewId="0">
      <selection activeCell="C1" sqref="C1:C63"/>
    </sheetView>
  </sheetViews>
  <sheetFormatPr defaultColWidth="8.75" defaultRowHeight="13.5" x14ac:dyDescent="0.15"/>
  <cols>
    <col min="3" max="3" width="43.375" customWidth="1"/>
  </cols>
  <sheetData>
    <row r="1" spans="3:4" x14ac:dyDescent="0.15">
      <c r="C1" s="1" t="s">
        <v>52</v>
      </c>
      <c r="D1" t="s">
        <v>253</v>
      </c>
    </row>
    <row r="2" spans="3:4" x14ac:dyDescent="0.15">
      <c r="C2" s="2" t="s">
        <v>52</v>
      </c>
      <c r="D2" t="s">
        <v>256</v>
      </c>
    </row>
    <row r="3" spans="3:4" x14ac:dyDescent="0.15">
      <c r="C3" s="2" t="s">
        <v>223</v>
      </c>
    </row>
    <row r="4" spans="3:4" x14ac:dyDescent="0.15">
      <c r="C4" s="2" t="s">
        <v>224</v>
      </c>
    </row>
    <row r="5" spans="3:4" x14ac:dyDescent="0.15">
      <c r="C5" s="2" t="s">
        <v>64</v>
      </c>
    </row>
    <row r="6" spans="3:4" x14ac:dyDescent="0.15">
      <c r="C6" s="2" t="s">
        <v>52</v>
      </c>
      <c r="D6" t="s">
        <v>253</v>
      </c>
    </row>
    <row r="7" spans="3:4" x14ac:dyDescent="0.15">
      <c r="C7" s="2" t="s">
        <v>52</v>
      </c>
      <c r="D7" t="s">
        <v>171</v>
      </c>
    </row>
    <row r="8" spans="3:4" x14ac:dyDescent="0.15">
      <c r="C8" s="2" t="s">
        <v>52</v>
      </c>
      <c r="D8" t="s">
        <v>88</v>
      </c>
    </row>
    <row r="9" spans="3:4" x14ac:dyDescent="0.15">
      <c r="C9" s="2" t="s">
        <v>52</v>
      </c>
      <c r="D9" t="s">
        <v>82</v>
      </c>
    </row>
    <row r="10" spans="3:4" x14ac:dyDescent="0.15">
      <c r="C10" s="2" t="s">
        <v>52</v>
      </c>
      <c r="D10" t="s">
        <v>307</v>
      </c>
    </row>
    <row r="11" spans="3:4" x14ac:dyDescent="0.15">
      <c r="C11" s="2" t="s">
        <v>52</v>
      </c>
      <c r="D11" t="s">
        <v>79</v>
      </c>
    </row>
    <row r="12" spans="3:4" x14ac:dyDescent="0.15">
      <c r="C12" s="2" t="s">
        <v>52</v>
      </c>
      <c r="D12" t="s">
        <v>99</v>
      </c>
    </row>
    <row r="13" spans="3:4" x14ac:dyDescent="0.15">
      <c r="C13" s="2" t="s">
        <v>52</v>
      </c>
      <c r="D13" t="s">
        <v>50</v>
      </c>
    </row>
    <row r="14" spans="3:4" x14ac:dyDescent="0.15">
      <c r="C14" s="2" t="s">
        <v>52</v>
      </c>
      <c r="D14" t="s">
        <v>50</v>
      </c>
    </row>
    <row r="15" spans="3:4" x14ac:dyDescent="0.15">
      <c r="C15" s="2" t="s">
        <v>52</v>
      </c>
      <c r="D15" t="s">
        <v>94</v>
      </c>
    </row>
    <row r="16" spans="3:4" x14ac:dyDescent="0.15">
      <c r="C16" s="2" t="s">
        <v>52</v>
      </c>
    </row>
    <row r="17" spans="3:4" x14ac:dyDescent="0.15">
      <c r="C17" s="2" t="s">
        <v>52</v>
      </c>
    </row>
    <row r="18" spans="3:4" x14ac:dyDescent="0.15">
      <c r="C18" s="2" t="s">
        <v>52</v>
      </c>
    </row>
    <row r="19" spans="3:4" x14ac:dyDescent="0.15">
      <c r="C19" s="2" t="s">
        <v>52</v>
      </c>
      <c r="D19" t="s">
        <v>308</v>
      </c>
    </row>
    <row r="20" spans="3:4" x14ac:dyDescent="0.15">
      <c r="C20" s="2" t="s">
        <v>52</v>
      </c>
      <c r="D20" t="s">
        <v>114</v>
      </c>
    </row>
    <row r="21" spans="3:4" x14ac:dyDescent="0.15">
      <c r="C21" s="2" t="s">
        <v>52</v>
      </c>
      <c r="D21" t="s">
        <v>309</v>
      </c>
    </row>
    <row r="22" spans="3:4" x14ac:dyDescent="0.15">
      <c r="C22" s="2" t="s">
        <v>52</v>
      </c>
      <c r="D22" t="s">
        <v>117</v>
      </c>
    </row>
    <row r="23" spans="3:4" x14ac:dyDescent="0.15">
      <c r="C23" s="2" t="s">
        <v>52</v>
      </c>
      <c r="D23" t="s">
        <v>119</v>
      </c>
    </row>
    <row r="24" spans="3:4" x14ac:dyDescent="0.15">
      <c r="C24" s="2" t="s">
        <v>52</v>
      </c>
      <c r="D24" t="s">
        <v>121</v>
      </c>
    </row>
    <row r="25" spans="3:4" x14ac:dyDescent="0.15">
      <c r="C25" s="2" t="s">
        <v>52</v>
      </c>
    </row>
    <row r="26" spans="3:4" x14ac:dyDescent="0.15">
      <c r="C26" s="2" t="s">
        <v>52</v>
      </c>
    </row>
    <row r="27" spans="3:4" x14ac:dyDescent="0.15">
      <c r="C27" s="2" t="s">
        <v>52</v>
      </c>
    </row>
    <row r="28" spans="3:4" x14ac:dyDescent="0.15">
      <c r="C28" s="2" t="s">
        <v>52</v>
      </c>
    </row>
    <row r="29" spans="3:4" x14ac:dyDescent="0.15">
      <c r="C29" s="2" t="s">
        <v>52</v>
      </c>
      <c r="D29" t="s">
        <v>133</v>
      </c>
    </row>
    <row r="30" spans="3:4" x14ac:dyDescent="0.15">
      <c r="C30" s="2" t="s">
        <v>52</v>
      </c>
      <c r="D30" t="s">
        <v>135</v>
      </c>
    </row>
    <row r="31" spans="3:4" x14ac:dyDescent="0.15">
      <c r="C31" s="2" t="s">
        <v>52</v>
      </c>
      <c r="D31" t="s">
        <v>137</v>
      </c>
    </row>
    <row r="32" spans="3:4" x14ac:dyDescent="0.15">
      <c r="C32" s="2" t="s">
        <v>52</v>
      </c>
      <c r="D32" t="s">
        <v>139</v>
      </c>
    </row>
    <row r="33" spans="3:4" x14ac:dyDescent="0.15">
      <c r="C33" s="2" t="s">
        <v>52</v>
      </c>
      <c r="D33" t="s">
        <v>141</v>
      </c>
    </row>
    <row r="34" spans="3:4" x14ac:dyDescent="0.15">
      <c r="C34" s="2" t="s">
        <v>52</v>
      </c>
    </row>
    <row r="35" spans="3:4" x14ac:dyDescent="0.15">
      <c r="C35" s="2" t="s">
        <v>52</v>
      </c>
    </row>
    <row r="36" spans="3:4" x14ac:dyDescent="0.15">
      <c r="C36" s="2" t="s">
        <v>52</v>
      </c>
      <c r="D36" t="s">
        <v>147</v>
      </c>
    </row>
    <row r="37" spans="3:4" x14ac:dyDescent="0.15">
      <c r="C37" s="2" t="s">
        <v>52</v>
      </c>
    </row>
    <row r="38" spans="3:4" x14ac:dyDescent="0.15">
      <c r="C38" s="2" t="s">
        <v>52</v>
      </c>
      <c r="D38" t="s">
        <v>151</v>
      </c>
    </row>
    <row r="39" spans="3:4" x14ac:dyDescent="0.15">
      <c r="C39" s="2" t="s">
        <v>52</v>
      </c>
    </row>
    <row r="40" spans="3:4" x14ac:dyDescent="0.15">
      <c r="C40" s="2" t="s">
        <v>52</v>
      </c>
    </row>
    <row r="41" spans="3:4" x14ac:dyDescent="0.15">
      <c r="C41" s="2" t="s">
        <v>52</v>
      </c>
      <c r="D41" t="s">
        <v>157</v>
      </c>
    </row>
    <row r="42" spans="3:4" x14ac:dyDescent="0.15">
      <c r="C42" s="2" t="s">
        <v>52</v>
      </c>
      <c r="D42" t="s">
        <v>159</v>
      </c>
    </row>
    <row r="43" spans="3:4" x14ac:dyDescent="0.15">
      <c r="C43" s="2" t="s">
        <v>52</v>
      </c>
    </row>
    <row r="44" spans="3:4" x14ac:dyDescent="0.15">
      <c r="C44" s="2" t="s">
        <v>97</v>
      </c>
    </row>
    <row r="45" spans="3:4" x14ac:dyDescent="0.15">
      <c r="C45" s="2" t="s">
        <v>91</v>
      </c>
    </row>
    <row r="46" spans="3:4" x14ac:dyDescent="0.15">
      <c r="C46" s="2" t="s">
        <v>164</v>
      </c>
    </row>
    <row r="47" spans="3:4" x14ac:dyDescent="0.15">
      <c r="C47" s="2" t="s">
        <v>75</v>
      </c>
    </row>
    <row r="48" spans="3:4" x14ac:dyDescent="0.15">
      <c r="C48" s="2" t="s">
        <v>167</v>
      </c>
    </row>
    <row r="49" spans="3:4" x14ac:dyDescent="0.15">
      <c r="C49" s="2" t="s">
        <v>84</v>
      </c>
    </row>
    <row r="50" spans="3:4" x14ac:dyDescent="0.15">
      <c r="C50" s="2" t="s">
        <v>237</v>
      </c>
    </row>
    <row r="51" spans="3:4" x14ac:dyDescent="0.15">
      <c r="C51" s="2" t="s">
        <v>52</v>
      </c>
      <c r="D51" t="s">
        <v>242</v>
      </c>
    </row>
    <row r="52" spans="3:4" x14ac:dyDescent="0.15">
      <c r="C52" s="2" t="s">
        <v>52</v>
      </c>
      <c r="D52" t="s">
        <v>244</v>
      </c>
    </row>
    <row r="53" spans="3:4" x14ac:dyDescent="0.15">
      <c r="C53" s="2" t="s">
        <v>52</v>
      </c>
    </row>
    <row r="54" spans="3:4" x14ac:dyDescent="0.15">
      <c r="C54" s="2" t="s">
        <v>52</v>
      </c>
      <c r="D54" t="s">
        <v>248</v>
      </c>
    </row>
    <row r="55" spans="3:4" x14ac:dyDescent="0.15">
      <c r="C55" s="2" t="s">
        <v>52</v>
      </c>
      <c r="D55" t="s">
        <v>250</v>
      </c>
    </row>
    <row r="56" spans="3:4" x14ac:dyDescent="0.15">
      <c r="C56" s="2" t="s">
        <v>52</v>
      </c>
      <c r="D56" t="s">
        <v>267</v>
      </c>
    </row>
    <row r="57" spans="3:4" x14ac:dyDescent="0.15">
      <c r="C57" s="2" t="s">
        <v>164</v>
      </c>
    </row>
    <row r="58" spans="3:4" x14ac:dyDescent="0.15">
      <c r="C58" s="3" t="s">
        <v>167</v>
      </c>
    </row>
    <row r="59" spans="3:4" x14ac:dyDescent="0.15">
      <c r="C59" s="4" t="s">
        <v>223</v>
      </c>
    </row>
    <row r="60" spans="3:4" x14ac:dyDescent="0.15">
      <c r="C60" s="4" t="s">
        <v>64</v>
      </c>
    </row>
    <row r="61" spans="3:4" x14ac:dyDescent="0.15">
      <c r="C61" s="4" t="s">
        <v>64</v>
      </c>
    </row>
    <row r="62" spans="3:4" x14ac:dyDescent="0.15">
      <c r="C62" s="2" t="s">
        <v>168</v>
      </c>
    </row>
    <row r="63" spans="3:4" x14ac:dyDescent="0.15">
      <c r="C63" s="2" t="s">
        <v>52</v>
      </c>
      <c r="D63" t="s">
        <v>190</v>
      </c>
    </row>
  </sheetData>
  <autoFilter ref="C1:D63"/>
  <phoneticPr fontId="1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客户表</vt:lpstr>
      <vt:lpstr>媒体表</vt:lpstr>
      <vt:lpstr>Sheet2</vt:lpstr>
      <vt:lpstr>Sheet3</vt:lpstr>
      <vt:lpstr>入账版收入 (2)</vt:lpstr>
      <vt:lpstr>入账版成本 (2)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YZYSTS</cp:lastModifiedBy>
  <dcterms:created xsi:type="dcterms:W3CDTF">2020-02-05T04:16:00Z</dcterms:created>
  <dcterms:modified xsi:type="dcterms:W3CDTF">2020-09-07T08:11:00Z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