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客户表!$A$1:$AN$5337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4953" i="2" l="1"/>
  <c r="X1068" i="2" l="1"/>
  <c r="AH5337" i="2" l="1"/>
  <c r="AD5337" i="2"/>
  <c r="AF5337" i="2" s="1"/>
  <c r="X5337" i="2"/>
  <c r="AC5337" i="2" s="1"/>
  <c r="W5337" i="2"/>
  <c r="AH5336" i="2"/>
  <c r="AE5336" i="2"/>
  <c r="AD5336" i="2"/>
  <c r="X5336" i="2"/>
  <c r="W5336" i="2"/>
  <c r="W5335" i="2"/>
  <c r="AH5335" i="2"/>
  <c r="AE5335" i="2"/>
  <c r="AD5335" i="2"/>
  <c r="X5335" i="2"/>
  <c r="V2746" i="2"/>
  <c r="AD2200" i="2"/>
  <c r="Y5337" i="2" l="1"/>
  <c r="AB5337" i="2"/>
  <c r="AK5337" i="2" s="1"/>
  <c r="AF5336" i="2"/>
  <c r="AC5336" i="2"/>
  <c r="AB5336" i="2"/>
  <c r="AK5336" i="2" s="1"/>
  <c r="AF5335" i="2"/>
  <c r="AB5335" i="2"/>
  <c r="AK5335" i="2" s="1"/>
  <c r="AC5335" i="2"/>
  <c r="O115" i="3"/>
  <c r="O116" i="3"/>
  <c r="O117" i="3"/>
  <c r="X5300" i="2" l="1"/>
  <c r="L59" i="3" l="1"/>
  <c r="V1728" i="2" l="1"/>
  <c r="X1677" i="2"/>
  <c r="V1677" i="2"/>
  <c r="V4689" i="2" l="1"/>
  <c r="X341" i="2" l="1"/>
  <c r="X84" i="2"/>
  <c r="AB84" i="2" s="1"/>
  <c r="AD2173" i="2" l="1"/>
  <c r="K11" i="3" l="1"/>
  <c r="AB2840" i="2" l="1"/>
  <c r="AK2840" i="2" s="1"/>
  <c r="AB4114" i="2"/>
  <c r="AK4114" i="2" s="1"/>
  <c r="AB4273" i="2"/>
  <c r="AK4273" i="2" s="1"/>
  <c r="AB4911" i="2"/>
  <c r="AK4911" i="2" s="1"/>
  <c r="AB4912" i="2"/>
  <c r="AK4912" i="2" s="1"/>
  <c r="AB4913" i="2"/>
  <c r="AK4913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23" i="2"/>
  <c r="AK4923" i="2" s="1"/>
  <c r="AB4934" i="2"/>
  <c r="AK4934" i="2" s="1"/>
  <c r="AB5061" i="2"/>
  <c r="AK5061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5334" i="2"/>
  <c r="AK5334" i="2" s="1"/>
  <c r="AB31" i="2"/>
  <c r="AK31" i="2" s="1"/>
  <c r="AB175" i="2"/>
  <c r="AK175" i="2" s="1"/>
  <c r="Y2657" i="2"/>
  <c r="Y2661" i="2"/>
  <c r="Y2698" i="2"/>
  <c r="Y2701" i="2"/>
  <c r="Y2722" i="2"/>
  <c r="Y2723" i="2"/>
  <c r="R115" i="3" l="1"/>
  <c r="T115" i="3" s="1"/>
  <c r="R114" i="3"/>
  <c r="T114" i="3" s="1"/>
  <c r="R113" i="3"/>
  <c r="T113" i="3" s="1"/>
  <c r="R117" i="3"/>
  <c r="T117" i="3" s="1"/>
  <c r="R116" i="3"/>
  <c r="T116" i="3" s="1"/>
  <c r="AF5334" i="2"/>
  <c r="V5333" i="2"/>
  <c r="AD5333" i="2" s="1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AF5304" i="2"/>
  <c r="X5304" i="2"/>
  <c r="AF5303" i="2"/>
  <c r="X5303" i="2"/>
  <c r="AF5302" i="2"/>
  <c r="X5302" i="2"/>
  <c r="AF5301" i="2"/>
  <c r="X5301" i="2"/>
  <c r="AF5300" i="2"/>
  <c r="AF5299" i="2"/>
  <c r="X5299" i="2"/>
  <c r="W5299" i="2"/>
  <c r="AF5298" i="2"/>
  <c r="X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W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AF5265" i="2"/>
  <c r="X5265" i="2"/>
  <c r="W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AF5245" i="2"/>
  <c r="X5245" i="2"/>
  <c r="W5245" i="2"/>
  <c r="AF5244" i="2"/>
  <c r="X5244" i="2"/>
  <c r="W5244" i="2"/>
  <c r="AF5243" i="2"/>
  <c r="X5243" i="2"/>
  <c r="AK5243" i="2" s="1"/>
  <c r="W5243" i="2"/>
  <c r="AF5242" i="2"/>
  <c r="X5242" i="2"/>
  <c r="W5242" i="2"/>
  <c r="AE5241" i="2"/>
  <c r="AD5241" i="2"/>
  <c r="AH5241" i="2" s="1"/>
  <c r="X5241" i="2"/>
  <c r="W5241" i="2"/>
  <c r="AH5240" i="2"/>
  <c r="AD5240" i="2"/>
  <c r="AF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AH5188" i="2"/>
  <c r="AD5188" i="2"/>
  <c r="AF5188" i="2" s="1"/>
  <c r="X5188" i="2"/>
  <c r="W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AH5171" i="2"/>
  <c r="AD5171" i="2"/>
  <c r="AF5171" i="2" s="1"/>
  <c r="X5171" i="2"/>
  <c r="AH5170" i="2"/>
  <c r="AD5170" i="2"/>
  <c r="AF5170" i="2" s="1"/>
  <c r="X5170" i="2"/>
  <c r="W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AK5103" i="2" s="1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AC5061" i="2"/>
  <c r="W5061" i="2"/>
  <c r="AH5060" i="2"/>
  <c r="AD5060" i="2"/>
  <c r="AF5060" i="2" s="1"/>
  <c r="X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AH5032" i="2"/>
  <c r="AD5032" i="2"/>
  <c r="AF5032" i="2" s="1"/>
  <c r="X5032" i="2"/>
  <c r="W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AH5001" i="2"/>
  <c r="AD5001" i="2"/>
  <c r="AF5001" i="2" s="1"/>
  <c r="X5001" i="2"/>
  <c r="W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X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AH4954" i="2"/>
  <c r="AD4954" i="2"/>
  <c r="AF4954" i="2" s="1"/>
  <c r="X4954" i="2"/>
  <c r="W4954" i="2"/>
  <c r="AH4953" i="2"/>
  <c r="AD4953" i="2"/>
  <c r="AF4953" i="2" s="1"/>
  <c r="W4953" i="2"/>
  <c r="AH4952" i="2"/>
  <c r="AD4952" i="2"/>
  <c r="AF4952" i="2" s="1"/>
  <c r="X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AC4934" i="2"/>
  <c r="W4934" i="2"/>
  <c r="AH4933" i="2"/>
  <c r="AD4933" i="2"/>
  <c r="AF4933" i="2" s="1"/>
  <c r="X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E4923" i="2"/>
  <c r="AF4923" i="2" s="1"/>
  <c r="AC4923" i="2"/>
  <c r="AF4922" i="2"/>
  <c r="AC4922" i="2"/>
  <c r="AF4921" i="2"/>
  <c r="AC4921" i="2"/>
  <c r="AF4920" i="2"/>
  <c r="AC4920" i="2"/>
  <c r="AF4919" i="2"/>
  <c r="AC4919" i="2"/>
  <c r="AE4918" i="2"/>
  <c r="AF4918" i="2" s="1"/>
  <c r="AC4918" i="2"/>
  <c r="AE4917" i="2"/>
  <c r="AF4917" i="2" s="1"/>
  <c r="AC4917" i="2"/>
  <c r="AF4916" i="2"/>
  <c r="AC4916" i="2"/>
  <c r="AE4915" i="2"/>
  <c r="AF4915" i="2" s="1"/>
  <c r="AC4915" i="2"/>
  <c r="AE4914" i="2"/>
  <c r="AF4914" i="2" s="1"/>
  <c r="AC4914" i="2"/>
  <c r="AA4914" i="2"/>
  <c r="AB4914" i="2" s="1"/>
  <c r="AK4914" i="2" s="1"/>
  <c r="AE4913" i="2"/>
  <c r="AF4913" i="2" s="1"/>
  <c r="AC4913" i="2"/>
  <c r="AE4912" i="2"/>
  <c r="AF4912" i="2" s="1"/>
  <c r="AC4912" i="2"/>
  <c r="AF4911" i="2"/>
  <c r="AC4911" i="2"/>
  <c r="AE4910" i="2"/>
  <c r="AD4910" i="2"/>
  <c r="AH4910" i="2" s="1"/>
  <c r="X4910" i="2"/>
  <c r="AK4910" i="2" s="1"/>
  <c r="AE4909" i="2"/>
  <c r="AD4909" i="2"/>
  <c r="X4909" i="2"/>
  <c r="W4909" i="2"/>
  <c r="AE4908" i="2"/>
  <c r="AD4908" i="2"/>
  <c r="AH4908" i="2" s="1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X4901" i="2"/>
  <c r="W4901" i="2"/>
  <c r="AE4900" i="2"/>
  <c r="AD4900" i="2"/>
  <c r="AH4900" i="2" s="1"/>
  <c r="X4900" i="2"/>
  <c r="W4900" i="2"/>
  <c r="AE4899" i="2"/>
  <c r="AD4899" i="2"/>
  <c r="AH4899" i="2" s="1"/>
  <c r="X4899" i="2"/>
  <c r="W4899" i="2"/>
  <c r="AE4898" i="2"/>
  <c r="AD4898" i="2"/>
  <c r="X4898" i="2"/>
  <c r="W4898" i="2"/>
  <c r="AE4897" i="2"/>
  <c r="AD4897" i="2"/>
  <c r="AH4897" i="2" s="1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X4892" i="2"/>
  <c r="W4892" i="2"/>
  <c r="AE4891" i="2"/>
  <c r="AD4891" i="2"/>
  <c r="AH4891" i="2" s="1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X4884" i="2"/>
  <c r="W4884" i="2"/>
  <c r="AE4883" i="2"/>
  <c r="AD4883" i="2"/>
  <c r="X4883" i="2"/>
  <c r="W4883" i="2"/>
  <c r="AE4882" i="2"/>
  <c r="AD4882" i="2"/>
  <c r="AH4882" i="2" s="1"/>
  <c r="X4882" i="2"/>
  <c r="W4882" i="2"/>
  <c r="AE4881" i="2"/>
  <c r="AD4881" i="2"/>
  <c r="X4881" i="2"/>
  <c r="W4881" i="2"/>
  <c r="AE4880" i="2"/>
  <c r="AD4880" i="2"/>
  <c r="AH4880" i="2" s="1"/>
  <c r="X4880" i="2"/>
  <c r="W4880" i="2"/>
  <c r="AE4879" i="2"/>
  <c r="AD4879" i="2"/>
  <c r="AH4879" i="2" s="1"/>
  <c r="X4879" i="2"/>
  <c r="W4879" i="2"/>
  <c r="AE4878" i="2"/>
  <c r="AD4878" i="2"/>
  <c r="X4878" i="2"/>
  <c r="W4878" i="2"/>
  <c r="AE4877" i="2"/>
  <c r="AD4877" i="2"/>
  <c r="AH4877" i="2" s="1"/>
  <c r="X4877" i="2"/>
  <c r="AK4877" i="2" s="1"/>
  <c r="W4877" i="2"/>
  <c r="AE4876" i="2"/>
  <c r="AD4876" i="2"/>
  <c r="X4876" i="2"/>
  <c r="W4876" i="2"/>
  <c r="AE4875" i="2"/>
  <c r="AD4875" i="2"/>
  <c r="X4875" i="2"/>
  <c r="W4875" i="2"/>
  <c r="AE4874" i="2"/>
  <c r="AD4874" i="2"/>
  <c r="AH4874" i="2" s="1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X4867" i="2"/>
  <c r="W4867" i="2"/>
  <c r="AE4866" i="2"/>
  <c r="AD4866" i="2"/>
  <c r="X4866" i="2"/>
  <c r="W4866" i="2"/>
  <c r="AE4865" i="2"/>
  <c r="AD4865" i="2"/>
  <c r="AH4865" i="2" s="1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AH4857" i="2" s="1"/>
  <c r="X4857" i="2"/>
  <c r="AK4857" i="2" s="1"/>
  <c r="W4857" i="2"/>
  <c r="AE4856" i="2"/>
  <c r="AD4856" i="2"/>
  <c r="X4856" i="2"/>
  <c r="W4856" i="2"/>
  <c r="AE4855" i="2"/>
  <c r="AD4855" i="2"/>
  <c r="AH4855" i="2" s="1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AH4847" i="2" s="1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X4843" i="2"/>
  <c r="W4843" i="2"/>
  <c r="AE4842" i="2"/>
  <c r="AD4842" i="2"/>
  <c r="AH4842" i="2" s="1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X4835" i="2"/>
  <c r="W4835" i="2"/>
  <c r="AE4834" i="2"/>
  <c r="AD4834" i="2"/>
  <c r="X4834" i="2"/>
  <c r="W4834" i="2"/>
  <c r="AE4833" i="2"/>
  <c r="AD4833" i="2"/>
  <c r="AH4833" i="2" s="1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X4830" i="2"/>
  <c r="W4830" i="2"/>
  <c r="AE4829" i="2"/>
  <c r="AD4829" i="2"/>
  <c r="AH4829" i="2" s="1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X4826" i="2"/>
  <c r="W4826" i="2"/>
  <c r="AE4825" i="2"/>
  <c r="AD4825" i="2"/>
  <c r="AH4825" i="2" s="1"/>
  <c r="X4825" i="2"/>
  <c r="W4825" i="2"/>
  <c r="AE4824" i="2"/>
  <c r="AD4824" i="2"/>
  <c r="AH4824" i="2" s="1"/>
  <c r="X4824" i="2"/>
  <c r="W4824" i="2"/>
  <c r="AE4823" i="2"/>
  <c r="AD4823" i="2"/>
  <c r="X4823" i="2"/>
  <c r="W4823" i="2"/>
  <c r="AE4822" i="2"/>
  <c r="AD4822" i="2"/>
  <c r="AH4822" i="2" s="1"/>
  <c r="X4822" i="2"/>
  <c r="W4822" i="2"/>
  <c r="AE4821" i="2"/>
  <c r="AD4821" i="2"/>
  <c r="AH4821" i="2" s="1"/>
  <c r="X4821" i="2"/>
  <c r="W4821" i="2"/>
  <c r="AE4820" i="2"/>
  <c r="AD4820" i="2"/>
  <c r="X4820" i="2"/>
  <c r="W4820" i="2"/>
  <c r="AE4819" i="2"/>
  <c r="AD4819" i="2"/>
  <c r="AH4819" i="2" s="1"/>
  <c r="X4819" i="2"/>
  <c r="W4819" i="2"/>
  <c r="AE4818" i="2"/>
  <c r="AD4818" i="2"/>
  <c r="X4818" i="2"/>
  <c r="W4818" i="2"/>
  <c r="AE4817" i="2"/>
  <c r="AD4817" i="2"/>
  <c r="X4817" i="2"/>
  <c r="W4817" i="2"/>
  <c r="AE4816" i="2"/>
  <c r="AD4816" i="2"/>
  <c r="AH4816" i="2" s="1"/>
  <c r="X4816" i="2"/>
  <c r="AE4815" i="2"/>
  <c r="AD4815" i="2"/>
  <c r="AH4815" i="2" s="1"/>
  <c r="X4815" i="2"/>
  <c r="W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AH4808" i="2" s="1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AK4806" i="2" s="1"/>
  <c r="W4806" i="2"/>
  <c r="AE4805" i="2"/>
  <c r="AD4805" i="2"/>
  <c r="AH4805" i="2" s="1"/>
  <c r="X4805" i="2"/>
  <c r="W4805" i="2"/>
  <c r="AE4804" i="2"/>
  <c r="AD4804" i="2"/>
  <c r="AH4804" i="2" s="1"/>
  <c r="X4804" i="2"/>
  <c r="W4804" i="2"/>
  <c r="AE4803" i="2"/>
  <c r="AD4803" i="2"/>
  <c r="X4803" i="2"/>
  <c r="W4803" i="2"/>
  <c r="AE4802" i="2"/>
  <c r="AD4802" i="2"/>
  <c r="AH4802" i="2" s="1"/>
  <c r="X4802" i="2"/>
  <c r="W4802" i="2"/>
  <c r="AE4801" i="2"/>
  <c r="AD4801" i="2"/>
  <c r="X4801" i="2"/>
  <c r="W4801" i="2"/>
  <c r="AE4800" i="2"/>
  <c r="AD4800" i="2"/>
  <c r="X4800" i="2"/>
  <c r="W4800" i="2"/>
  <c r="AE4799" i="2"/>
  <c r="AD4799" i="2"/>
  <c r="AH4799" i="2" s="1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X4792" i="2"/>
  <c r="W4792" i="2"/>
  <c r="AE4791" i="2"/>
  <c r="AD4791" i="2"/>
  <c r="AH4791" i="2" s="1"/>
  <c r="X4791" i="2"/>
  <c r="W4791" i="2"/>
  <c r="AE4790" i="2"/>
  <c r="AD4790" i="2"/>
  <c r="X4790" i="2"/>
  <c r="W4790" i="2"/>
  <c r="AE4789" i="2"/>
  <c r="AD4789" i="2"/>
  <c r="AH4789" i="2" s="1"/>
  <c r="X4789" i="2"/>
  <c r="W4789" i="2"/>
  <c r="AE4788" i="2"/>
  <c r="AD4788" i="2"/>
  <c r="AH4788" i="2" s="1"/>
  <c r="X4788" i="2"/>
  <c r="W4788" i="2"/>
  <c r="AE4787" i="2"/>
  <c r="AD4787" i="2"/>
  <c r="X4787" i="2"/>
  <c r="W4787" i="2"/>
  <c r="AE4786" i="2"/>
  <c r="AD4786" i="2"/>
  <c r="AH4786" i="2" s="1"/>
  <c r="X4786" i="2"/>
  <c r="W4786" i="2"/>
  <c r="AE4785" i="2"/>
  <c r="AD4785" i="2"/>
  <c r="X4785" i="2"/>
  <c r="AK4785" i="2" s="1"/>
  <c r="W4785" i="2"/>
  <c r="AE4784" i="2"/>
  <c r="AD4784" i="2"/>
  <c r="AH4784" i="2" s="1"/>
  <c r="X4784" i="2"/>
  <c r="AK4784" i="2" s="1"/>
  <c r="W4784" i="2"/>
  <c r="AE4783" i="2"/>
  <c r="AD4783" i="2"/>
  <c r="AH4783" i="2" s="1"/>
  <c r="X4783" i="2"/>
  <c r="W4783" i="2"/>
  <c r="AE4782" i="2"/>
  <c r="AD4782" i="2"/>
  <c r="AH4782" i="2" s="1"/>
  <c r="X4782" i="2"/>
  <c r="AE4781" i="2"/>
  <c r="AD4781" i="2"/>
  <c r="AH4781" i="2" s="1"/>
  <c r="X4781" i="2"/>
  <c r="W4781" i="2"/>
  <c r="AE4780" i="2"/>
  <c r="AD4780" i="2"/>
  <c r="X4780" i="2"/>
  <c r="W4780" i="2"/>
  <c r="AE4779" i="2"/>
  <c r="AD4779" i="2"/>
  <c r="AH4779" i="2" s="1"/>
  <c r="X4779" i="2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AK4775" i="2" s="1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X4772" i="2"/>
  <c r="AK4772" i="2" s="1"/>
  <c r="W4772" i="2"/>
  <c r="AE4771" i="2"/>
  <c r="AD4771" i="2"/>
  <c r="X4771" i="2"/>
  <c r="W4771" i="2"/>
  <c r="AE4770" i="2"/>
  <c r="AD4770" i="2"/>
  <c r="AH4770" i="2" s="1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AH4760" i="2" s="1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X4756" i="2"/>
  <c r="W4756" i="2"/>
  <c r="AE4755" i="2"/>
  <c r="AD4755" i="2"/>
  <c r="AH4755" i="2" s="1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AH4752" i="2" s="1"/>
  <c r="X4752" i="2"/>
  <c r="W4752" i="2"/>
  <c r="AE4751" i="2"/>
  <c r="AD4751" i="2"/>
  <c r="X4751" i="2"/>
  <c r="W4751" i="2"/>
  <c r="AE4750" i="2"/>
  <c r="AD4750" i="2"/>
  <c r="X4750" i="2"/>
  <c r="W4750" i="2"/>
  <c r="AE4749" i="2"/>
  <c r="AD4749" i="2"/>
  <c r="AH4749" i="2" s="1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X4743" i="2"/>
  <c r="W4743" i="2"/>
  <c r="AE4742" i="2"/>
  <c r="AD4742" i="2"/>
  <c r="X4742" i="2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W4737" i="2"/>
  <c r="AE4736" i="2"/>
  <c r="AD4736" i="2"/>
  <c r="AH4736" i="2" s="1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X4732" i="2"/>
  <c r="W4732" i="2"/>
  <c r="AE4731" i="2"/>
  <c r="AD4731" i="2"/>
  <c r="X4731" i="2"/>
  <c r="W4731" i="2"/>
  <c r="AE4730" i="2"/>
  <c r="AD4730" i="2"/>
  <c r="AH4730" i="2" s="1"/>
  <c r="X4730" i="2"/>
  <c r="W4730" i="2"/>
  <c r="AE4729" i="2"/>
  <c r="AD4729" i="2"/>
  <c r="X4729" i="2"/>
  <c r="W4729" i="2"/>
  <c r="AE4728" i="2"/>
  <c r="AD4728" i="2"/>
  <c r="AH4728" i="2" s="1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X4725" i="2"/>
  <c r="W4725" i="2"/>
  <c r="AE4724" i="2"/>
  <c r="AD4724" i="2"/>
  <c r="AH4724" i="2" s="1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X4721" i="2"/>
  <c r="W4721" i="2"/>
  <c r="AE4720" i="2"/>
  <c r="AD4720" i="2"/>
  <c r="AH4720" i="2" s="1"/>
  <c r="X4720" i="2"/>
  <c r="W4720" i="2"/>
  <c r="AE4719" i="2"/>
  <c r="AD4719" i="2"/>
  <c r="X4719" i="2"/>
  <c r="W4719" i="2"/>
  <c r="AE4718" i="2"/>
  <c r="AD4718" i="2"/>
  <c r="AH4718" i="2" s="1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X4715" i="2"/>
  <c r="W4715" i="2"/>
  <c r="AE4714" i="2"/>
  <c r="AD4714" i="2"/>
  <c r="AH4714" i="2" s="1"/>
  <c r="X4714" i="2"/>
  <c r="W4714" i="2"/>
  <c r="AE4713" i="2"/>
  <c r="AD4713" i="2"/>
  <c r="X4713" i="2"/>
  <c r="W4713" i="2"/>
  <c r="AE4712" i="2"/>
  <c r="AD4712" i="2"/>
  <c r="AH4712" i="2" s="1"/>
  <c r="X4712" i="2"/>
  <c r="W4712" i="2"/>
  <c r="AE4711" i="2"/>
  <c r="AD4711" i="2"/>
  <c r="X4711" i="2"/>
  <c r="W4711" i="2"/>
  <c r="AE4710" i="2"/>
  <c r="AD4710" i="2"/>
  <c r="AH4710" i="2" s="1"/>
  <c r="X4710" i="2"/>
  <c r="W4710" i="2"/>
  <c r="AE4709" i="2"/>
  <c r="AD4709" i="2"/>
  <c r="X4709" i="2"/>
  <c r="W4709" i="2"/>
  <c r="AE4708" i="2"/>
  <c r="AD4708" i="2"/>
  <c r="AH4708" i="2" s="1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AH4704" i="2" s="1"/>
  <c r="X4704" i="2"/>
  <c r="W4704" i="2"/>
  <c r="AE4703" i="2"/>
  <c r="AD4703" i="2"/>
  <c r="X4703" i="2"/>
  <c r="W4703" i="2"/>
  <c r="AE4702" i="2"/>
  <c r="AD4702" i="2"/>
  <c r="AH4702" i="2" s="1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X4697" i="2"/>
  <c r="W4697" i="2"/>
  <c r="AE4696" i="2"/>
  <c r="AD4696" i="2"/>
  <c r="AH4696" i="2" s="1"/>
  <c r="X4696" i="2"/>
  <c r="W4696" i="2"/>
  <c r="AE4695" i="2"/>
  <c r="AD4695" i="2"/>
  <c r="AH4695" i="2" s="1"/>
  <c r="X4695" i="2"/>
  <c r="AE4694" i="2"/>
  <c r="AD4694" i="2"/>
  <c r="X4694" i="2"/>
  <c r="W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X4690" i="2"/>
  <c r="W4690" i="2"/>
  <c r="AE4689" i="2"/>
  <c r="AD4689" i="2"/>
  <c r="AH4689" i="2" s="1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T4687" i="2"/>
  <c r="AE4686" i="2"/>
  <c r="AD4686" i="2"/>
  <c r="X4686" i="2"/>
  <c r="T4686" i="2"/>
  <c r="W4686" i="2" s="1"/>
  <c r="AE4685" i="2"/>
  <c r="AD4685" i="2"/>
  <c r="X4685" i="2"/>
  <c r="W4685" i="2"/>
  <c r="AE4684" i="2"/>
  <c r="AD4684" i="2"/>
  <c r="X4684" i="2"/>
  <c r="W4684" i="2"/>
  <c r="AE4683" i="2"/>
  <c r="AD4683" i="2"/>
  <c r="AH4683" i="2" s="1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X4680" i="2"/>
  <c r="W4680" i="2"/>
  <c r="AE4679" i="2"/>
  <c r="AD4679" i="2"/>
  <c r="AH4679" i="2" s="1"/>
  <c r="X4679" i="2"/>
  <c r="W4679" i="2"/>
  <c r="AE4678" i="2"/>
  <c r="AD4678" i="2"/>
  <c r="X4678" i="2"/>
  <c r="W4678" i="2"/>
  <c r="AE4677" i="2"/>
  <c r="AD4677" i="2"/>
  <c r="AH4677" i="2" s="1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X4674" i="2"/>
  <c r="W4674" i="2"/>
  <c r="AE4673" i="2"/>
  <c r="AD4673" i="2"/>
  <c r="AH4673" i="2" s="1"/>
  <c r="X4673" i="2"/>
  <c r="W4673" i="2"/>
  <c r="AE4672" i="2"/>
  <c r="AD4672" i="2"/>
  <c r="X4672" i="2"/>
  <c r="W4672" i="2"/>
  <c r="AE4671" i="2"/>
  <c r="AD4671" i="2"/>
  <c r="AH4671" i="2" s="1"/>
  <c r="X4671" i="2"/>
  <c r="W4671" i="2"/>
  <c r="AE4670" i="2"/>
  <c r="AD4670" i="2"/>
  <c r="AH4670" i="2" s="1"/>
  <c r="X4670" i="2"/>
  <c r="W4670" i="2"/>
  <c r="AE4669" i="2"/>
  <c r="AD4669" i="2"/>
  <c r="X4669" i="2"/>
  <c r="W4669" i="2"/>
  <c r="AE4668" i="2"/>
  <c r="AD4668" i="2"/>
  <c r="X4668" i="2"/>
  <c r="W4668" i="2"/>
  <c r="AE4667" i="2"/>
  <c r="AD4667" i="2"/>
  <c r="AH4667" i="2" s="1"/>
  <c r="X4667" i="2"/>
  <c r="W4667" i="2"/>
  <c r="AE4666" i="2"/>
  <c r="AD4666" i="2"/>
  <c r="AH4666" i="2" s="1"/>
  <c r="X4666" i="2"/>
  <c r="AK4666" i="2" s="1"/>
  <c r="AE4665" i="2"/>
  <c r="AD4665" i="2"/>
  <c r="X4665" i="2"/>
  <c r="W4665" i="2"/>
  <c r="AE4664" i="2"/>
  <c r="AD4664" i="2"/>
  <c r="AH4664" i="2" s="1"/>
  <c r="X4664" i="2"/>
  <c r="W4664" i="2"/>
  <c r="AE4663" i="2"/>
  <c r="AD4663" i="2"/>
  <c r="X4663" i="2"/>
  <c r="W4663" i="2"/>
  <c r="AE4662" i="2"/>
  <c r="AD4662" i="2"/>
  <c r="AH4662" i="2" s="1"/>
  <c r="X4662" i="2"/>
  <c r="W4662" i="2"/>
  <c r="AE4661" i="2"/>
  <c r="AD4661" i="2"/>
  <c r="X4661" i="2"/>
  <c r="W4661" i="2"/>
  <c r="AE4660" i="2"/>
  <c r="AD4660" i="2"/>
  <c r="AH4660" i="2" s="1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X4657" i="2"/>
  <c r="W4657" i="2"/>
  <c r="AE4656" i="2"/>
  <c r="AD4656" i="2"/>
  <c r="AH4656" i="2" s="1"/>
  <c r="X4656" i="2"/>
  <c r="W4656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AH4645" i="2"/>
  <c r="AE4645" i="2"/>
  <c r="AD4645" i="2"/>
  <c r="X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H4590" i="2"/>
  <c r="AE4590" i="2"/>
  <c r="AD4590" i="2"/>
  <c r="X4590" i="2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K4568" i="2" s="1"/>
  <c r="W4568" i="2"/>
  <c r="AH4567" i="2"/>
  <c r="AE4567" i="2"/>
  <c r="AD4567" i="2"/>
  <c r="X4567" i="2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D4562" i="2"/>
  <c r="AF4562" i="2" s="1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AH4543" i="2"/>
  <c r="AE4543" i="2"/>
  <c r="AD4543" i="2"/>
  <c r="X4543" i="2"/>
  <c r="W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AK4529" i="2" s="1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AH4510" i="2"/>
  <c r="AE4510" i="2"/>
  <c r="AD4510" i="2"/>
  <c r="X4510" i="2"/>
  <c r="AH4509" i="2"/>
  <c r="AE4509" i="2"/>
  <c r="AD4509" i="2"/>
  <c r="X4509" i="2"/>
  <c r="W4509" i="2"/>
  <c r="AH4508" i="2"/>
  <c r="AE4508" i="2"/>
  <c r="AD4508" i="2"/>
  <c r="X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K4465" i="2" s="1"/>
  <c r="W4465" i="2"/>
  <c r="AH4464" i="2"/>
  <c r="AE4464" i="2"/>
  <c r="AD4464" i="2"/>
  <c r="X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AK4443" i="2" s="1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AK4438" i="2" s="1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AK4426" i="2" s="1"/>
  <c r="W4426" i="2"/>
  <c r="AH4425" i="2"/>
  <c r="AE4425" i="2"/>
  <c r="AD4425" i="2"/>
  <c r="X4425" i="2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K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D4396" i="2"/>
  <c r="AF4396" i="2" s="1"/>
  <c r="X4396" i="2"/>
  <c r="W4396" i="2"/>
  <c r="AH4395" i="2"/>
  <c r="AD4395" i="2"/>
  <c r="AF4395" i="2" s="1"/>
  <c r="X4395" i="2"/>
  <c r="W4395" i="2"/>
  <c r="AH4394" i="2"/>
  <c r="AE4394" i="2"/>
  <c r="AD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AK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AK4355" i="2" s="1"/>
  <c r="W4355" i="2"/>
  <c r="AH4354" i="2"/>
  <c r="AE4354" i="2"/>
  <c r="AD4354" i="2"/>
  <c r="X4354" i="2"/>
  <c r="W4354" i="2"/>
  <c r="AH4353" i="2"/>
  <c r="AE4353" i="2"/>
  <c r="AD4353" i="2"/>
  <c r="X4353" i="2"/>
  <c r="AK4353" i="2" s="1"/>
  <c r="W4353" i="2"/>
  <c r="AH4352" i="2"/>
  <c r="AE4352" i="2"/>
  <c r="AD4352" i="2"/>
  <c r="X4352" i="2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K4346" i="2" s="1"/>
  <c r="W4346" i="2"/>
  <c r="AH4345" i="2"/>
  <c r="AE4345" i="2"/>
  <c r="AD4345" i="2"/>
  <c r="X4345" i="2"/>
  <c r="W4345" i="2"/>
  <c r="AH4344" i="2"/>
  <c r="AE4344" i="2"/>
  <c r="AD4344" i="2"/>
  <c r="X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H4331" i="2"/>
  <c r="AE4331" i="2"/>
  <c r="AD4331" i="2"/>
  <c r="X4331" i="2"/>
  <c r="W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AC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AK4257" i="2" s="1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K4148" i="2" s="1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AK4132" i="2" s="1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AC4114" i="2"/>
  <c r="W4114" i="2"/>
  <c r="AH4113" i="2"/>
  <c r="AE4113" i="2"/>
  <c r="AD4113" i="2"/>
  <c r="X4113" i="2"/>
  <c r="W4113" i="2"/>
  <c r="AH4112" i="2"/>
  <c r="AE4112" i="2"/>
  <c r="AD4112" i="2"/>
  <c r="X4112" i="2"/>
  <c r="W4112" i="2"/>
  <c r="AH4111" i="2"/>
  <c r="AE4111" i="2"/>
  <c r="AD4111" i="2"/>
  <c r="X4111" i="2"/>
  <c r="AH4110" i="2"/>
  <c r="AE4110" i="2"/>
  <c r="AD4110" i="2"/>
  <c r="X4110" i="2"/>
  <c r="W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AK4107" i="2" s="1"/>
  <c r="W4107" i="2"/>
  <c r="AH4106" i="2"/>
  <c r="AE4106" i="2"/>
  <c r="AD4106" i="2"/>
  <c r="X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AK4103" i="2" s="1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AH4086" i="2"/>
  <c r="AE4086" i="2"/>
  <c r="AD4086" i="2"/>
  <c r="X4086" i="2"/>
  <c r="AH4085" i="2"/>
  <c r="AE4085" i="2"/>
  <c r="AD4085" i="2"/>
  <c r="X4085" i="2"/>
  <c r="W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AB3876" i="2" s="1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AK3771" i="2" s="1"/>
  <c r="W3771" i="2"/>
  <c r="AH3770" i="2"/>
  <c r="AE3770" i="2"/>
  <c r="AD3770" i="2"/>
  <c r="X3770" i="2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K3767" i="2" s="1"/>
  <c r="W3767" i="2"/>
  <c r="AH3766" i="2"/>
  <c r="AE3766" i="2"/>
  <c r="AD3766" i="2"/>
  <c r="X3766" i="2"/>
  <c r="AK3766" i="2" s="1"/>
  <c r="W3766" i="2"/>
  <c r="AH3765" i="2"/>
  <c r="AE3765" i="2"/>
  <c r="AD3765" i="2"/>
  <c r="X3765" i="2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K3757" i="2" s="1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K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AK3686" i="2" s="1"/>
  <c r="W3686" i="2"/>
  <c r="AH3685" i="2"/>
  <c r="AE3685" i="2"/>
  <c r="AD3685" i="2"/>
  <c r="X3685" i="2"/>
  <c r="W3685" i="2"/>
  <c r="AH3684" i="2"/>
  <c r="AE3684" i="2"/>
  <c r="AD3684" i="2"/>
  <c r="X3684" i="2"/>
  <c r="AK3684" i="2" s="1"/>
  <c r="W3684" i="2"/>
  <c r="AH3683" i="2"/>
  <c r="AE3683" i="2"/>
  <c r="AD3683" i="2"/>
  <c r="X3683" i="2"/>
  <c r="W3683" i="2"/>
  <c r="AH3682" i="2"/>
  <c r="AE3682" i="2"/>
  <c r="AD3682" i="2"/>
  <c r="X3682" i="2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AK3624" i="2" s="1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K3612" i="2" s="1"/>
  <c r="W3612" i="2"/>
  <c r="AH3611" i="2"/>
  <c r="AE3611" i="2"/>
  <c r="AD3611" i="2"/>
  <c r="X3611" i="2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AH3573" i="2"/>
  <c r="AE3573" i="2"/>
  <c r="AD3573" i="2"/>
  <c r="X3573" i="2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AK3530" i="2" s="1"/>
  <c r="W3530" i="2"/>
  <c r="AH3529" i="2"/>
  <c r="AE3529" i="2"/>
  <c r="AD3529" i="2"/>
  <c r="X3529" i="2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AK3488" i="2" s="1"/>
  <c r="W3488" i="2"/>
  <c r="AH3487" i="2"/>
  <c r="AE3487" i="2"/>
  <c r="AD3487" i="2"/>
  <c r="X3487" i="2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AK3444" i="2" s="1"/>
  <c r="W3444" i="2"/>
  <c r="AH3443" i="2"/>
  <c r="AE3443" i="2"/>
  <c r="AD3443" i="2"/>
  <c r="X3443" i="2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F3427" i="2" s="1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AH3421" i="2"/>
  <c r="AE3421" i="2"/>
  <c r="AF3421" i="2" s="1"/>
  <c r="X3421" i="2"/>
  <c r="W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AH3409" i="2"/>
  <c r="AE3409" i="2"/>
  <c r="AF3409" i="2" s="1"/>
  <c r="X3409" i="2"/>
  <c r="W3409" i="2"/>
  <c r="AH3408" i="2"/>
  <c r="AE3408" i="2"/>
  <c r="AF3408" i="2" s="1"/>
  <c r="X3408" i="2"/>
  <c r="W3408" i="2"/>
  <c r="AH3407" i="2"/>
  <c r="AE3407" i="2"/>
  <c r="AF3407" i="2" s="1"/>
  <c r="X3407" i="2"/>
  <c r="W3407" i="2"/>
  <c r="AE3406" i="2"/>
  <c r="AD3406" i="2"/>
  <c r="X3406" i="2"/>
  <c r="W3406" i="2"/>
  <c r="AE3405" i="2"/>
  <c r="AD3405" i="2"/>
  <c r="AH3405" i="2" s="1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AH3401" i="2" s="1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X3397" i="2"/>
  <c r="W3397" i="2"/>
  <c r="AE3396" i="2"/>
  <c r="AD3396" i="2"/>
  <c r="AH3396" i="2" s="1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AK3381" i="2" s="1"/>
  <c r="W3381" i="2"/>
  <c r="AE3380" i="2"/>
  <c r="AD3380" i="2"/>
  <c r="X3380" i="2"/>
  <c r="W3380" i="2"/>
  <c r="AE3379" i="2"/>
  <c r="AD3379" i="2"/>
  <c r="AH3379" i="2" s="1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X3371" i="2"/>
  <c r="W3371" i="2"/>
  <c r="AE3370" i="2"/>
  <c r="AD3370" i="2"/>
  <c r="AH3370" i="2" s="1"/>
  <c r="X3370" i="2"/>
  <c r="W3370" i="2"/>
  <c r="AE3369" i="2"/>
  <c r="AD3369" i="2"/>
  <c r="AH3369" i="2" s="1"/>
  <c r="X3369" i="2"/>
  <c r="W3369" i="2"/>
  <c r="AE3368" i="2"/>
  <c r="AD3368" i="2"/>
  <c r="X3368" i="2"/>
  <c r="W3368" i="2"/>
  <c r="AE3367" i="2"/>
  <c r="AD3367" i="2"/>
  <c r="AH3367" i="2" s="1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X3362" i="2"/>
  <c r="W3362" i="2"/>
  <c r="AE3361" i="2"/>
  <c r="AD3361" i="2"/>
  <c r="AH3361" i="2" s="1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X3358" i="2"/>
  <c r="W3358" i="2"/>
  <c r="AE3357" i="2"/>
  <c r="AD3357" i="2"/>
  <c r="AH3357" i="2" s="1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W3345" i="2"/>
  <c r="AE3344" i="2"/>
  <c r="AD3344" i="2"/>
  <c r="AH3344" i="2" s="1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X3332" i="2"/>
  <c r="W3332" i="2"/>
  <c r="AE3331" i="2"/>
  <c r="AD3331" i="2"/>
  <c r="X3331" i="2"/>
  <c r="W3331" i="2"/>
  <c r="AE3330" i="2"/>
  <c r="AD3330" i="2"/>
  <c r="AH3330" i="2" s="1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X3321" i="2"/>
  <c r="W3321" i="2"/>
  <c r="AE3320" i="2"/>
  <c r="AD3320" i="2"/>
  <c r="AH3320" i="2" s="1"/>
  <c r="X3320" i="2"/>
  <c r="W3320" i="2"/>
  <c r="AE3319" i="2"/>
  <c r="AD3319" i="2"/>
  <c r="AH3319" i="2" s="1"/>
  <c r="X3319" i="2"/>
  <c r="W3319" i="2"/>
  <c r="AE3318" i="2"/>
  <c r="AD3318" i="2"/>
  <c r="X3318" i="2"/>
  <c r="W3318" i="2"/>
  <c r="AE3317" i="2"/>
  <c r="AD3317" i="2"/>
  <c r="AH3317" i="2" s="1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X3313" i="2"/>
  <c r="W3313" i="2"/>
  <c r="AE3312" i="2"/>
  <c r="AD3312" i="2"/>
  <c r="AH3312" i="2" s="1"/>
  <c r="X3312" i="2"/>
  <c r="W3312" i="2"/>
  <c r="AE3311" i="2"/>
  <c r="AD3311" i="2"/>
  <c r="AH3311" i="2" s="1"/>
  <c r="X3311" i="2"/>
  <c r="W3311" i="2"/>
  <c r="AE3310" i="2"/>
  <c r="AD3310" i="2"/>
  <c r="X3310" i="2"/>
  <c r="W3310" i="2"/>
  <c r="AE3309" i="2"/>
  <c r="AD3309" i="2"/>
  <c r="AH3309" i="2" s="1"/>
  <c r="X3309" i="2"/>
  <c r="W3309" i="2"/>
  <c r="AE3308" i="2"/>
  <c r="AD3308" i="2"/>
  <c r="X3308" i="2"/>
  <c r="W3308" i="2"/>
  <c r="AE3307" i="2"/>
  <c r="AD3307" i="2"/>
  <c r="X3307" i="2"/>
  <c r="W3307" i="2"/>
  <c r="AE3306" i="2"/>
  <c r="AD3306" i="2"/>
  <c r="AH3306" i="2" s="1"/>
  <c r="X3306" i="2"/>
  <c r="W3306" i="2"/>
  <c r="AE3305" i="2"/>
  <c r="AD3305" i="2"/>
  <c r="X3305" i="2"/>
  <c r="W3305" i="2"/>
  <c r="AE3304" i="2"/>
  <c r="AD3304" i="2"/>
  <c r="AH3304" i="2" s="1"/>
  <c r="X3304" i="2"/>
  <c r="W3304" i="2"/>
  <c r="AH3303" i="2"/>
  <c r="AE3303" i="2"/>
  <c r="AF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X3136" i="2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U3097" i="2"/>
  <c r="W3097" i="2" s="1"/>
  <c r="AH3096" i="2"/>
  <c r="AE3096" i="2"/>
  <c r="AF3096" i="2" s="1"/>
  <c r="X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D3018" i="2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AK2977" i="2" s="1"/>
  <c r="W2977" i="2"/>
  <c r="AH2976" i="2"/>
  <c r="AE2976" i="2"/>
  <c r="AD2976" i="2"/>
  <c r="X2976" i="2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AK2972" i="2" s="1"/>
  <c r="W2972" i="2"/>
  <c r="AH2971" i="2"/>
  <c r="AE2971" i="2"/>
  <c r="AD2971" i="2"/>
  <c r="X2971" i="2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K2955" i="2" s="1"/>
  <c r="W2955" i="2"/>
  <c r="AH2954" i="2"/>
  <c r="AE2954" i="2"/>
  <c r="AD2954" i="2"/>
  <c r="X2954" i="2"/>
  <c r="W2954" i="2"/>
  <c r="AH2953" i="2"/>
  <c r="AE2953" i="2"/>
  <c r="AD2953" i="2"/>
  <c r="X2953" i="2"/>
  <c r="AK2953" i="2" s="1"/>
  <c r="W2953" i="2"/>
  <c r="AH2952" i="2"/>
  <c r="AE2952" i="2"/>
  <c r="AD2952" i="2"/>
  <c r="X2952" i="2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AK2918" i="2" s="1"/>
  <c r="W2918" i="2"/>
  <c r="AH2917" i="2"/>
  <c r="AE2917" i="2"/>
  <c r="AD2917" i="2"/>
  <c r="X2917" i="2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T2855" i="2"/>
  <c r="W2855" i="2" s="1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AC2840" i="2"/>
  <c r="W2840" i="2"/>
  <c r="AH2839" i="2"/>
  <c r="AE2839" i="2"/>
  <c r="AD2839" i="2"/>
  <c r="X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AK2825" i="2" s="1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D2789" i="2"/>
  <c r="AF2789" i="2" s="1"/>
  <c r="X2789" i="2"/>
  <c r="W2789" i="2"/>
  <c r="AD2788" i="2"/>
  <c r="AH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F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F2781" i="2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D2765" i="2"/>
  <c r="AH2765" i="2" s="1"/>
  <c r="X2765" i="2"/>
  <c r="W2765" i="2"/>
  <c r="AD2764" i="2"/>
  <c r="AH2764" i="2" s="1"/>
  <c r="X2764" i="2"/>
  <c r="W2764" i="2"/>
  <c r="L114" i="3"/>
  <c r="O114" i="3" s="1"/>
  <c r="L113" i="3"/>
  <c r="O113" i="3" s="1"/>
  <c r="L112" i="3"/>
  <c r="O112" i="3" s="1"/>
  <c r="L111" i="3"/>
  <c r="O111" i="3" s="1"/>
  <c r="L110" i="3"/>
  <c r="O110" i="3" s="1"/>
  <c r="L109" i="3"/>
  <c r="O109" i="3" s="1"/>
  <c r="J108" i="3"/>
  <c r="L108" i="3" s="1"/>
  <c r="O108" i="3" s="1"/>
  <c r="I108" i="3"/>
  <c r="L107" i="3"/>
  <c r="O107" i="3" s="1"/>
  <c r="L106" i="3"/>
  <c r="O106" i="3" s="1"/>
  <c r="L105" i="3"/>
  <c r="O105" i="3" s="1"/>
  <c r="L104" i="3"/>
  <c r="O104" i="3" s="1"/>
  <c r="L103" i="3"/>
  <c r="L102" i="3"/>
  <c r="L101" i="3"/>
  <c r="L100" i="3"/>
  <c r="T100" i="3" s="1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O71" i="3"/>
  <c r="L70" i="3"/>
  <c r="L69" i="3"/>
  <c r="L67" i="3"/>
  <c r="L66" i="3"/>
  <c r="L65" i="3"/>
  <c r="L64" i="3"/>
  <c r="AB2896" i="2" l="1"/>
  <c r="AK2896" i="2" s="1"/>
  <c r="AB2895" i="2"/>
  <c r="AK2895" i="2" s="1"/>
  <c r="AB3006" i="2"/>
  <c r="AK3006" i="2" s="1"/>
  <c r="AK4172" i="2"/>
  <c r="U116" i="3"/>
  <c r="V116" i="3" s="1"/>
  <c r="U117" i="3"/>
  <c r="V117" i="3" s="1"/>
  <c r="U113" i="3"/>
  <c r="V113" i="3" s="1"/>
  <c r="U115" i="3"/>
  <c r="V115" i="3" s="1"/>
  <c r="AB3878" i="2"/>
  <c r="AK3878" i="2" s="1"/>
  <c r="AK3876" i="2"/>
  <c r="R81" i="3"/>
  <c r="T81" i="3" s="1"/>
  <c r="AB3875" i="2"/>
  <c r="AK3875" i="2" s="1"/>
  <c r="R83" i="3"/>
  <c r="T83" i="3" s="1"/>
  <c r="R82" i="3"/>
  <c r="R77" i="3"/>
  <c r="T77" i="3" s="1"/>
  <c r="R111" i="3"/>
  <c r="T111" i="3" s="1"/>
  <c r="R94" i="3"/>
  <c r="T94" i="3" s="1"/>
  <c r="R106" i="3"/>
  <c r="T106" i="3" s="1"/>
  <c r="R105" i="3"/>
  <c r="T105" i="3" s="1"/>
  <c r="R112" i="3"/>
  <c r="T112" i="3" s="1"/>
  <c r="R93" i="3"/>
  <c r="T93" i="3" s="1"/>
  <c r="R71" i="3"/>
  <c r="T71" i="3" s="1"/>
  <c r="U114" i="3"/>
  <c r="V114" i="3" s="1"/>
  <c r="AF4833" i="2"/>
  <c r="R76" i="3"/>
  <c r="T76" i="3" s="1"/>
  <c r="R90" i="3"/>
  <c r="T90" i="3" s="1"/>
  <c r="R89" i="3"/>
  <c r="T89" i="3" s="1"/>
  <c r="R88" i="3"/>
  <c r="T88" i="3" s="1"/>
  <c r="R92" i="3"/>
  <c r="T92" i="3" s="1"/>
  <c r="R73" i="3"/>
  <c r="T73" i="3" s="1"/>
  <c r="R91" i="3"/>
  <c r="T91" i="3" s="1"/>
  <c r="R87" i="3"/>
  <c r="T87" i="3" s="1"/>
  <c r="R108" i="3"/>
  <c r="T108" i="3" s="1"/>
  <c r="R109" i="3"/>
  <c r="T109" i="3" s="1"/>
  <c r="R99" i="3"/>
  <c r="T99" i="3" s="1"/>
  <c r="R101" i="3"/>
  <c r="T101" i="3" s="1"/>
  <c r="R74" i="3"/>
  <c r="T74" i="3" s="1"/>
  <c r="R75" i="3"/>
  <c r="T75" i="3" s="1"/>
  <c r="AF3309" i="2"/>
  <c r="AA2775" i="2"/>
  <c r="AC2821" i="2"/>
  <c r="AB2821" i="2"/>
  <c r="AK2821" i="2" s="1"/>
  <c r="AC2829" i="2"/>
  <c r="AB2829" i="2"/>
  <c r="AK2829" i="2" s="1"/>
  <c r="AC2863" i="2"/>
  <c r="AB2863" i="2"/>
  <c r="AK2863" i="2" s="1"/>
  <c r="AC2871" i="2"/>
  <c r="AC2879" i="2"/>
  <c r="AB2879" i="2"/>
  <c r="AK2879" i="2" s="1"/>
  <c r="AC2887" i="2"/>
  <c r="AB2887" i="2"/>
  <c r="AK2887" i="2" s="1"/>
  <c r="AC2895" i="2"/>
  <c r="AC3015" i="2"/>
  <c r="AB3015" i="2"/>
  <c r="AK3015" i="2" s="1"/>
  <c r="AC3028" i="2"/>
  <c r="AB3028" i="2"/>
  <c r="AK3028" i="2" s="1"/>
  <c r="AC3036" i="2"/>
  <c r="AB3036" i="2"/>
  <c r="AK3036" i="2" s="1"/>
  <c r="AC3048" i="2"/>
  <c r="AB3048" i="2"/>
  <c r="AK3048" i="2" s="1"/>
  <c r="AC3058" i="2"/>
  <c r="AB3058" i="2"/>
  <c r="AK3058" i="2" s="1"/>
  <c r="AC3064" i="2"/>
  <c r="AB3064" i="2"/>
  <c r="AK3064" i="2" s="1"/>
  <c r="AC3076" i="2"/>
  <c r="AB3076" i="2"/>
  <c r="AK3076" i="2" s="1"/>
  <c r="AC3086" i="2"/>
  <c r="AB3086" i="2"/>
  <c r="AK3086" i="2" s="1"/>
  <c r="AC3096" i="2"/>
  <c r="AB3096" i="2"/>
  <c r="AK3096" i="2" s="1"/>
  <c r="AC3106" i="2"/>
  <c r="AB3106" i="2"/>
  <c r="AK3106" i="2" s="1"/>
  <c r="AC3116" i="2"/>
  <c r="AB3116" i="2"/>
  <c r="AK3116" i="2" s="1"/>
  <c r="AC3126" i="2"/>
  <c r="AB3126" i="2"/>
  <c r="AK3126" i="2" s="1"/>
  <c r="AC3132" i="2"/>
  <c r="AB3132" i="2"/>
  <c r="AK3132" i="2" s="1"/>
  <c r="AC3138" i="2"/>
  <c r="AB3138" i="2"/>
  <c r="AK3138" i="2" s="1"/>
  <c r="AC3148" i="2"/>
  <c r="AB3148" i="2"/>
  <c r="AK3148" i="2" s="1"/>
  <c r="AC3158" i="2"/>
  <c r="AB3158" i="2"/>
  <c r="AK3158" i="2" s="1"/>
  <c r="AC3168" i="2"/>
  <c r="AB3168" i="2"/>
  <c r="AK3168" i="2" s="1"/>
  <c r="AC3178" i="2"/>
  <c r="AB3178" i="2"/>
  <c r="AK3178" i="2" s="1"/>
  <c r="AC3188" i="2"/>
  <c r="AB3188" i="2"/>
  <c r="AK3188" i="2" s="1"/>
  <c r="AC3200" i="2"/>
  <c r="AB3200" i="2"/>
  <c r="AK3200" i="2" s="1"/>
  <c r="AC3210" i="2"/>
  <c r="AB3210" i="2"/>
  <c r="AK3210" i="2" s="1"/>
  <c r="AC3220" i="2"/>
  <c r="AB3220" i="2"/>
  <c r="AK3220" i="2" s="1"/>
  <c r="AC3228" i="2"/>
  <c r="AB3228" i="2"/>
  <c r="AK3228" i="2" s="1"/>
  <c r="AC3238" i="2"/>
  <c r="AB3238" i="2"/>
  <c r="AK3238" i="2" s="1"/>
  <c r="AC3248" i="2"/>
  <c r="AB3248" i="2"/>
  <c r="AK3248" i="2" s="1"/>
  <c r="AC3256" i="2"/>
  <c r="AB3256" i="2"/>
  <c r="AK3256" i="2" s="1"/>
  <c r="AC3266" i="2"/>
  <c r="AB3266" i="2"/>
  <c r="AK3266" i="2" s="1"/>
  <c r="AC3274" i="2"/>
  <c r="AB3274" i="2"/>
  <c r="AK3274" i="2" s="1"/>
  <c r="AC3280" i="2"/>
  <c r="AB3280" i="2"/>
  <c r="AK3280" i="2" s="1"/>
  <c r="AC3290" i="2"/>
  <c r="AB3290" i="2"/>
  <c r="AK3290" i="2" s="1"/>
  <c r="AC3298" i="2"/>
  <c r="AB3298" i="2"/>
  <c r="AK3298" i="2" s="1"/>
  <c r="AC3308" i="2"/>
  <c r="AC3316" i="2"/>
  <c r="AB3316" i="2"/>
  <c r="AK3316" i="2" s="1"/>
  <c r="AC3322" i="2"/>
  <c r="AB3322" i="2"/>
  <c r="AK3322" i="2" s="1"/>
  <c r="AA3330" i="2"/>
  <c r="AC3340" i="2"/>
  <c r="AB3340" i="2"/>
  <c r="AK3340" i="2" s="1"/>
  <c r="AC3356" i="2"/>
  <c r="AB3356" i="2"/>
  <c r="AK3356" i="2" s="1"/>
  <c r="AC3364" i="2"/>
  <c r="AB3364" i="2"/>
  <c r="AK3364" i="2" s="1"/>
  <c r="AC3368" i="2"/>
  <c r="AB3368" i="2"/>
  <c r="AK3368" i="2" s="1"/>
  <c r="AC3372" i="2"/>
  <c r="AB3372" i="2"/>
  <c r="AK3372" i="2" s="1"/>
  <c r="AC3378" i="2"/>
  <c r="AB3378" i="2"/>
  <c r="AK3378" i="2" s="1"/>
  <c r="AC3382" i="2"/>
  <c r="AB3382" i="2"/>
  <c r="AK3382" i="2" s="1"/>
  <c r="AC3386" i="2"/>
  <c r="AB3386" i="2"/>
  <c r="AK3386" i="2" s="1"/>
  <c r="AC3390" i="2"/>
  <c r="AB3390" i="2"/>
  <c r="AK3390" i="2" s="1"/>
  <c r="AA3394" i="2"/>
  <c r="AC3398" i="2"/>
  <c r="AB3398" i="2"/>
  <c r="AK3398" i="2" s="1"/>
  <c r="AC3402" i="2"/>
  <c r="AB3402" i="2"/>
  <c r="AK3402" i="2" s="1"/>
  <c r="AC3406" i="2"/>
  <c r="AB3406" i="2"/>
  <c r="AK3406" i="2" s="1"/>
  <c r="AC3408" i="2"/>
  <c r="AB3408" i="2"/>
  <c r="AK3408" i="2" s="1"/>
  <c r="AC3454" i="2"/>
  <c r="AB3454" i="2"/>
  <c r="AK3454" i="2" s="1"/>
  <c r="AC3462" i="2"/>
  <c r="AB3462" i="2"/>
  <c r="AK3462" i="2" s="1"/>
  <c r="AC3534" i="2"/>
  <c r="AB3534" i="2"/>
  <c r="AK3534" i="2" s="1"/>
  <c r="AC3611" i="2"/>
  <c r="AB3611" i="2"/>
  <c r="AK3611" i="2" s="1"/>
  <c r="AC3651" i="2"/>
  <c r="AB3651" i="2"/>
  <c r="AK3651" i="2" s="1"/>
  <c r="AC3691" i="2"/>
  <c r="AC3707" i="2"/>
  <c r="AB3707" i="2"/>
  <c r="AK3707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B3747" i="2"/>
  <c r="AK3747" i="2" s="1"/>
  <c r="AC3755" i="2"/>
  <c r="AC3763" i="2"/>
  <c r="AB3763" i="2"/>
  <c r="AK3763" i="2" s="1"/>
  <c r="AC3771" i="2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B3811" i="2"/>
  <c r="AK3811" i="2" s="1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90" i="2"/>
  <c r="AB4090" i="2"/>
  <c r="AK4090" i="2" s="1"/>
  <c r="AC4098" i="2"/>
  <c r="AB4098" i="2"/>
  <c r="AK4098" i="2" s="1"/>
  <c r="AC4106" i="2"/>
  <c r="AB4106" i="2"/>
  <c r="AK4106" i="2" s="1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5" i="2"/>
  <c r="AB4395" i="2"/>
  <c r="AK4395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B4437" i="2"/>
  <c r="AK4437" i="2" s="1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53" i="2"/>
  <c r="AB4653" i="2"/>
  <c r="AK4653" i="2" s="1"/>
  <c r="AC2880" i="2"/>
  <c r="AB2880" i="2"/>
  <c r="AK2880" i="2" s="1"/>
  <c r="AC2960" i="2"/>
  <c r="AB2960" i="2"/>
  <c r="AK2960" i="2" s="1"/>
  <c r="AC2968" i="2"/>
  <c r="AB2968" i="2"/>
  <c r="AK2968" i="2" s="1"/>
  <c r="AC2767" i="2"/>
  <c r="AB2767" i="2"/>
  <c r="AK2767" i="2" s="1"/>
  <c r="AC2783" i="2"/>
  <c r="AB2783" i="2"/>
  <c r="AK2783" i="2" s="1"/>
  <c r="AC2797" i="2"/>
  <c r="AB2797" i="2"/>
  <c r="AK2797" i="2" s="1"/>
  <c r="AC2805" i="2"/>
  <c r="AB2805" i="2"/>
  <c r="AK2805" i="2" s="1"/>
  <c r="AC2813" i="2"/>
  <c r="AB2813" i="2"/>
  <c r="AK2813" i="2" s="1"/>
  <c r="AC2983" i="2"/>
  <c r="AB2983" i="2"/>
  <c r="AK2983" i="2" s="1"/>
  <c r="AC2991" i="2"/>
  <c r="AB2991" i="2"/>
  <c r="AK2991" i="2" s="1"/>
  <c r="AC2999" i="2"/>
  <c r="AB2999" i="2"/>
  <c r="AK2999" i="2" s="1"/>
  <c r="AC3022" i="2"/>
  <c r="AB3022" i="2"/>
  <c r="AK3022" i="2" s="1"/>
  <c r="AC3032" i="2"/>
  <c r="AB3032" i="2"/>
  <c r="AK3032" i="2" s="1"/>
  <c r="AC3042" i="2"/>
  <c r="AB3042" i="2"/>
  <c r="AK3042" i="2" s="1"/>
  <c r="AC3052" i="2"/>
  <c r="AB3052" i="2"/>
  <c r="AK3052" i="2" s="1"/>
  <c r="AC3062" i="2"/>
  <c r="AB3062" i="2"/>
  <c r="AK3062" i="2" s="1"/>
  <c r="AC3072" i="2"/>
  <c r="AB3072" i="2"/>
  <c r="AK3072" i="2" s="1"/>
  <c r="AC3080" i="2"/>
  <c r="AB3080" i="2"/>
  <c r="AK3080" i="2" s="1"/>
  <c r="AC3090" i="2"/>
  <c r="AB3090" i="2"/>
  <c r="AK3090" i="2" s="1"/>
  <c r="AC3098" i="2"/>
  <c r="AB3098" i="2"/>
  <c r="AK3098" i="2" s="1"/>
  <c r="AC3108" i="2"/>
  <c r="AB3108" i="2"/>
  <c r="AK3108" i="2" s="1"/>
  <c r="AC3118" i="2"/>
  <c r="AB3118" i="2"/>
  <c r="AK3118" i="2" s="1"/>
  <c r="AC3128" i="2"/>
  <c r="AB3128" i="2"/>
  <c r="AK3128" i="2" s="1"/>
  <c r="AC3142" i="2"/>
  <c r="AB3142" i="2"/>
  <c r="AK3142" i="2" s="1"/>
  <c r="AC3152" i="2"/>
  <c r="AB3152" i="2"/>
  <c r="AK3152" i="2" s="1"/>
  <c r="AC3162" i="2"/>
  <c r="AB3162" i="2"/>
  <c r="AK3162" i="2" s="1"/>
  <c r="AC3170" i="2"/>
  <c r="AB3170" i="2"/>
  <c r="AK3170" i="2" s="1"/>
  <c r="AC3180" i="2"/>
  <c r="AB3180" i="2"/>
  <c r="AK3180" i="2" s="1"/>
  <c r="AC3192" i="2"/>
  <c r="AB3192" i="2"/>
  <c r="AK3192" i="2" s="1"/>
  <c r="AC3202" i="2"/>
  <c r="AB3202" i="2"/>
  <c r="AK3202" i="2" s="1"/>
  <c r="AC3212" i="2"/>
  <c r="AB3212" i="2"/>
  <c r="AK3212" i="2" s="1"/>
  <c r="AC3222" i="2"/>
  <c r="AB3222" i="2"/>
  <c r="AK3222" i="2" s="1"/>
  <c r="AC3230" i="2"/>
  <c r="AB3230" i="2"/>
  <c r="AK3230" i="2" s="1"/>
  <c r="AC3240" i="2"/>
  <c r="AB3240" i="2"/>
  <c r="AK3240" i="2" s="1"/>
  <c r="AC3252" i="2"/>
  <c r="AB3252" i="2"/>
  <c r="AK3252" i="2" s="1"/>
  <c r="AC3262" i="2"/>
  <c r="AB3262" i="2"/>
  <c r="AK3262" i="2" s="1"/>
  <c r="AC3272" i="2"/>
  <c r="AB3272" i="2"/>
  <c r="AK3272" i="2" s="1"/>
  <c r="AC3284" i="2"/>
  <c r="AB3284" i="2"/>
  <c r="AK3284" i="2" s="1"/>
  <c r="AC3294" i="2"/>
  <c r="AB3294" i="2"/>
  <c r="AK3294" i="2" s="1"/>
  <c r="AC3304" i="2"/>
  <c r="AB3304" i="2"/>
  <c r="AK3304" i="2" s="1"/>
  <c r="AC3314" i="2"/>
  <c r="AB3314" i="2"/>
  <c r="AK3314" i="2" s="1"/>
  <c r="AC3344" i="2"/>
  <c r="AB3344" i="2"/>
  <c r="AK3344" i="2" s="1"/>
  <c r="AC3352" i="2"/>
  <c r="AB3352" i="2"/>
  <c r="AK3352" i="2" s="1"/>
  <c r="AC3360" i="2"/>
  <c r="AB3360" i="2"/>
  <c r="AK3360" i="2" s="1"/>
  <c r="AC3374" i="2"/>
  <c r="AB3374" i="2"/>
  <c r="AK3374" i="2" s="1"/>
  <c r="AC3470" i="2"/>
  <c r="AB3470" i="2"/>
  <c r="AK3470" i="2" s="1"/>
  <c r="AC3478" i="2"/>
  <c r="AB3478" i="2"/>
  <c r="AK3478" i="2" s="1"/>
  <c r="AC3579" i="2"/>
  <c r="AB3579" i="2"/>
  <c r="AK3579" i="2" s="1"/>
  <c r="AC3619" i="2"/>
  <c r="AB3619" i="2"/>
  <c r="AK3619" i="2" s="1"/>
  <c r="AC3659" i="2"/>
  <c r="AB3659" i="2"/>
  <c r="AK3659" i="2" s="1"/>
  <c r="AC3699" i="2"/>
  <c r="AC3715" i="2"/>
  <c r="AB3715" i="2"/>
  <c r="AK3715" i="2" s="1"/>
  <c r="AC2770" i="2"/>
  <c r="AB2770" i="2"/>
  <c r="AK2770" i="2" s="1"/>
  <c r="AC2778" i="2"/>
  <c r="AB2778" i="2"/>
  <c r="AK2778" i="2" s="1"/>
  <c r="AC2786" i="2"/>
  <c r="AB2786" i="2"/>
  <c r="AK2786" i="2" s="1"/>
  <c r="AC2794" i="2"/>
  <c r="AB2794" i="2"/>
  <c r="AK2794" i="2" s="1"/>
  <c r="AC2802" i="2"/>
  <c r="AB2802" i="2"/>
  <c r="AK2802" i="2" s="1"/>
  <c r="AC2810" i="2"/>
  <c r="AB2810" i="2"/>
  <c r="AK2810" i="2" s="1"/>
  <c r="AF2813" i="2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R65" i="3"/>
  <c r="T65" i="3" s="1"/>
  <c r="AC2822" i="2"/>
  <c r="AB2822" i="2"/>
  <c r="AK2822" i="2" s="1"/>
  <c r="AC2830" i="2"/>
  <c r="AB2830" i="2"/>
  <c r="AK2830" i="2" s="1"/>
  <c r="AC2838" i="2"/>
  <c r="AB2838" i="2"/>
  <c r="AK2838" i="2" s="1"/>
  <c r="AC2846" i="2"/>
  <c r="AB2846" i="2"/>
  <c r="AK2846" i="2" s="1"/>
  <c r="AC2856" i="2"/>
  <c r="AB2856" i="2"/>
  <c r="AK2856" i="2" s="1"/>
  <c r="AC2888" i="2"/>
  <c r="AB2888" i="2"/>
  <c r="AK2888" i="2" s="1"/>
  <c r="AC2920" i="2"/>
  <c r="AB2920" i="2"/>
  <c r="AK2920" i="2" s="1"/>
  <c r="AC2952" i="2"/>
  <c r="AB2952" i="2"/>
  <c r="AK2952" i="2" s="1"/>
  <c r="AC2837" i="2"/>
  <c r="AB2837" i="2"/>
  <c r="AK2837" i="2" s="1"/>
  <c r="AC2845" i="2"/>
  <c r="AB2845" i="2"/>
  <c r="AK2845" i="2" s="1"/>
  <c r="AC2851" i="2"/>
  <c r="AB2851" i="2"/>
  <c r="AK2851" i="2" s="1"/>
  <c r="AC2855" i="2"/>
  <c r="AB2855" i="2"/>
  <c r="AK2855" i="2" s="1"/>
  <c r="AC2935" i="2"/>
  <c r="AB2935" i="2"/>
  <c r="AK2935" i="2" s="1"/>
  <c r="AC3024" i="2"/>
  <c r="AB3024" i="2"/>
  <c r="AK3024" i="2" s="1"/>
  <c r="AC3034" i="2"/>
  <c r="AB3034" i="2"/>
  <c r="AK3034" i="2" s="1"/>
  <c r="AC3044" i="2"/>
  <c r="AB3044" i="2"/>
  <c r="AK3044" i="2" s="1"/>
  <c r="AC3056" i="2"/>
  <c r="AB3056" i="2"/>
  <c r="AK3056" i="2" s="1"/>
  <c r="AC3068" i="2"/>
  <c r="AB3068" i="2"/>
  <c r="AK3068" i="2" s="1"/>
  <c r="AC3078" i="2"/>
  <c r="AB3078" i="2"/>
  <c r="AK3078" i="2" s="1"/>
  <c r="AC3088" i="2"/>
  <c r="AB3088" i="2"/>
  <c r="AK3088" i="2" s="1"/>
  <c r="AC3100" i="2"/>
  <c r="AB3100" i="2"/>
  <c r="AK3100" i="2" s="1"/>
  <c r="AC3110" i="2"/>
  <c r="AB3110" i="2"/>
  <c r="AK3110" i="2" s="1"/>
  <c r="AC3120" i="2"/>
  <c r="AB3120" i="2"/>
  <c r="AK3120" i="2" s="1"/>
  <c r="AC3136" i="2"/>
  <c r="AB3136" i="2"/>
  <c r="AK3136" i="2" s="1"/>
  <c r="AC3146" i="2"/>
  <c r="AB3146" i="2"/>
  <c r="AK3146" i="2" s="1"/>
  <c r="AC3156" i="2"/>
  <c r="AB3156" i="2"/>
  <c r="AK3156" i="2" s="1"/>
  <c r="AC3166" i="2"/>
  <c r="AB3166" i="2"/>
  <c r="AK3166" i="2" s="1"/>
  <c r="AC3176" i="2"/>
  <c r="AB3176" i="2"/>
  <c r="AK3176" i="2" s="1"/>
  <c r="AC3186" i="2"/>
  <c r="AB3186" i="2"/>
  <c r="AK3186" i="2" s="1"/>
  <c r="AC3196" i="2"/>
  <c r="AB3196" i="2"/>
  <c r="AK3196" i="2" s="1"/>
  <c r="AC3208" i="2"/>
  <c r="AB3208" i="2"/>
  <c r="AK3208" i="2" s="1"/>
  <c r="AC3218" i="2"/>
  <c r="AB3218" i="2"/>
  <c r="AK3218" i="2" s="1"/>
  <c r="AC3232" i="2"/>
  <c r="AB3232" i="2"/>
  <c r="AK3232" i="2" s="1"/>
  <c r="AC3244" i="2"/>
  <c r="AB3244" i="2"/>
  <c r="AK3244" i="2" s="1"/>
  <c r="AC3254" i="2"/>
  <c r="AB3254" i="2"/>
  <c r="AK3254" i="2" s="1"/>
  <c r="AC3264" i="2"/>
  <c r="AB3264" i="2"/>
  <c r="AK3264" i="2" s="1"/>
  <c r="AC3276" i="2"/>
  <c r="AB3276" i="2"/>
  <c r="AK3276" i="2" s="1"/>
  <c r="AC3286" i="2"/>
  <c r="AB3286" i="2"/>
  <c r="AK3286" i="2" s="1"/>
  <c r="AC3296" i="2"/>
  <c r="AB3296" i="2"/>
  <c r="AK3296" i="2" s="1"/>
  <c r="AC3306" i="2"/>
  <c r="AB3306" i="2"/>
  <c r="AK3306" i="2" s="1"/>
  <c r="AA3318" i="2"/>
  <c r="AC3328" i="2"/>
  <c r="AA3336" i="2"/>
  <c r="AC3348" i="2"/>
  <c r="AB3348" i="2"/>
  <c r="AK3348" i="2" s="1"/>
  <c r="AC3362" i="2"/>
  <c r="AB3362" i="2"/>
  <c r="AK3362" i="2" s="1"/>
  <c r="AC3430" i="2"/>
  <c r="AB3430" i="2"/>
  <c r="AK3430" i="2" s="1"/>
  <c r="AC3438" i="2"/>
  <c r="AB3438" i="2"/>
  <c r="AK3438" i="2" s="1"/>
  <c r="AC3542" i="2"/>
  <c r="AB3542" i="2"/>
  <c r="AK3542" i="2" s="1"/>
  <c r="AC3550" i="2"/>
  <c r="AB3550" i="2"/>
  <c r="AK3550" i="2" s="1"/>
  <c r="AC3558" i="2"/>
  <c r="AB3558" i="2"/>
  <c r="AK3558" i="2" s="1"/>
  <c r="AC3627" i="2"/>
  <c r="AB3627" i="2"/>
  <c r="AK3627" i="2" s="1"/>
  <c r="AC3667" i="2"/>
  <c r="AB3667" i="2"/>
  <c r="AK3667" i="2" s="1"/>
  <c r="AC2815" i="2"/>
  <c r="AB2815" i="2"/>
  <c r="AK2815" i="2" s="1"/>
  <c r="AC2823" i="2"/>
  <c r="AB2823" i="2"/>
  <c r="AK2823" i="2" s="1"/>
  <c r="AC2857" i="2"/>
  <c r="AB2857" i="2"/>
  <c r="AK2857" i="2" s="1"/>
  <c r="AC2881" i="2"/>
  <c r="AB2881" i="2"/>
  <c r="AK2881" i="2" s="1"/>
  <c r="AC2889" i="2"/>
  <c r="AB2889" i="2"/>
  <c r="AK2889" i="2" s="1"/>
  <c r="AC2913" i="2"/>
  <c r="AB2913" i="2"/>
  <c r="AK2913" i="2" s="1"/>
  <c r="AC2937" i="2"/>
  <c r="AB2937" i="2"/>
  <c r="AK2937" i="2" s="1"/>
  <c r="AC2945" i="2"/>
  <c r="AB2945" i="2"/>
  <c r="AK2945" i="2" s="1"/>
  <c r="AC2993" i="2"/>
  <c r="AB2993" i="2"/>
  <c r="AK2993" i="2" s="1"/>
  <c r="AC3009" i="2"/>
  <c r="AB3009" i="2"/>
  <c r="AK3009" i="2" s="1"/>
  <c r="AC3017" i="2"/>
  <c r="AB3017" i="2"/>
  <c r="AK3017" i="2" s="1"/>
  <c r="AC2766" i="2"/>
  <c r="AC2774" i="2"/>
  <c r="AB2774" i="2"/>
  <c r="AK2774" i="2" s="1"/>
  <c r="AC2782" i="2"/>
  <c r="AB2782" i="2"/>
  <c r="AK2782" i="2" s="1"/>
  <c r="AC2790" i="2"/>
  <c r="AB2790" i="2"/>
  <c r="AK2790" i="2" s="1"/>
  <c r="AC2798" i="2"/>
  <c r="AB2798" i="2"/>
  <c r="AK2798" i="2" s="1"/>
  <c r="AC2806" i="2"/>
  <c r="AB2806" i="2"/>
  <c r="AK2806" i="2" s="1"/>
  <c r="AC2814" i="2"/>
  <c r="AB2814" i="2"/>
  <c r="AK2814" i="2" s="1"/>
  <c r="AC2928" i="2"/>
  <c r="AB2928" i="2"/>
  <c r="AK2928" i="2" s="1"/>
  <c r="AC2936" i="2"/>
  <c r="AB2936" i="2"/>
  <c r="AK2936" i="2" s="1"/>
  <c r="AC2944" i="2"/>
  <c r="AB2944" i="2"/>
  <c r="AK2944" i="2" s="1"/>
  <c r="AC2976" i="2"/>
  <c r="AB2976" i="2"/>
  <c r="AK2976" i="2" s="1"/>
  <c r="AC2984" i="2"/>
  <c r="AB2984" i="2"/>
  <c r="AK2984" i="2" s="1"/>
  <c r="AC2943" i="2"/>
  <c r="AB2943" i="2"/>
  <c r="AK2943" i="2" s="1"/>
  <c r="AC2951" i="2"/>
  <c r="AB2951" i="2"/>
  <c r="AK2951" i="2" s="1"/>
  <c r="AC2959" i="2"/>
  <c r="AB2959" i="2"/>
  <c r="AK2959" i="2" s="1"/>
  <c r="AC3007" i="2"/>
  <c r="AB3007" i="2"/>
  <c r="AK3007" i="2" s="1"/>
  <c r="AC3026" i="2"/>
  <c r="AB3026" i="2"/>
  <c r="AK3026" i="2" s="1"/>
  <c r="AC3040" i="2"/>
  <c r="AB3040" i="2"/>
  <c r="AK3040" i="2" s="1"/>
  <c r="AC3050" i="2"/>
  <c r="AB3050" i="2"/>
  <c r="AK3050" i="2" s="1"/>
  <c r="AC3060" i="2"/>
  <c r="AB3060" i="2"/>
  <c r="AK3060" i="2" s="1"/>
  <c r="AC3070" i="2"/>
  <c r="AB3070" i="2"/>
  <c r="AK3070" i="2" s="1"/>
  <c r="AC3082" i="2"/>
  <c r="AB3082" i="2"/>
  <c r="AK3082" i="2" s="1"/>
  <c r="AC3092" i="2"/>
  <c r="AB3092" i="2"/>
  <c r="AK3092" i="2" s="1"/>
  <c r="AC3102" i="2"/>
  <c r="AB3102" i="2"/>
  <c r="AK3102" i="2" s="1"/>
  <c r="AC3112" i="2"/>
  <c r="AB3112" i="2"/>
  <c r="AK3112" i="2" s="1"/>
  <c r="AC3124" i="2"/>
  <c r="AB3124" i="2"/>
  <c r="AK3124" i="2" s="1"/>
  <c r="AC3134" i="2"/>
  <c r="AB3134" i="2"/>
  <c r="AK3134" i="2" s="1"/>
  <c r="AC3144" i="2"/>
  <c r="AB3144" i="2"/>
  <c r="AK3144" i="2" s="1"/>
  <c r="AC3154" i="2"/>
  <c r="AB3154" i="2"/>
  <c r="AK3154" i="2" s="1"/>
  <c r="AC3164" i="2"/>
  <c r="AB3164" i="2"/>
  <c r="AK3164" i="2" s="1"/>
  <c r="AC3174" i="2"/>
  <c r="AB3174" i="2"/>
  <c r="AK3174" i="2" s="1"/>
  <c r="AC3184" i="2"/>
  <c r="AB3184" i="2"/>
  <c r="AK3184" i="2" s="1"/>
  <c r="AC3194" i="2"/>
  <c r="AB3194" i="2"/>
  <c r="AK3194" i="2" s="1"/>
  <c r="AC3204" i="2"/>
  <c r="AB3204" i="2"/>
  <c r="AK3204" i="2" s="1"/>
  <c r="AC3214" i="2"/>
  <c r="AB3214" i="2"/>
  <c r="AK3214" i="2" s="1"/>
  <c r="AC3224" i="2"/>
  <c r="AB3224" i="2"/>
  <c r="AK3224" i="2" s="1"/>
  <c r="AC3236" i="2"/>
  <c r="AB3236" i="2"/>
  <c r="AK3236" i="2" s="1"/>
  <c r="AC3246" i="2"/>
  <c r="AB3246" i="2"/>
  <c r="AK3246" i="2" s="1"/>
  <c r="AC3258" i="2"/>
  <c r="AB3258" i="2"/>
  <c r="AK3258" i="2" s="1"/>
  <c r="AC3268" i="2"/>
  <c r="AB3268" i="2"/>
  <c r="AK3268" i="2" s="1"/>
  <c r="AC3278" i="2"/>
  <c r="AB3278" i="2"/>
  <c r="AK3278" i="2" s="1"/>
  <c r="AC3288" i="2"/>
  <c r="AB3288" i="2"/>
  <c r="AK3288" i="2" s="1"/>
  <c r="AC3300" i="2"/>
  <c r="AB3300" i="2"/>
  <c r="AK3300" i="2" s="1"/>
  <c r="AC3310" i="2"/>
  <c r="AB3310" i="2"/>
  <c r="AK3310" i="2" s="1"/>
  <c r="AC3320" i="2"/>
  <c r="AB3320" i="2"/>
  <c r="AK3320" i="2" s="1"/>
  <c r="AC3342" i="2"/>
  <c r="AB3342" i="2"/>
  <c r="AK3342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87" i="2"/>
  <c r="AB3587" i="2"/>
  <c r="AK3587" i="2" s="1"/>
  <c r="AC3595" i="2"/>
  <c r="AB3595" i="2"/>
  <c r="AK3595" i="2" s="1"/>
  <c r="AC3635" i="2"/>
  <c r="AC3643" i="2"/>
  <c r="AB3643" i="2"/>
  <c r="AK3643" i="2" s="1"/>
  <c r="AC2807" i="2"/>
  <c r="AB2807" i="2"/>
  <c r="AK2807" i="2" s="1"/>
  <c r="AC2831" i="2"/>
  <c r="AB2831" i="2"/>
  <c r="AK2831" i="2" s="1"/>
  <c r="AC2854" i="2"/>
  <c r="AB2854" i="2"/>
  <c r="AK2854" i="2" s="1"/>
  <c r="AC2873" i="2"/>
  <c r="AC2897" i="2"/>
  <c r="AB2897" i="2"/>
  <c r="AK2897" i="2" s="1"/>
  <c r="AC2921" i="2"/>
  <c r="AB2921" i="2"/>
  <c r="AK2921" i="2" s="1"/>
  <c r="AC2969" i="2"/>
  <c r="AB2969" i="2"/>
  <c r="AK2969" i="2" s="1"/>
  <c r="AC3001" i="2"/>
  <c r="AB3001" i="2"/>
  <c r="AK3001" i="2" s="1"/>
  <c r="AC2768" i="2"/>
  <c r="AB2768" i="2"/>
  <c r="AK2768" i="2" s="1"/>
  <c r="AC2796" i="2"/>
  <c r="AB2796" i="2"/>
  <c r="AK2796" i="2" s="1"/>
  <c r="AC2812" i="2"/>
  <c r="AB2812" i="2"/>
  <c r="AK2812" i="2" s="1"/>
  <c r="AC2828" i="2"/>
  <c r="AB2828" i="2"/>
  <c r="AK2828" i="2" s="1"/>
  <c r="AC2844" i="2"/>
  <c r="AB2844" i="2"/>
  <c r="AK2844" i="2" s="1"/>
  <c r="AC2870" i="2"/>
  <c r="AB2870" i="2"/>
  <c r="AK2870" i="2" s="1"/>
  <c r="AC2886" i="2"/>
  <c r="AB2886" i="2"/>
  <c r="AK2886" i="2" s="1"/>
  <c r="AC2902" i="2"/>
  <c r="AB2902" i="2"/>
  <c r="AK2902" i="2" s="1"/>
  <c r="AC2926" i="2"/>
  <c r="AB2926" i="2"/>
  <c r="AK2926" i="2" s="1"/>
  <c r="AC2934" i="2"/>
  <c r="AB2934" i="2"/>
  <c r="AK2934" i="2" s="1"/>
  <c r="AC2942" i="2"/>
  <c r="AB2942" i="2"/>
  <c r="AK2942" i="2" s="1"/>
  <c r="AC2950" i="2"/>
  <c r="AB2950" i="2"/>
  <c r="AK2950" i="2" s="1"/>
  <c r="AC2958" i="2"/>
  <c r="AB2958" i="2"/>
  <c r="AK2958" i="2" s="1"/>
  <c r="AC2966" i="2"/>
  <c r="AB2966" i="2"/>
  <c r="AK2966" i="2" s="1"/>
  <c r="AC2982" i="2"/>
  <c r="AB2982" i="2"/>
  <c r="AK2982" i="2" s="1"/>
  <c r="AC2998" i="2"/>
  <c r="AB2998" i="2"/>
  <c r="AK2998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29" i="2"/>
  <c r="AB3429" i="2"/>
  <c r="AK3429" i="2" s="1"/>
  <c r="R68" i="3"/>
  <c r="T68" i="3" s="1"/>
  <c r="AC3437" i="2"/>
  <c r="AB3437" i="2"/>
  <c r="AK3437" i="2" s="1"/>
  <c r="AC3445" i="2"/>
  <c r="AB3445" i="2"/>
  <c r="AK3445" i="2" s="1"/>
  <c r="AC3453" i="2"/>
  <c r="AB3453" i="2"/>
  <c r="AK3453" i="2" s="1"/>
  <c r="AC3461" i="2"/>
  <c r="AB3461" i="2"/>
  <c r="AK3461" i="2" s="1"/>
  <c r="AC3469" i="2"/>
  <c r="AB3469" i="2"/>
  <c r="AK3469" i="2" s="1"/>
  <c r="AC3477" i="2"/>
  <c r="AB3477" i="2"/>
  <c r="AK3477" i="2" s="1"/>
  <c r="AC3485" i="2"/>
  <c r="AB3485" i="2"/>
  <c r="AK3485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25" i="2"/>
  <c r="AB3525" i="2"/>
  <c r="AK3525" i="2" s="1"/>
  <c r="AC3533" i="2"/>
  <c r="AB3533" i="2"/>
  <c r="AK3533" i="2" s="1"/>
  <c r="AC3541" i="2"/>
  <c r="AB3541" i="2"/>
  <c r="AK3541" i="2" s="1"/>
  <c r="AC3549" i="2"/>
  <c r="AB3549" i="2"/>
  <c r="AK3549" i="2" s="1"/>
  <c r="AC3557" i="2"/>
  <c r="AB3557" i="2"/>
  <c r="AK3557" i="2" s="1"/>
  <c r="AC3565" i="2"/>
  <c r="AB3565" i="2"/>
  <c r="AK3565" i="2" s="1"/>
  <c r="AC3573" i="2"/>
  <c r="AB3573" i="2"/>
  <c r="AK3573" i="2" s="1"/>
  <c r="AC3578" i="2"/>
  <c r="AB3578" i="2"/>
  <c r="AK3578" i="2" s="1"/>
  <c r="AC3586" i="2"/>
  <c r="AB3586" i="2"/>
  <c r="AK3586" i="2" s="1"/>
  <c r="AC3594" i="2"/>
  <c r="AB3594" i="2"/>
  <c r="AK3594" i="2" s="1"/>
  <c r="AC3602" i="2"/>
  <c r="AB3602" i="2"/>
  <c r="AK3602" i="2" s="1"/>
  <c r="AC3610" i="2"/>
  <c r="AB3610" i="2"/>
  <c r="AK3610" i="2" s="1"/>
  <c r="AC3618" i="2"/>
  <c r="AB3618" i="2"/>
  <c r="AK3618" i="2" s="1"/>
  <c r="AC3626" i="2"/>
  <c r="AB3626" i="2"/>
  <c r="AK3626" i="2" s="1"/>
  <c r="AC3634" i="2"/>
  <c r="AC3642" i="2"/>
  <c r="AB3642" i="2"/>
  <c r="AK3642" i="2" s="1"/>
  <c r="AC3650" i="2"/>
  <c r="AB3650" i="2"/>
  <c r="AK3650" i="2" s="1"/>
  <c r="AC3658" i="2"/>
  <c r="AB3658" i="2"/>
  <c r="AK3658" i="2" s="1"/>
  <c r="AC3666" i="2"/>
  <c r="AB3666" i="2"/>
  <c r="AK3666" i="2" s="1"/>
  <c r="AC3674" i="2"/>
  <c r="AB3674" i="2"/>
  <c r="AK3674" i="2" s="1"/>
  <c r="AC3682" i="2"/>
  <c r="AC3690" i="2"/>
  <c r="AB3690" i="2"/>
  <c r="AK3690" i="2" s="1"/>
  <c r="AC3698" i="2"/>
  <c r="AC3706" i="2"/>
  <c r="AB3706" i="2"/>
  <c r="AK3706" i="2" s="1"/>
  <c r="AC3714" i="2"/>
  <c r="AB3714" i="2"/>
  <c r="AK3714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B3770" i="2"/>
  <c r="AK3770" i="2" s="1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2864" i="2"/>
  <c r="AB2864" i="2"/>
  <c r="AK2864" i="2" s="1"/>
  <c r="AC2872" i="2"/>
  <c r="AC2896" i="2"/>
  <c r="AC2904" i="2"/>
  <c r="AB2904" i="2"/>
  <c r="AK2904" i="2" s="1"/>
  <c r="AC2912" i="2"/>
  <c r="AB2912" i="2"/>
  <c r="AK2912" i="2" s="1"/>
  <c r="AC2992" i="2"/>
  <c r="AB2992" i="2"/>
  <c r="AK2992" i="2" s="1"/>
  <c r="AC3000" i="2"/>
  <c r="AB3000" i="2"/>
  <c r="AK3000" i="2" s="1"/>
  <c r="AC3008" i="2"/>
  <c r="AB3008" i="2"/>
  <c r="AK3008" i="2" s="1"/>
  <c r="AC3016" i="2"/>
  <c r="AB3016" i="2"/>
  <c r="AK3016" i="2" s="1"/>
  <c r="AC2903" i="2"/>
  <c r="AB2903" i="2"/>
  <c r="AK2903" i="2" s="1"/>
  <c r="AC2911" i="2"/>
  <c r="AB2911" i="2"/>
  <c r="AK2911" i="2" s="1"/>
  <c r="AC2919" i="2"/>
  <c r="AB2919" i="2"/>
  <c r="AK2919" i="2" s="1"/>
  <c r="AC2927" i="2"/>
  <c r="AB2927" i="2"/>
  <c r="AK2927" i="2" s="1"/>
  <c r="AC2967" i="2"/>
  <c r="AB2967" i="2"/>
  <c r="AK2967" i="2" s="1"/>
  <c r="AC2975" i="2"/>
  <c r="AB2975" i="2"/>
  <c r="AK2975" i="2" s="1"/>
  <c r="AC3020" i="2"/>
  <c r="AB3020" i="2"/>
  <c r="AK3020" i="2" s="1"/>
  <c r="R67" i="3"/>
  <c r="T67" i="3" s="1"/>
  <c r="AC3030" i="2"/>
  <c r="AB3030" i="2"/>
  <c r="AK3030" i="2" s="1"/>
  <c r="AC3038" i="2"/>
  <c r="AB3038" i="2"/>
  <c r="AK3038" i="2" s="1"/>
  <c r="AC3046" i="2"/>
  <c r="AB3046" i="2"/>
  <c r="AK3046" i="2" s="1"/>
  <c r="AC3054" i="2"/>
  <c r="AB3054" i="2"/>
  <c r="AK3054" i="2" s="1"/>
  <c r="AC3066" i="2"/>
  <c r="AB3066" i="2"/>
  <c r="AK3066" i="2" s="1"/>
  <c r="AC3074" i="2"/>
  <c r="AB3074" i="2"/>
  <c r="AK3074" i="2" s="1"/>
  <c r="AC3084" i="2"/>
  <c r="AB3084" i="2"/>
  <c r="AK3084" i="2" s="1"/>
  <c r="AC3094" i="2"/>
  <c r="AB3094" i="2"/>
  <c r="AK3094" i="2" s="1"/>
  <c r="AC3104" i="2"/>
  <c r="AB3104" i="2"/>
  <c r="AK3104" i="2" s="1"/>
  <c r="AC3114" i="2"/>
  <c r="AB3114" i="2"/>
  <c r="AK3114" i="2" s="1"/>
  <c r="AC3122" i="2"/>
  <c r="AB3122" i="2"/>
  <c r="AK3122" i="2" s="1"/>
  <c r="AC3130" i="2"/>
  <c r="AB3130" i="2"/>
  <c r="AK3130" i="2" s="1"/>
  <c r="AC3140" i="2"/>
  <c r="AB3140" i="2"/>
  <c r="AK3140" i="2" s="1"/>
  <c r="AC3150" i="2"/>
  <c r="AB3150" i="2"/>
  <c r="AK3150" i="2" s="1"/>
  <c r="AC3160" i="2"/>
  <c r="AB3160" i="2"/>
  <c r="AK3160" i="2" s="1"/>
  <c r="AC3172" i="2"/>
  <c r="AB3172" i="2"/>
  <c r="AK3172" i="2" s="1"/>
  <c r="AC3182" i="2"/>
  <c r="AB3182" i="2"/>
  <c r="AK3182" i="2" s="1"/>
  <c r="AC3190" i="2"/>
  <c r="AB3190" i="2"/>
  <c r="AK3190" i="2" s="1"/>
  <c r="AC3198" i="2"/>
  <c r="AB3198" i="2"/>
  <c r="AK3198" i="2" s="1"/>
  <c r="AC3206" i="2"/>
  <c r="AB3206" i="2"/>
  <c r="AK3206" i="2" s="1"/>
  <c r="AC3216" i="2"/>
  <c r="AB3216" i="2"/>
  <c r="AK3216" i="2" s="1"/>
  <c r="AC3226" i="2"/>
  <c r="AB3226" i="2"/>
  <c r="AK3226" i="2" s="1"/>
  <c r="AC3234" i="2"/>
  <c r="AB3234" i="2"/>
  <c r="AK3234" i="2" s="1"/>
  <c r="AC3242" i="2"/>
  <c r="AB3242" i="2"/>
  <c r="AK3242" i="2" s="1"/>
  <c r="AC3250" i="2"/>
  <c r="AB3250" i="2"/>
  <c r="AK3250" i="2" s="1"/>
  <c r="AC3260" i="2"/>
  <c r="AB3260" i="2"/>
  <c r="AK3260" i="2" s="1"/>
  <c r="AC3270" i="2"/>
  <c r="AB3270" i="2"/>
  <c r="AK3270" i="2" s="1"/>
  <c r="AC3282" i="2"/>
  <c r="AB3282" i="2"/>
  <c r="AK3282" i="2" s="1"/>
  <c r="AC3292" i="2"/>
  <c r="AB3292" i="2"/>
  <c r="AK3292" i="2" s="1"/>
  <c r="AC3302" i="2"/>
  <c r="AB3302" i="2"/>
  <c r="AK3302" i="2" s="1"/>
  <c r="AC3332" i="2"/>
  <c r="AC3338" i="2"/>
  <c r="AB3338" i="2"/>
  <c r="AK3338" i="2" s="1"/>
  <c r="AC3354" i="2"/>
  <c r="AB3354" i="2"/>
  <c r="AK3354" i="2" s="1"/>
  <c r="AC3358" i="2"/>
  <c r="AB3358" i="2"/>
  <c r="AK3358" i="2" s="1"/>
  <c r="AC3366" i="2"/>
  <c r="AC3370" i="2"/>
  <c r="AB3370" i="2"/>
  <c r="AK3370" i="2" s="1"/>
  <c r="AC3376" i="2"/>
  <c r="AB3376" i="2"/>
  <c r="AK3376" i="2" s="1"/>
  <c r="AC3380" i="2"/>
  <c r="AB3380" i="2"/>
  <c r="AK3380" i="2" s="1"/>
  <c r="AC3384" i="2"/>
  <c r="AC3388" i="2"/>
  <c r="AB3388" i="2"/>
  <c r="AK3388" i="2" s="1"/>
  <c r="AC3392" i="2"/>
  <c r="AB3392" i="2"/>
  <c r="AK3392" i="2" s="1"/>
  <c r="AA3396" i="2"/>
  <c r="AA3400" i="2"/>
  <c r="AC3404" i="2"/>
  <c r="AB3404" i="2"/>
  <c r="AK3404" i="2" s="1"/>
  <c r="AC3446" i="2"/>
  <c r="AB3446" i="2"/>
  <c r="AK3446" i="2" s="1"/>
  <c r="AC3486" i="2"/>
  <c r="AB3486" i="2"/>
  <c r="AK3486" i="2" s="1"/>
  <c r="AC3526" i="2"/>
  <c r="AB3526" i="2"/>
  <c r="AK3526" i="2" s="1"/>
  <c r="AC3566" i="2"/>
  <c r="AB3566" i="2"/>
  <c r="AK3566" i="2" s="1"/>
  <c r="AC3603" i="2"/>
  <c r="AB3603" i="2"/>
  <c r="AK3603" i="2" s="1"/>
  <c r="AC3675" i="2"/>
  <c r="AB3675" i="2"/>
  <c r="AK3675" i="2" s="1"/>
  <c r="AC3683" i="2"/>
  <c r="AB3683" i="2"/>
  <c r="AK3683" i="2" s="1"/>
  <c r="AC2765" i="2"/>
  <c r="AB2765" i="2"/>
  <c r="AK2765" i="2" s="1"/>
  <c r="R97" i="3"/>
  <c r="T97" i="3" s="1"/>
  <c r="AC2773" i="2"/>
  <c r="AB2773" i="2"/>
  <c r="AK2773" i="2" s="1"/>
  <c r="AC2781" i="2"/>
  <c r="AC2789" i="2"/>
  <c r="AB2789" i="2"/>
  <c r="AK2789" i="2" s="1"/>
  <c r="AC2791" i="2"/>
  <c r="AB2791" i="2"/>
  <c r="AK2791" i="2" s="1"/>
  <c r="AC2799" i="2"/>
  <c r="AB2799" i="2"/>
  <c r="AK2799" i="2" s="1"/>
  <c r="AC2839" i="2"/>
  <c r="AB2839" i="2"/>
  <c r="AK2839" i="2" s="1"/>
  <c r="AC2847" i="2"/>
  <c r="AB2847" i="2"/>
  <c r="AK2847" i="2" s="1"/>
  <c r="AC2850" i="2"/>
  <c r="AB2850" i="2"/>
  <c r="AK2850" i="2" s="1"/>
  <c r="AC2865" i="2"/>
  <c r="AB2865" i="2"/>
  <c r="AK2865" i="2" s="1"/>
  <c r="AC2905" i="2"/>
  <c r="AB2905" i="2"/>
  <c r="AK2905" i="2" s="1"/>
  <c r="AC2929" i="2"/>
  <c r="AB2929" i="2"/>
  <c r="AK2929" i="2" s="1"/>
  <c r="AC2953" i="2"/>
  <c r="AC2961" i="2"/>
  <c r="AB2961" i="2"/>
  <c r="AK2961" i="2" s="1"/>
  <c r="AC2977" i="2"/>
  <c r="AC2985" i="2"/>
  <c r="AB2985" i="2"/>
  <c r="AK2985" i="2" s="1"/>
  <c r="AC2776" i="2"/>
  <c r="AB2776" i="2"/>
  <c r="AK2776" i="2" s="1"/>
  <c r="AC2784" i="2"/>
  <c r="AB2784" i="2"/>
  <c r="AK2784" i="2" s="1"/>
  <c r="AC2804" i="2"/>
  <c r="AB2804" i="2"/>
  <c r="AK2804" i="2" s="1"/>
  <c r="AC2820" i="2"/>
  <c r="AB2820" i="2"/>
  <c r="AK2820" i="2" s="1"/>
  <c r="AC2836" i="2"/>
  <c r="AB2836" i="2"/>
  <c r="AK2836" i="2" s="1"/>
  <c r="AC2862" i="2"/>
  <c r="AB2862" i="2"/>
  <c r="AK2862" i="2" s="1"/>
  <c r="AC2878" i="2"/>
  <c r="AB2878" i="2"/>
  <c r="AK2878" i="2" s="1"/>
  <c r="AC2894" i="2"/>
  <c r="AB2894" i="2"/>
  <c r="AK2894" i="2" s="1"/>
  <c r="AC2910" i="2"/>
  <c r="AB2910" i="2"/>
  <c r="AK2910" i="2" s="1"/>
  <c r="AC2918" i="2"/>
  <c r="AC2974" i="2"/>
  <c r="AB2974" i="2"/>
  <c r="AK2974" i="2" s="1"/>
  <c r="AC2990" i="2"/>
  <c r="AB2990" i="2"/>
  <c r="AK2990" i="2" s="1"/>
  <c r="AC3006" i="2"/>
  <c r="AC3014" i="2"/>
  <c r="AB3014" i="2"/>
  <c r="AK3014" i="2" s="1"/>
  <c r="AC3421" i="2"/>
  <c r="AB3421" i="2"/>
  <c r="AK3421" i="2" s="1"/>
  <c r="R98" i="3"/>
  <c r="T98" i="3" s="1"/>
  <c r="AC2769" i="2"/>
  <c r="AB2769" i="2"/>
  <c r="AK2769" i="2" s="1"/>
  <c r="AC2777" i="2"/>
  <c r="AB2777" i="2"/>
  <c r="AK2777" i="2" s="1"/>
  <c r="AC2785" i="2"/>
  <c r="AB2785" i="2"/>
  <c r="AK2785" i="2" s="1"/>
  <c r="AC2795" i="2"/>
  <c r="AB2795" i="2"/>
  <c r="AK2795" i="2" s="1"/>
  <c r="AC2803" i="2"/>
  <c r="AB2803" i="2"/>
  <c r="AK2803" i="2" s="1"/>
  <c r="AC2811" i="2"/>
  <c r="AB2811" i="2"/>
  <c r="AK2811" i="2" s="1"/>
  <c r="AC2819" i="2"/>
  <c r="AB2819" i="2"/>
  <c r="AK2819" i="2" s="1"/>
  <c r="AC2827" i="2"/>
  <c r="AB2827" i="2"/>
  <c r="AK2827" i="2" s="1"/>
  <c r="AC2835" i="2"/>
  <c r="AB2835" i="2"/>
  <c r="AK2835" i="2" s="1"/>
  <c r="AC2843" i="2"/>
  <c r="AB2843" i="2"/>
  <c r="AK2843" i="2" s="1"/>
  <c r="AC2852" i="2"/>
  <c r="AB2852" i="2"/>
  <c r="AK2852" i="2" s="1"/>
  <c r="AC2861" i="2"/>
  <c r="AB2861" i="2"/>
  <c r="AK2861" i="2" s="1"/>
  <c r="AC2869" i="2"/>
  <c r="AB2869" i="2"/>
  <c r="AK2869" i="2" s="1"/>
  <c r="AC2877" i="2"/>
  <c r="AB2877" i="2"/>
  <c r="AK2877" i="2" s="1"/>
  <c r="AC2885" i="2"/>
  <c r="AB2885" i="2"/>
  <c r="AK2885" i="2" s="1"/>
  <c r="AC2893" i="2"/>
  <c r="AB2893" i="2"/>
  <c r="AK2893" i="2" s="1"/>
  <c r="AC2901" i="2"/>
  <c r="AB2901" i="2"/>
  <c r="AK2901" i="2" s="1"/>
  <c r="AC2909" i="2"/>
  <c r="AB2909" i="2"/>
  <c r="AK2909" i="2" s="1"/>
  <c r="AC2917" i="2"/>
  <c r="AB2917" i="2"/>
  <c r="AK2917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764" i="2"/>
  <c r="AB2764" i="2"/>
  <c r="AK2764" i="2" s="1"/>
  <c r="R96" i="3"/>
  <c r="T96" i="3" s="1"/>
  <c r="AC2772" i="2"/>
  <c r="AB2772" i="2"/>
  <c r="AK2772" i="2" s="1"/>
  <c r="AC2780" i="2"/>
  <c r="AB2780" i="2"/>
  <c r="AK2780" i="2" s="1"/>
  <c r="AC2788" i="2"/>
  <c r="AB2788" i="2"/>
  <c r="AK2788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B2824" i="2"/>
  <c r="AK2824" i="2" s="1"/>
  <c r="AC2832" i="2"/>
  <c r="AB2832" i="2"/>
  <c r="AK2832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0" i="2"/>
  <c r="AB5060" i="2"/>
  <c r="AK5060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B5088" i="2"/>
  <c r="AK5088" i="2" s="1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170" i="2"/>
  <c r="AB5170" i="2"/>
  <c r="AK5170" i="2" s="1"/>
  <c r="AC5243" i="2"/>
  <c r="AC5246" i="2"/>
  <c r="AB5246" i="2"/>
  <c r="AK5246" i="2" s="1"/>
  <c r="AC5254" i="2"/>
  <c r="AB5254" i="2"/>
  <c r="AK5254" i="2" s="1"/>
  <c r="AC5262" i="2"/>
  <c r="AB5262" i="2"/>
  <c r="AK5262" i="2" s="1"/>
  <c r="AC5273" i="2"/>
  <c r="AB5273" i="2"/>
  <c r="AK5273" i="2" s="1"/>
  <c r="AC5299" i="2"/>
  <c r="AB5299" i="2"/>
  <c r="AK5299" i="2" s="1"/>
  <c r="AC5303" i="2"/>
  <c r="AB5303" i="2"/>
  <c r="AK5303" i="2" s="1"/>
  <c r="AC2932" i="2"/>
  <c r="AB2932" i="2"/>
  <c r="AK2932" i="2" s="1"/>
  <c r="AC2940" i="2"/>
  <c r="AB2940" i="2"/>
  <c r="AK2940" i="2" s="1"/>
  <c r="AC2948" i="2"/>
  <c r="AB2948" i="2"/>
  <c r="AK2948" i="2" s="1"/>
  <c r="AC2956" i="2"/>
  <c r="AB2956" i="2"/>
  <c r="AK2956" i="2" s="1"/>
  <c r="AC2964" i="2"/>
  <c r="AB2964" i="2"/>
  <c r="AK2964" i="2" s="1"/>
  <c r="AC2972" i="2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35" i="2"/>
  <c r="AB3435" i="2"/>
  <c r="AK3435" i="2" s="1"/>
  <c r="AC3443" i="2"/>
  <c r="AB3443" i="2"/>
  <c r="AK3443" i="2" s="1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B3680" i="2"/>
  <c r="AK3680" i="2" s="1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B3877" i="2"/>
  <c r="AK3877" i="2" s="1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5" i="2"/>
  <c r="AB4085" i="2"/>
  <c r="AK4085" i="2" s="1"/>
  <c r="AC4087" i="2"/>
  <c r="AB4087" i="2"/>
  <c r="AK4087" i="2" s="1"/>
  <c r="AC4095" i="2"/>
  <c r="AB4095" i="2"/>
  <c r="AK4095" i="2" s="1"/>
  <c r="AC4103" i="2"/>
  <c r="AC4116" i="2"/>
  <c r="AB4116" i="2"/>
  <c r="AK4116" i="2" s="1"/>
  <c r="AC4124" i="2"/>
  <c r="AB4124" i="2"/>
  <c r="AK4124" i="2" s="1"/>
  <c r="AC4132" i="2"/>
  <c r="AC4140" i="2"/>
  <c r="AB4140" i="2"/>
  <c r="AK4140" i="2" s="1"/>
  <c r="AC4148" i="2"/>
  <c r="AC4156" i="2"/>
  <c r="AB4156" i="2"/>
  <c r="AK4156" i="2" s="1"/>
  <c r="AC4164" i="2"/>
  <c r="AB4164" i="2"/>
  <c r="AK4164" i="2" s="1"/>
  <c r="AC4172" i="2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C4537" i="2"/>
  <c r="AB4537" i="2"/>
  <c r="AK4537" i="2" s="1"/>
  <c r="AC4550" i="2"/>
  <c r="AB4550" i="2"/>
  <c r="AK4550" i="2" s="1"/>
  <c r="AC4555" i="2"/>
  <c r="AB4555" i="2"/>
  <c r="AK4555" i="2" s="1"/>
  <c r="AC4568" i="2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45" i="2"/>
  <c r="AB4645" i="2"/>
  <c r="AK4645" i="2" s="1"/>
  <c r="AC4650" i="2"/>
  <c r="AB4650" i="2"/>
  <c r="AK4650" i="2" s="1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685" i="2"/>
  <c r="AB4685" i="2"/>
  <c r="AK4685" i="2" s="1"/>
  <c r="AC4783" i="2"/>
  <c r="AB4783" i="2"/>
  <c r="AK4783" i="2" s="1"/>
  <c r="AC4785" i="2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B4805" i="2"/>
  <c r="AK4805" i="2" s="1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15" i="2"/>
  <c r="AB4815" i="2"/>
  <c r="AK4815" i="2" s="1"/>
  <c r="AC4873" i="2"/>
  <c r="AB4873" i="2"/>
  <c r="AK4873" i="2" s="1"/>
  <c r="AC4877" i="2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B4893" i="2"/>
  <c r="AK4893" i="2" s="1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4909" i="2"/>
  <c r="AB4909" i="2"/>
  <c r="AK4909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032" i="2"/>
  <c r="AB5032" i="2"/>
  <c r="AK5032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49" i="2"/>
  <c r="AB5249" i="2"/>
  <c r="AK5249" i="2" s="1"/>
  <c r="AC5257" i="2"/>
  <c r="AB5257" i="2"/>
  <c r="AK5257" i="2" s="1"/>
  <c r="AC5265" i="2"/>
  <c r="AB5265" i="2"/>
  <c r="AK5265" i="2" s="1"/>
  <c r="AC5268" i="2"/>
  <c r="AB5268" i="2"/>
  <c r="AK5268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R102" i="3"/>
  <c r="T102" i="3" s="1"/>
  <c r="AC3423" i="2"/>
  <c r="AB3423" i="2"/>
  <c r="AK3423" i="2" s="1"/>
  <c r="AC3425" i="2"/>
  <c r="AB3425" i="2"/>
  <c r="AK3425" i="2" s="1"/>
  <c r="AC3427" i="2"/>
  <c r="AB3427" i="2"/>
  <c r="AK3427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B3685" i="2"/>
  <c r="AK3685" i="2" s="1"/>
  <c r="AC3693" i="2"/>
  <c r="AC3701" i="2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C3765" i="2"/>
  <c r="AB3765" i="2"/>
  <c r="AK3765" i="2" s="1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B3874" i="2"/>
  <c r="AK3874" i="2" s="1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13" i="2"/>
  <c r="AB4113" i="2"/>
  <c r="AK4113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9" i="2"/>
  <c r="AB4339" i="2"/>
  <c r="AK4339" i="2" s="1"/>
  <c r="AC4344" i="2"/>
  <c r="AB4344" i="2"/>
  <c r="AK4344" i="2" s="1"/>
  <c r="AC4352" i="2"/>
  <c r="AB4352" i="2"/>
  <c r="AK4352" i="2" s="1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B4407" i="2"/>
  <c r="AK4407" i="2" s="1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C4503" i="2"/>
  <c r="AB4503" i="2"/>
  <c r="AK4503" i="2" s="1"/>
  <c r="AC4508" i="2"/>
  <c r="AB4508" i="2"/>
  <c r="AK4508" i="2" s="1"/>
  <c r="AC4518" i="2"/>
  <c r="AB4518" i="2"/>
  <c r="AK4518" i="2" s="1"/>
  <c r="AC4526" i="2"/>
  <c r="AB4526" i="2"/>
  <c r="AK4526" i="2" s="1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65" i="2"/>
  <c r="AB4665" i="2"/>
  <c r="AK466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B4771" i="2"/>
  <c r="AK4771" i="2" s="1"/>
  <c r="AC4773" i="2"/>
  <c r="AC4775" i="2"/>
  <c r="AC4777" i="2"/>
  <c r="AB4777" i="2"/>
  <c r="AK4777" i="2" s="1"/>
  <c r="AC4779" i="2"/>
  <c r="AB4779" i="2"/>
  <c r="AK4779" i="2" s="1"/>
  <c r="AC4781" i="2"/>
  <c r="AB4781" i="2"/>
  <c r="AK4781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52" i="2"/>
  <c r="AB5252" i="2"/>
  <c r="AK5252" i="2" s="1"/>
  <c r="AC5260" i="2"/>
  <c r="AB5260" i="2"/>
  <c r="AK5260" i="2" s="1"/>
  <c r="AC5271" i="2"/>
  <c r="AB5271" i="2"/>
  <c r="AK5271" i="2" s="1"/>
  <c r="AC5300" i="2"/>
  <c r="AB5300" i="2"/>
  <c r="AK5300" i="2" s="1"/>
  <c r="AC5304" i="2"/>
  <c r="AB5304" i="2"/>
  <c r="AK5304" i="2" s="1"/>
  <c r="R110" i="3"/>
  <c r="T110" i="3" s="1"/>
  <c r="AC4031" i="2"/>
  <c r="AB4031" i="2"/>
  <c r="AK4031" i="2" s="1"/>
  <c r="AC4047" i="2"/>
  <c r="AB4047" i="2"/>
  <c r="AK4047" i="2" s="1"/>
  <c r="AC4063" i="2"/>
  <c r="AB4063" i="2"/>
  <c r="AK4063" i="2" s="1"/>
  <c r="AC4079" i="2"/>
  <c r="AB4079" i="2"/>
  <c r="AK4079" i="2" s="1"/>
  <c r="AC4089" i="2"/>
  <c r="AB4089" i="2"/>
  <c r="AK4089" i="2" s="1"/>
  <c r="AC4105" i="2"/>
  <c r="AB4105" i="2"/>
  <c r="AK4105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62" i="2"/>
  <c r="AB4262" i="2"/>
  <c r="AK4262" i="2" s="1"/>
  <c r="AA4267" i="2"/>
  <c r="AB4267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1" i="2"/>
  <c r="AB4331" i="2"/>
  <c r="AK4331" i="2" s="1"/>
  <c r="AC4336" i="2"/>
  <c r="AB4336" i="2"/>
  <c r="AK4336" i="2" s="1"/>
  <c r="AC4349" i="2"/>
  <c r="AB4349" i="2"/>
  <c r="AK4349" i="2" s="1"/>
  <c r="AC4357" i="2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0" i="2"/>
  <c r="AB4510" i="2"/>
  <c r="AK451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4954" i="2"/>
  <c r="AB4954" i="2"/>
  <c r="AK4954" i="2" s="1"/>
  <c r="AC5171" i="2"/>
  <c r="AB5171" i="2"/>
  <c r="AK5171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AC4023" i="2"/>
  <c r="AB4023" i="2"/>
  <c r="AK4023" i="2" s="1"/>
  <c r="AC4039" i="2"/>
  <c r="AB4039" i="2"/>
  <c r="AK4039" i="2" s="1"/>
  <c r="AC4055" i="2"/>
  <c r="AB4055" i="2"/>
  <c r="AK4055" i="2" s="1"/>
  <c r="AC4071" i="2"/>
  <c r="AB4071" i="2"/>
  <c r="AK4071" i="2" s="1"/>
  <c r="AC4097" i="2"/>
  <c r="AB4097" i="2"/>
  <c r="AK4097" i="2" s="1"/>
  <c r="AC4118" i="2"/>
  <c r="AB4118" i="2"/>
  <c r="AK4118" i="2" s="1"/>
  <c r="AC2771" i="2"/>
  <c r="AB2771" i="2"/>
  <c r="AK2771" i="2" s="1"/>
  <c r="AC2779" i="2"/>
  <c r="AB2779" i="2"/>
  <c r="AK2779" i="2" s="1"/>
  <c r="AC2787" i="2"/>
  <c r="AB2787" i="2"/>
  <c r="AK2787" i="2" s="1"/>
  <c r="AC2793" i="2"/>
  <c r="AB2793" i="2"/>
  <c r="AK2793" i="2" s="1"/>
  <c r="AC2801" i="2"/>
  <c r="AB2801" i="2"/>
  <c r="AK2801" i="2" s="1"/>
  <c r="AC2809" i="2"/>
  <c r="AB2809" i="2"/>
  <c r="AK2809" i="2" s="1"/>
  <c r="AC2817" i="2"/>
  <c r="AB2817" i="2"/>
  <c r="AK2817" i="2" s="1"/>
  <c r="AC2825" i="2"/>
  <c r="AC2833" i="2"/>
  <c r="AB2833" i="2"/>
  <c r="AK2833" i="2" s="1"/>
  <c r="AC2841" i="2"/>
  <c r="AB2841" i="2"/>
  <c r="AK2841" i="2" s="1"/>
  <c r="AC2849" i="2"/>
  <c r="AB2849" i="2"/>
  <c r="AK2849" i="2" s="1"/>
  <c r="AC2853" i="2"/>
  <c r="AB2853" i="2"/>
  <c r="AK2853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C2963" i="2"/>
  <c r="AB2963" i="2"/>
  <c r="AK2963" i="2" s="1"/>
  <c r="AC2971" i="2"/>
  <c r="AB2971" i="2"/>
  <c r="AK2971" i="2" s="1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019" i="2"/>
  <c r="AB3019" i="2"/>
  <c r="AK3019" i="2" s="1"/>
  <c r="AC3021" i="2"/>
  <c r="AB3021" i="2"/>
  <c r="AK3021" i="2" s="1"/>
  <c r="AC3023" i="2"/>
  <c r="AB3023" i="2"/>
  <c r="AK3023" i="2" s="1"/>
  <c r="AC3025" i="2"/>
  <c r="AB3025" i="2"/>
  <c r="AK3025" i="2" s="1"/>
  <c r="AC3027" i="2"/>
  <c r="AB3027" i="2"/>
  <c r="AK3027" i="2" s="1"/>
  <c r="AC3029" i="2"/>
  <c r="AB3029" i="2"/>
  <c r="AK3029" i="2" s="1"/>
  <c r="AC3031" i="2"/>
  <c r="AB3031" i="2"/>
  <c r="AK3031" i="2" s="1"/>
  <c r="AC3033" i="2"/>
  <c r="AB3033" i="2"/>
  <c r="AK3033" i="2" s="1"/>
  <c r="AC3035" i="2"/>
  <c r="AB3035" i="2"/>
  <c r="AK3035" i="2" s="1"/>
  <c r="AC3037" i="2"/>
  <c r="AB3037" i="2"/>
  <c r="AK3037" i="2" s="1"/>
  <c r="AC3039" i="2"/>
  <c r="AB3039" i="2"/>
  <c r="AK3039" i="2" s="1"/>
  <c r="AC3041" i="2"/>
  <c r="AB3041" i="2"/>
  <c r="AK3041" i="2" s="1"/>
  <c r="AC3043" i="2"/>
  <c r="AB3043" i="2"/>
  <c r="AK3043" i="2" s="1"/>
  <c r="AC3045" i="2"/>
  <c r="AB3045" i="2"/>
  <c r="AK3045" i="2" s="1"/>
  <c r="AC3047" i="2"/>
  <c r="AB3047" i="2"/>
  <c r="AK3047" i="2" s="1"/>
  <c r="AC3049" i="2"/>
  <c r="AB3049" i="2"/>
  <c r="AK3049" i="2" s="1"/>
  <c r="AC3051" i="2"/>
  <c r="AB3051" i="2"/>
  <c r="AK3051" i="2" s="1"/>
  <c r="AC3053" i="2"/>
  <c r="AB3053" i="2"/>
  <c r="AK3053" i="2" s="1"/>
  <c r="AC3055" i="2"/>
  <c r="AB3055" i="2"/>
  <c r="AK3055" i="2" s="1"/>
  <c r="AC3057" i="2"/>
  <c r="AB3057" i="2"/>
  <c r="AK3057" i="2" s="1"/>
  <c r="AC3059" i="2"/>
  <c r="AB3059" i="2"/>
  <c r="AK3059" i="2" s="1"/>
  <c r="AC3061" i="2"/>
  <c r="AB3061" i="2"/>
  <c r="AK3061" i="2" s="1"/>
  <c r="AC3063" i="2"/>
  <c r="AB3063" i="2"/>
  <c r="AK3063" i="2" s="1"/>
  <c r="AC3065" i="2"/>
  <c r="AB3065" i="2"/>
  <c r="AK3065" i="2" s="1"/>
  <c r="AC3067" i="2"/>
  <c r="AB3067" i="2"/>
  <c r="AK3067" i="2" s="1"/>
  <c r="AC3069" i="2"/>
  <c r="AB3069" i="2"/>
  <c r="AK3069" i="2" s="1"/>
  <c r="AC3071" i="2"/>
  <c r="AB3071" i="2"/>
  <c r="AK3071" i="2" s="1"/>
  <c r="AC3073" i="2"/>
  <c r="AB3073" i="2"/>
  <c r="AK3073" i="2" s="1"/>
  <c r="AC3075" i="2"/>
  <c r="AB3075" i="2"/>
  <c r="AK3075" i="2" s="1"/>
  <c r="AC3077" i="2"/>
  <c r="AB3077" i="2"/>
  <c r="AK3077" i="2" s="1"/>
  <c r="AC3079" i="2"/>
  <c r="AB3079" i="2"/>
  <c r="AK3079" i="2" s="1"/>
  <c r="AC3081" i="2"/>
  <c r="AB3081" i="2"/>
  <c r="AK3081" i="2" s="1"/>
  <c r="AC3083" i="2"/>
  <c r="AB3083" i="2"/>
  <c r="AK3083" i="2" s="1"/>
  <c r="AC3085" i="2"/>
  <c r="AB3085" i="2"/>
  <c r="AK3085" i="2" s="1"/>
  <c r="AC3087" i="2"/>
  <c r="AB3087" i="2"/>
  <c r="AK3087" i="2" s="1"/>
  <c r="AC3089" i="2"/>
  <c r="AB3089" i="2"/>
  <c r="AK3089" i="2" s="1"/>
  <c r="AC3091" i="2"/>
  <c r="AB3091" i="2"/>
  <c r="AK3091" i="2" s="1"/>
  <c r="AC3093" i="2"/>
  <c r="AB3093" i="2"/>
  <c r="AK3093" i="2" s="1"/>
  <c r="AC3095" i="2"/>
  <c r="AB3095" i="2"/>
  <c r="AK3095" i="2" s="1"/>
  <c r="AC3097" i="2"/>
  <c r="AB3097" i="2"/>
  <c r="AK3097" i="2" s="1"/>
  <c r="AC3099" i="2"/>
  <c r="AB3099" i="2"/>
  <c r="AK3099" i="2" s="1"/>
  <c r="AC3101" i="2"/>
  <c r="AB3101" i="2"/>
  <c r="AK3101" i="2" s="1"/>
  <c r="AC3103" i="2"/>
  <c r="AB3103" i="2"/>
  <c r="AK3103" i="2" s="1"/>
  <c r="AC3105" i="2"/>
  <c r="AB3105" i="2"/>
  <c r="AK3105" i="2" s="1"/>
  <c r="AC3107" i="2"/>
  <c r="AB3107" i="2"/>
  <c r="AK3107" i="2" s="1"/>
  <c r="AC3109" i="2"/>
  <c r="AB3109" i="2"/>
  <c r="AK3109" i="2" s="1"/>
  <c r="AC3111" i="2"/>
  <c r="AB3111" i="2"/>
  <c r="AK3111" i="2" s="1"/>
  <c r="AC3113" i="2"/>
  <c r="AB3113" i="2"/>
  <c r="AK3113" i="2" s="1"/>
  <c r="AC3115" i="2"/>
  <c r="AB3115" i="2"/>
  <c r="AK3115" i="2" s="1"/>
  <c r="AC3117" i="2"/>
  <c r="AB3117" i="2"/>
  <c r="AK3117" i="2" s="1"/>
  <c r="AC3119" i="2"/>
  <c r="AB3119" i="2"/>
  <c r="AK3119" i="2" s="1"/>
  <c r="AC3121" i="2"/>
  <c r="AB3121" i="2"/>
  <c r="AK3121" i="2" s="1"/>
  <c r="AC3123" i="2"/>
  <c r="AB3123" i="2"/>
  <c r="AK3123" i="2" s="1"/>
  <c r="AC3125" i="2"/>
  <c r="AB3125" i="2"/>
  <c r="AK3125" i="2" s="1"/>
  <c r="AC3127" i="2"/>
  <c r="AB3127" i="2"/>
  <c r="AK3127" i="2" s="1"/>
  <c r="AC3129" i="2"/>
  <c r="AB3129" i="2"/>
  <c r="AK3129" i="2" s="1"/>
  <c r="AC3131" i="2"/>
  <c r="AB3131" i="2"/>
  <c r="AK3131" i="2" s="1"/>
  <c r="AC3133" i="2"/>
  <c r="AB3133" i="2"/>
  <c r="AK3133" i="2" s="1"/>
  <c r="AC3135" i="2"/>
  <c r="AB3135" i="2"/>
  <c r="AK3135" i="2" s="1"/>
  <c r="AC3137" i="2"/>
  <c r="AB3137" i="2"/>
  <c r="AK3137" i="2" s="1"/>
  <c r="AC3139" i="2"/>
  <c r="AB3139" i="2"/>
  <c r="AK3139" i="2" s="1"/>
  <c r="AC3141" i="2"/>
  <c r="AB3141" i="2"/>
  <c r="AK3141" i="2" s="1"/>
  <c r="AC3143" i="2"/>
  <c r="AB3143" i="2"/>
  <c r="AK3143" i="2" s="1"/>
  <c r="AC3145" i="2"/>
  <c r="AB3145" i="2"/>
  <c r="AK3145" i="2" s="1"/>
  <c r="AC3147" i="2"/>
  <c r="AB3147" i="2"/>
  <c r="AK3147" i="2" s="1"/>
  <c r="AC3149" i="2"/>
  <c r="AB3149" i="2"/>
  <c r="AK3149" i="2" s="1"/>
  <c r="AC3151" i="2"/>
  <c r="AB3151" i="2"/>
  <c r="AK3151" i="2" s="1"/>
  <c r="AC3153" i="2"/>
  <c r="AB3153" i="2"/>
  <c r="AK3153" i="2" s="1"/>
  <c r="AC3155" i="2"/>
  <c r="AB3155" i="2"/>
  <c r="AK3155" i="2" s="1"/>
  <c r="AC3157" i="2"/>
  <c r="AB3157" i="2"/>
  <c r="AK3157" i="2" s="1"/>
  <c r="AC3159" i="2"/>
  <c r="AB3159" i="2"/>
  <c r="AK3159" i="2" s="1"/>
  <c r="AC3161" i="2"/>
  <c r="AB3161" i="2"/>
  <c r="AK3161" i="2" s="1"/>
  <c r="AC3163" i="2"/>
  <c r="AB3163" i="2"/>
  <c r="AK3163" i="2" s="1"/>
  <c r="AC3165" i="2"/>
  <c r="AB3165" i="2"/>
  <c r="AK3165" i="2" s="1"/>
  <c r="AC3167" i="2"/>
  <c r="AB3167" i="2"/>
  <c r="AK3167" i="2" s="1"/>
  <c r="AC3169" i="2"/>
  <c r="AB3169" i="2"/>
  <c r="AK3169" i="2" s="1"/>
  <c r="AC3171" i="2"/>
  <c r="AB3171" i="2"/>
  <c r="AK3171" i="2" s="1"/>
  <c r="AC3173" i="2"/>
  <c r="AB3173" i="2"/>
  <c r="AK3173" i="2" s="1"/>
  <c r="AC3175" i="2"/>
  <c r="AB3175" i="2"/>
  <c r="AK3175" i="2" s="1"/>
  <c r="AC3177" i="2"/>
  <c r="AB3177" i="2"/>
  <c r="AK3177" i="2" s="1"/>
  <c r="AC3179" i="2"/>
  <c r="AB3179" i="2"/>
  <c r="AK3179" i="2" s="1"/>
  <c r="AC3181" i="2"/>
  <c r="AB3181" i="2"/>
  <c r="AK3181" i="2" s="1"/>
  <c r="AC3183" i="2"/>
  <c r="AB3183" i="2"/>
  <c r="AK3183" i="2" s="1"/>
  <c r="AC3185" i="2"/>
  <c r="AB3185" i="2"/>
  <c r="AK3185" i="2" s="1"/>
  <c r="AC3187" i="2"/>
  <c r="AB3187" i="2"/>
  <c r="AK3187" i="2" s="1"/>
  <c r="AC3189" i="2"/>
  <c r="AB3189" i="2"/>
  <c r="AK3189" i="2" s="1"/>
  <c r="AC3191" i="2"/>
  <c r="AB3191" i="2"/>
  <c r="AK3191" i="2" s="1"/>
  <c r="AC3193" i="2"/>
  <c r="AB3193" i="2"/>
  <c r="AK3193" i="2" s="1"/>
  <c r="AC3195" i="2"/>
  <c r="AB3195" i="2"/>
  <c r="AK3195" i="2" s="1"/>
  <c r="AC3197" i="2"/>
  <c r="AB3197" i="2"/>
  <c r="AK3197" i="2" s="1"/>
  <c r="AC3199" i="2"/>
  <c r="AB3199" i="2"/>
  <c r="AK3199" i="2" s="1"/>
  <c r="AC3201" i="2"/>
  <c r="AB3201" i="2"/>
  <c r="AK3201" i="2" s="1"/>
  <c r="AC3203" i="2"/>
  <c r="AB3203" i="2"/>
  <c r="AK3203" i="2" s="1"/>
  <c r="AC3205" i="2"/>
  <c r="AB3205" i="2"/>
  <c r="AK3205" i="2" s="1"/>
  <c r="AC3207" i="2"/>
  <c r="AB3207" i="2"/>
  <c r="AK3207" i="2" s="1"/>
  <c r="AC3209" i="2"/>
  <c r="AB3209" i="2"/>
  <c r="AK3209" i="2" s="1"/>
  <c r="AC3211" i="2"/>
  <c r="AB3211" i="2"/>
  <c r="AK3211" i="2" s="1"/>
  <c r="AC3213" i="2"/>
  <c r="AB3213" i="2"/>
  <c r="AK3213" i="2" s="1"/>
  <c r="AC3215" i="2"/>
  <c r="AB3215" i="2"/>
  <c r="AK3215" i="2" s="1"/>
  <c r="AC3217" i="2"/>
  <c r="AB3217" i="2"/>
  <c r="AK3217" i="2" s="1"/>
  <c r="AC3219" i="2"/>
  <c r="AB3219" i="2"/>
  <c r="AK3219" i="2" s="1"/>
  <c r="AC3221" i="2"/>
  <c r="AB3221" i="2"/>
  <c r="AK3221" i="2" s="1"/>
  <c r="AC3223" i="2"/>
  <c r="AB3223" i="2"/>
  <c r="AK3223" i="2" s="1"/>
  <c r="AC3225" i="2"/>
  <c r="AB3225" i="2"/>
  <c r="AK3225" i="2" s="1"/>
  <c r="AC3227" i="2"/>
  <c r="AB3227" i="2"/>
  <c r="AK3227" i="2" s="1"/>
  <c r="AC3229" i="2"/>
  <c r="AB3229" i="2"/>
  <c r="AK3229" i="2" s="1"/>
  <c r="AC3231" i="2"/>
  <c r="AB3231" i="2"/>
  <c r="AK3231" i="2" s="1"/>
  <c r="AC3233" i="2"/>
  <c r="AB3233" i="2"/>
  <c r="AK3233" i="2" s="1"/>
  <c r="AC3235" i="2"/>
  <c r="AB3235" i="2"/>
  <c r="AK3235" i="2" s="1"/>
  <c r="AC3237" i="2"/>
  <c r="AB3237" i="2"/>
  <c r="AK3237" i="2" s="1"/>
  <c r="AC3239" i="2"/>
  <c r="AB3239" i="2"/>
  <c r="AK3239" i="2" s="1"/>
  <c r="AC3241" i="2"/>
  <c r="AB3241" i="2"/>
  <c r="AK3241" i="2" s="1"/>
  <c r="AC3243" i="2"/>
  <c r="AB3243" i="2"/>
  <c r="AK3243" i="2" s="1"/>
  <c r="AC3245" i="2"/>
  <c r="AB3245" i="2"/>
  <c r="AK3245" i="2" s="1"/>
  <c r="AC3247" i="2"/>
  <c r="AB3247" i="2"/>
  <c r="AK3247" i="2" s="1"/>
  <c r="AC3249" i="2"/>
  <c r="AB3249" i="2"/>
  <c r="AK3249" i="2" s="1"/>
  <c r="AC3251" i="2"/>
  <c r="AB3251" i="2"/>
  <c r="AK3251" i="2" s="1"/>
  <c r="AC3253" i="2"/>
  <c r="AB3253" i="2"/>
  <c r="AK3253" i="2" s="1"/>
  <c r="AC3255" i="2"/>
  <c r="AB3255" i="2"/>
  <c r="AK3255" i="2" s="1"/>
  <c r="AC3257" i="2"/>
  <c r="AB3257" i="2"/>
  <c r="AK3257" i="2" s="1"/>
  <c r="AC3259" i="2"/>
  <c r="AB3259" i="2"/>
  <c r="AK3259" i="2" s="1"/>
  <c r="AC3261" i="2"/>
  <c r="AB3261" i="2"/>
  <c r="AK3261" i="2" s="1"/>
  <c r="AC3263" i="2"/>
  <c r="AB3263" i="2"/>
  <c r="AK3263" i="2" s="1"/>
  <c r="AC3265" i="2"/>
  <c r="AB3265" i="2"/>
  <c r="AK3265" i="2" s="1"/>
  <c r="AC3267" i="2"/>
  <c r="AB3267" i="2"/>
  <c r="AK3267" i="2" s="1"/>
  <c r="AC3269" i="2"/>
  <c r="AB3269" i="2"/>
  <c r="AK3269" i="2" s="1"/>
  <c r="AC3271" i="2"/>
  <c r="AB3271" i="2"/>
  <c r="AK3271" i="2" s="1"/>
  <c r="AC3273" i="2"/>
  <c r="AB3273" i="2"/>
  <c r="AK3273" i="2" s="1"/>
  <c r="AC3275" i="2"/>
  <c r="AB3275" i="2"/>
  <c r="AK3275" i="2" s="1"/>
  <c r="AC3277" i="2"/>
  <c r="AB3277" i="2"/>
  <c r="AK3277" i="2" s="1"/>
  <c r="AC3279" i="2"/>
  <c r="AB3279" i="2"/>
  <c r="AK3279" i="2" s="1"/>
  <c r="AC3281" i="2"/>
  <c r="AB3281" i="2"/>
  <c r="AK3281" i="2" s="1"/>
  <c r="AC3283" i="2"/>
  <c r="AB3283" i="2"/>
  <c r="AK3283" i="2" s="1"/>
  <c r="AC3285" i="2"/>
  <c r="AB3285" i="2"/>
  <c r="AK3285" i="2" s="1"/>
  <c r="AC3287" i="2"/>
  <c r="AB3287" i="2"/>
  <c r="AK3287" i="2" s="1"/>
  <c r="AC3289" i="2"/>
  <c r="AB3289" i="2"/>
  <c r="AK3289" i="2" s="1"/>
  <c r="AC3291" i="2"/>
  <c r="AB3291" i="2"/>
  <c r="AK3291" i="2" s="1"/>
  <c r="AC3293" i="2"/>
  <c r="AB3293" i="2"/>
  <c r="AK3293" i="2" s="1"/>
  <c r="AC3295" i="2"/>
  <c r="AB3295" i="2"/>
  <c r="AK3295" i="2" s="1"/>
  <c r="AC3297" i="2"/>
  <c r="AB3297" i="2"/>
  <c r="AK3297" i="2" s="1"/>
  <c r="AC3299" i="2"/>
  <c r="AB3299" i="2"/>
  <c r="AK3299" i="2" s="1"/>
  <c r="AC3301" i="2"/>
  <c r="AB3301" i="2"/>
  <c r="AK3301" i="2" s="1"/>
  <c r="AC3303" i="2"/>
  <c r="AB3303" i="2"/>
  <c r="AK3303" i="2" s="1"/>
  <c r="AC3305" i="2"/>
  <c r="AB3305" i="2"/>
  <c r="AK3305" i="2" s="1"/>
  <c r="AC3307" i="2"/>
  <c r="AB3307" i="2"/>
  <c r="AK3307" i="2" s="1"/>
  <c r="AC3309" i="2"/>
  <c r="AB3309" i="2"/>
  <c r="AK3309" i="2" s="1"/>
  <c r="AC3311" i="2"/>
  <c r="AA3313" i="2"/>
  <c r="AC3315" i="2"/>
  <c r="AC3317" i="2"/>
  <c r="AB3317" i="2"/>
  <c r="AK3317" i="2" s="1"/>
  <c r="AC3319" i="2"/>
  <c r="AA3321" i="2"/>
  <c r="AC3323" i="2"/>
  <c r="AC3327" i="2"/>
  <c r="AB3327" i="2"/>
  <c r="AK3327" i="2" s="1"/>
  <c r="AC3329" i="2"/>
  <c r="AB3329" i="2"/>
  <c r="AK3329" i="2" s="1"/>
  <c r="AC3331" i="2"/>
  <c r="AB3331" i="2"/>
  <c r="AK3331" i="2" s="1"/>
  <c r="AC3333" i="2"/>
  <c r="AB3333" i="2"/>
  <c r="AK3333" i="2" s="1"/>
  <c r="AC3335" i="2"/>
  <c r="AC3337" i="2"/>
  <c r="AA3339" i="2"/>
  <c r="AC3341" i="2"/>
  <c r="AB3341" i="2"/>
  <c r="AK3341" i="2" s="1"/>
  <c r="AC3343" i="2"/>
  <c r="AB3343" i="2"/>
  <c r="AK3343" i="2" s="1"/>
  <c r="AC3345" i="2"/>
  <c r="AB3345" i="2"/>
  <c r="AK3345" i="2" s="1"/>
  <c r="AC3347" i="2"/>
  <c r="AB3347" i="2"/>
  <c r="AK3347" i="2" s="1"/>
  <c r="AC3349" i="2"/>
  <c r="AB3349" i="2"/>
  <c r="AK3349" i="2" s="1"/>
  <c r="AC3351" i="2"/>
  <c r="AB3351" i="2"/>
  <c r="AK3351" i="2" s="1"/>
  <c r="AC3353" i="2"/>
  <c r="AB3353" i="2"/>
  <c r="AK3353" i="2" s="1"/>
  <c r="AC3355" i="2"/>
  <c r="AB3355" i="2"/>
  <c r="AK3355" i="2" s="1"/>
  <c r="AC3357" i="2"/>
  <c r="AB3357" i="2"/>
  <c r="AK3357" i="2" s="1"/>
  <c r="AC3359" i="2"/>
  <c r="AB3359" i="2"/>
  <c r="AK3359" i="2" s="1"/>
  <c r="AC3361" i="2"/>
  <c r="AC3363" i="2"/>
  <c r="AB3363" i="2"/>
  <c r="AK3363" i="2" s="1"/>
  <c r="AC3365" i="2"/>
  <c r="AB3365" i="2"/>
  <c r="AK3365" i="2" s="1"/>
  <c r="AC3367" i="2"/>
  <c r="AB3367" i="2"/>
  <c r="AK3367" i="2" s="1"/>
  <c r="AC3369" i="2"/>
  <c r="AB3369" i="2"/>
  <c r="AK3369" i="2" s="1"/>
  <c r="AC3371" i="2"/>
  <c r="AB3371" i="2"/>
  <c r="AK3371" i="2" s="1"/>
  <c r="AC3373" i="2"/>
  <c r="AB3373" i="2"/>
  <c r="AK3373" i="2" s="1"/>
  <c r="AC3375" i="2"/>
  <c r="AB3375" i="2"/>
  <c r="AK3375" i="2" s="1"/>
  <c r="AC3377" i="2"/>
  <c r="AB3377" i="2"/>
  <c r="AK3377" i="2" s="1"/>
  <c r="AC3379" i="2"/>
  <c r="AC3381" i="2"/>
  <c r="AC3383" i="2"/>
  <c r="AC3385" i="2"/>
  <c r="AB3385" i="2"/>
  <c r="AK3385" i="2" s="1"/>
  <c r="AC3387" i="2"/>
  <c r="AB3387" i="2"/>
  <c r="AK3387" i="2" s="1"/>
  <c r="AC3389" i="2"/>
  <c r="AB3389" i="2"/>
  <c r="AK3389" i="2" s="1"/>
  <c r="AC3391" i="2"/>
  <c r="AB3391" i="2"/>
  <c r="AK3391" i="2" s="1"/>
  <c r="AC3393" i="2"/>
  <c r="AB3393" i="2"/>
  <c r="AK3393" i="2" s="1"/>
  <c r="AC3395" i="2"/>
  <c r="AC3397" i="2"/>
  <c r="AB3397" i="2"/>
  <c r="AK3397" i="2" s="1"/>
  <c r="AC3399" i="2"/>
  <c r="AB3399" i="2"/>
  <c r="AK3399" i="2" s="1"/>
  <c r="AC3401" i="2"/>
  <c r="AB3401" i="2"/>
  <c r="AK3401" i="2" s="1"/>
  <c r="AC3403" i="2"/>
  <c r="AB3403" i="2"/>
  <c r="AK3403" i="2" s="1"/>
  <c r="AC3405" i="2"/>
  <c r="AB3405" i="2"/>
  <c r="AK3405" i="2" s="1"/>
  <c r="AC3407" i="2"/>
  <c r="AB3407" i="2"/>
  <c r="AK3407" i="2" s="1"/>
  <c r="AC3409" i="2"/>
  <c r="AB3409" i="2"/>
  <c r="AK3409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B3623" i="2"/>
  <c r="AK3623" i="2" s="1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B3751" i="2"/>
  <c r="AK3751" i="2" s="1"/>
  <c r="AC3759" i="2"/>
  <c r="AB3759" i="2"/>
  <c r="AK3759" i="2" s="1"/>
  <c r="AC3767" i="2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94" i="2"/>
  <c r="AB4094" i="2"/>
  <c r="AK4094" i="2" s="1"/>
  <c r="AC4102" i="2"/>
  <c r="AB4102" i="2"/>
  <c r="AK4102" i="2" s="1"/>
  <c r="AC4110" i="2"/>
  <c r="AB4110" i="2"/>
  <c r="AK4110" i="2" s="1"/>
  <c r="AC4115" i="2"/>
  <c r="AB4115" i="2"/>
  <c r="AK4115" i="2" s="1"/>
  <c r="AC4123" i="2"/>
  <c r="AB4123" i="2"/>
  <c r="AK4123" i="2" s="1"/>
  <c r="AC4131" i="2"/>
  <c r="AB4131" i="2"/>
  <c r="AK4131" i="2" s="1"/>
  <c r="AC4139" i="2"/>
  <c r="AB4139" i="2"/>
  <c r="AK4139" i="2" s="1"/>
  <c r="AC4147" i="2"/>
  <c r="AB4147" i="2"/>
  <c r="AK4147" i="2" s="1"/>
  <c r="AC4155" i="2"/>
  <c r="AB4155" i="2"/>
  <c r="AK4155" i="2" s="1"/>
  <c r="AC4163" i="2"/>
  <c r="AB4163" i="2"/>
  <c r="AK4163" i="2" s="1"/>
  <c r="AC4171" i="2"/>
  <c r="AB4171" i="2"/>
  <c r="AK4171" i="2" s="1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72" i="2"/>
  <c r="AB4272" i="2"/>
  <c r="AK4272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C4354" i="2"/>
  <c r="AB4354" i="2"/>
  <c r="AK4354" i="2" s="1"/>
  <c r="AC4362" i="2"/>
  <c r="AB4362" i="2"/>
  <c r="AK4362" i="2" s="1"/>
  <c r="AC4370" i="2"/>
  <c r="AB4370" i="2"/>
  <c r="AK4370" i="2" s="1"/>
  <c r="AC4378" i="2"/>
  <c r="AC4386" i="2"/>
  <c r="AB4386" i="2"/>
  <c r="AK4386" i="2" s="1"/>
  <c r="AC4396" i="2"/>
  <c r="AB4396" i="2"/>
  <c r="AK4396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B4425" i="2"/>
  <c r="AK4425" i="2" s="1"/>
  <c r="AC4433" i="2"/>
  <c r="AB4433" i="2"/>
  <c r="AK4433" i="2" s="1"/>
  <c r="AC4441" i="2"/>
  <c r="AB4441" i="2"/>
  <c r="AK4441" i="2" s="1"/>
  <c r="AC4449" i="2"/>
  <c r="AB4449" i="2"/>
  <c r="AK4449" i="2" s="1"/>
  <c r="AC4457" i="2"/>
  <c r="AB4457" i="2"/>
  <c r="AK4457" i="2" s="1"/>
  <c r="AC4465" i="2"/>
  <c r="AC4473" i="2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F4510" i="2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2" i="2"/>
  <c r="AB4562" i="2"/>
  <c r="AK4562" i="2" s="1"/>
  <c r="AC4567" i="2"/>
  <c r="AB4567" i="2"/>
  <c r="AK4567" i="2" s="1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B4828" i="2"/>
  <c r="AK4828" i="2" s="1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B4856" i="2"/>
  <c r="AK4856" i="2" s="1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4872" i="2"/>
  <c r="AB4872" i="2"/>
  <c r="AK4872" i="2" s="1"/>
  <c r="AC4910" i="2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B5101" i="2"/>
  <c r="AK5101" i="2" s="1"/>
  <c r="AC5103" i="2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50" i="2"/>
  <c r="AB5250" i="2"/>
  <c r="AK5250" i="2" s="1"/>
  <c r="AC5258" i="2"/>
  <c r="AB5258" i="2"/>
  <c r="AK5258" i="2" s="1"/>
  <c r="AC5269" i="2"/>
  <c r="AB5269" i="2"/>
  <c r="AK5269" i="2" s="1"/>
  <c r="AC5301" i="2"/>
  <c r="AB5301" i="2"/>
  <c r="AK5301" i="2" s="1"/>
  <c r="U100" i="3"/>
  <c r="V100" i="3" s="1"/>
  <c r="R79" i="3"/>
  <c r="T79" i="3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B3487" i="2"/>
  <c r="AK3487" i="2" s="1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B3580" i="2"/>
  <c r="AK3580" i="2" s="1"/>
  <c r="AC3588" i="2"/>
  <c r="AB3588" i="2"/>
  <c r="AK3588" i="2" s="1"/>
  <c r="AC3596" i="2"/>
  <c r="AB3596" i="2"/>
  <c r="AK3596" i="2" s="1"/>
  <c r="AC3604" i="2"/>
  <c r="AB3604" i="2"/>
  <c r="AK3604" i="2" s="1"/>
  <c r="AC3612" i="2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86" i="2"/>
  <c r="AB4086" i="2"/>
  <c r="AK4086" i="2" s="1"/>
  <c r="AC4091" i="2"/>
  <c r="AB4091" i="2"/>
  <c r="AK4091" i="2" s="1"/>
  <c r="AC4099" i="2"/>
  <c r="AB4099" i="2"/>
  <c r="AK4099" i="2" s="1"/>
  <c r="AC4107" i="2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B4256" i="2"/>
  <c r="AK4256" i="2" s="1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1" i="2"/>
  <c r="AB4391" i="2"/>
  <c r="AK4391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B4494" i="2"/>
  <c r="AK4494" i="2" s="1"/>
  <c r="AC4502" i="2"/>
  <c r="AB4502" i="2"/>
  <c r="AK4502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66" i="2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C4808" i="2"/>
  <c r="AB4808" i="2"/>
  <c r="AK4808" i="2" s="1"/>
  <c r="AC4810" i="2"/>
  <c r="AB4810" i="2"/>
  <c r="AK4810" i="2" s="1"/>
  <c r="AC4812" i="2"/>
  <c r="AB4812" i="2"/>
  <c r="AK4812" i="2" s="1"/>
  <c r="AA4814" i="2"/>
  <c r="AB4814" i="2" s="1"/>
  <c r="AC4874" i="2"/>
  <c r="AB4874" i="2"/>
  <c r="AK4874" i="2" s="1"/>
  <c r="AC4876" i="2"/>
  <c r="AB4876" i="2"/>
  <c r="AK4876" i="2" s="1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2" i="2"/>
  <c r="AB5242" i="2"/>
  <c r="AK5242" i="2" s="1"/>
  <c r="AC5253" i="2"/>
  <c r="AB5253" i="2"/>
  <c r="AK5253" i="2" s="1"/>
  <c r="AC5261" i="2"/>
  <c r="AB5261" i="2"/>
  <c r="AK5261" i="2" s="1"/>
  <c r="AC5272" i="2"/>
  <c r="AB5272" i="2"/>
  <c r="AK5272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AC5298" i="2"/>
  <c r="AB5298" i="2"/>
  <c r="AK5298" i="2" s="1"/>
  <c r="R70" i="3"/>
  <c r="T70" i="3" s="1"/>
  <c r="AC2957" i="2"/>
  <c r="AB2957" i="2"/>
  <c r="AK2957" i="2" s="1"/>
  <c r="AC2965" i="2"/>
  <c r="AB2965" i="2"/>
  <c r="AK2965" i="2" s="1"/>
  <c r="AC2973" i="2"/>
  <c r="AB2973" i="2"/>
  <c r="AK2973" i="2" s="1"/>
  <c r="AC2981" i="2"/>
  <c r="AB2981" i="2"/>
  <c r="AK2981" i="2" s="1"/>
  <c r="AC2989" i="2"/>
  <c r="AB2989" i="2"/>
  <c r="AK2989" i="2" s="1"/>
  <c r="AC2997" i="2"/>
  <c r="AB2997" i="2"/>
  <c r="AK2997" i="2" s="1"/>
  <c r="AC3005" i="2"/>
  <c r="AB3005" i="2"/>
  <c r="AK3005" i="2" s="1"/>
  <c r="AC3013" i="2"/>
  <c r="AB3013" i="2"/>
  <c r="AK3013" i="2" s="1"/>
  <c r="AC3422" i="2"/>
  <c r="AB3422" i="2"/>
  <c r="AK3422" i="2" s="1"/>
  <c r="AC3424" i="2"/>
  <c r="AB3424" i="2"/>
  <c r="AK3424" i="2" s="1"/>
  <c r="AC3426" i="2"/>
  <c r="AB3426" i="2"/>
  <c r="AK3426" i="2" s="1"/>
  <c r="AC3428" i="2"/>
  <c r="AB3428" i="2"/>
  <c r="AK3428" i="2" s="1"/>
  <c r="AC3436" i="2"/>
  <c r="AB3436" i="2"/>
  <c r="AK3436" i="2" s="1"/>
  <c r="AC3444" i="2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3" i="2"/>
  <c r="AB3833" i="2"/>
  <c r="AK3833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4022" i="2"/>
  <c r="AB4022" i="2"/>
  <c r="AK4022" i="2" s="1"/>
  <c r="AC4030" i="2"/>
  <c r="AB4030" i="2"/>
  <c r="AK4030" i="2" s="1"/>
  <c r="AC4038" i="2"/>
  <c r="AB4038" i="2"/>
  <c r="AK4038" i="2" s="1"/>
  <c r="AC4046" i="2"/>
  <c r="AB4046" i="2"/>
  <c r="AK4046" i="2" s="1"/>
  <c r="AC4054" i="2"/>
  <c r="AB4054" i="2"/>
  <c r="AK4054" i="2" s="1"/>
  <c r="AC4062" i="2"/>
  <c r="AB4062" i="2"/>
  <c r="AK4062" i="2" s="1"/>
  <c r="AC4070" i="2"/>
  <c r="AB4070" i="2"/>
  <c r="AK4070" i="2" s="1"/>
  <c r="AC4078" i="2"/>
  <c r="AB4078" i="2"/>
  <c r="AK4078" i="2" s="1"/>
  <c r="AC4088" i="2"/>
  <c r="AB4088" i="2"/>
  <c r="AK4088" i="2" s="1"/>
  <c r="AC4096" i="2"/>
  <c r="AB4096" i="2"/>
  <c r="AK4096" i="2" s="1"/>
  <c r="AC4104" i="2"/>
  <c r="AB4104" i="2"/>
  <c r="AK4104" i="2" s="1"/>
  <c r="AC4117" i="2"/>
  <c r="AB4117" i="2"/>
  <c r="AK4117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3" i="2"/>
  <c r="AB4343" i="2"/>
  <c r="AK4343" i="2" s="1"/>
  <c r="AC4348" i="2"/>
  <c r="AB4348" i="2"/>
  <c r="AK4348" i="2" s="1"/>
  <c r="AC4356" i="2"/>
  <c r="AB4356" i="2"/>
  <c r="AK4356" i="2" s="1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7" i="2"/>
  <c r="AB4507" i="2"/>
  <c r="AK4507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86" i="2"/>
  <c r="AB4686" i="2"/>
  <c r="AK4686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001" i="2"/>
  <c r="AB5001" i="2"/>
  <c r="AK5001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188" i="2"/>
  <c r="AB5188" i="2"/>
  <c r="AK5188" i="2" s="1"/>
  <c r="AC5245" i="2"/>
  <c r="AB5245" i="2"/>
  <c r="AK5245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302" i="2"/>
  <c r="AB5302" i="2"/>
  <c r="AK5302" i="2" s="1"/>
  <c r="R107" i="3"/>
  <c r="T107" i="3" s="1"/>
  <c r="R78" i="3"/>
  <c r="T78" i="3" s="1"/>
  <c r="R104" i="3"/>
  <c r="T104" i="3" s="1"/>
  <c r="AC2848" i="2"/>
  <c r="AB2848" i="2"/>
  <c r="AK2848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B2954" i="2"/>
  <c r="AK2954" i="2" s="1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0" i="2"/>
  <c r="AB3420" i="2"/>
  <c r="AK3420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B3529" i="2"/>
  <c r="AK3529" i="2" s="1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B3630" i="2"/>
  <c r="AK3630" i="2" s="1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B4345" i="2"/>
  <c r="AK4345" i="2" s="1"/>
  <c r="AC4353" i="2"/>
  <c r="AC4361" i="2"/>
  <c r="AB4361" i="2"/>
  <c r="AK4361" i="2" s="1"/>
  <c r="AC4369" i="2"/>
  <c r="AB4369" i="2"/>
  <c r="AK4369" i="2" s="1"/>
  <c r="AC4377" i="2"/>
  <c r="AB4377" i="2"/>
  <c r="AK4377" i="2" s="1"/>
  <c r="AC4385" i="2"/>
  <c r="AB4385" i="2"/>
  <c r="AK4385" i="2" s="1"/>
  <c r="AC4400" i="2"/>
  <c r="AB4400" i="2"/>
  <c r="AK4400" i="2" s="1"/>
  <c r="AC4408" i="2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B4464" i="2"/>
  <c r="AK4464" i="2" s="1"/>
  <c r="AC4472" i="2"/>
  <c r="AB4472" i="2"/>
  <c r="AK4472" i="2" s="1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C4509" i="2"/>
  <c r="AB4509" i="2"/>
  <c r="AK4509" i="2" s="1"/>
  <c r="AC4511" i="2"/>
  <c r="AB4511" i="2"/>
  <c r="AK4511" i="2" s="1"/>
  <c r="AC4519" i="2"/>
  <c r="AB4519" i="2"/>
  <c r="AK4519" i="2" s="1"/>
  <c r="AC4527" i="2"/>
  <c r="AC4535" i="2"/>
  <c r="AB4535" i="2"/>
  <c r="AK4535" i="2" s="1"/>
  <c r="AC4543" i="2"/>
  <c r="AB4543" i="2"/>
  <c r="AK4543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0" i="2"/>
  <c r="AB4590" i="2"/>
  <c r="AK4590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688" i="2"/>
  <c r="AB4688" i="2"/>
  <c r="AK4688" i="2" s="1"/>
  <c r="AC4690" i="2"/>
  <c r="AB4690" i="2"/>
  <c r="AK4690" i="2" s="1"/>
  <c r="AC4692" i="2"/>
  <c r="AB4692" i="2"/>
  <c r="AK4692" i="2" s="1"/>
  <c r="AC4694" i="2"/>
  <c r="AB4694" i="2"/>
  <c r="AK4694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3" i="2"/>
  <c r="AB4933" i="2"/>
  <c r="AK4933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251" i="2"/>
  <c r="AB5251" i="2"/>
  <c r="AK5251" i="2" s="1"/>
  <c r="AC5259" i="2"/>
  <c r="AB5259" i="2"/>
  <c r="AK5259" i="2" s="1"/>
  <c r="AC5270" i="2"/>
  <c r="AB5270" i="2"/>
  <c r="AK5270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69" i="3"/>
  <c r="T69" i="3" s="1"/>
  <c r="R103" i="3"/>
  <c r="T103" i="3" s="1"/>
  <c r="R66" i="3"/>
  <c r="T66" i="3" s="1"/>
  <c r="O72" i="3"/>
  <c r="O64" i="3"/>
  <c r="O73" i="3"/>
  <c r="O81" i="3"/>
  <c r="O89" i="3"/>
  <c r="O97" i="3"/>
  <c r="U105" i="3"/>
  <c r="V105" i="3" s="1"/>
  <c r="U112" i="3"/>
  <c r="V112" i="3" s="1"/>
  <c r="O65" i="3"/>
  <c r="O74" i="3"/>
  <c r="O82" i="3"/>
  <c r="O90" i="3"/>
  <c r="U106" i="3"/>
  <c r="V106" i="3" s="1"/>
  <c r="O67" i="3"/>
  <c r="O76" i="3"/>
  <c r="U76" i="3"/>
  <c r="V76" i="3" s="1"/>
  <c r="O84" i="3"/>
  <c r="O92" i="3"/>
  <c r="O69" i="3"/>
  <c r="O77" i="3"/>
  <c r="U77" i="3"/>
  <c r="V77" i="3" s="1"/>
  <c r="O85" i="3"/>
  <c r="O93" i="3"/>
  <c r="O66" i="3"/>
  <c r="O83" i="3"/>
  <c r="O70" i="3"/>
  <c r="O78" i="3"/>
  <c r="O86" i="3"/>
  <c r="O94" i="3"/>
  <c r="U94" i="3"/>
  <c r="V94" i="3" s="1"/>
  <c r="O102" i="3"/>
  <c r="U109" i="3"/>
  <c r="V109" i="3" s="1"/>
  <c r="O75" i="3"/>
  <c r="O91" i="3"/>
  <c r="O79" i="3"/>
  <c r="O87" i="3"/>
  <c r="O95" i="3"/>
  <c r="O103" i="3"/>
  <c r="O80" i="3"/>
  <c r="O88" i="3"/>
  <c r="O96" i="3"/>
  <c r="O98" i="3"/>
  <c r="O100" i="3"/>
  <c r="O101" i="3"/>
  <c r="O99" i="3"/>
  <c r="AF4882" i="2"/>
  <c r="AF4886" i="2"/>
  <c r="AF2953" i="2"/>
  <c r="AF2961" i="2"/>
  <c r="AF4431" i="2"/>
  <c r="AF3738" i="2"/>
  <c r="AC3394" i="2"/>
  <c r="AF3484" i="2"/>
  <c r="AF3492" i="2"/>
  <c r="AF3585" i="2"/>
  <c r="AF4240" i="2"/>
  <c r="AF4559" i="2"/>
  <c r="AF4904" i="2"/>
  <c r="AF2818" i="2"/>
  <c r="AF4032" i="2"/>
  <c r="AF4048" i="2"/>
  <c r="AF4106" i="2"/>
  <c r="AF4226" i="2"/>
  <c r="AF4234" i="2"/>
  <c r="AF3456" i="2"/>
  <c r="AF3725" i="2"/>
  <c r="AF2880" i="2"/>
  <c r="AF2888" i="2"/>
  <c r="AF2952" i="2"/>
  <c r="AF2960" i="2"/>
  <c r="AF2968" i="2"/>
  <c r="AF2933" i="2"/>
  <c r="AF3005" i="2"/>
  <c r="AF3342" i="2"/>
  <c r="AF3354" i="2"/>
  <c r="AF3433" i="2"/>
  <c r="AF3465" i="2"/>
  <c r="AF4723" i="2"/>
  <c r="AC4813" i="2"/>
  <c r="AF4435" i="2"/>
  <c r="AF3650" i="2"/>
  <c r="AF4366" i="2"/>
  <c r="AF2891" i="2"/>
  <c r="AF3932" i="2"/>
  <c r="AF4055" i="2"/>
  <c r="AF2977" i="2"/>
  <c r="AF3313" i="2"/>
  <c r="AF3769" i="2"/>
  <c r="AF4327" i="2"/>
  <c r="AF4345" i="2"/>
  <c r="AF4471" i="2"/>
  <c r="AF4613" i="2"/>
  <c r="AF4629" i="2"/>
  <c r="AF4663" i="2"/>
  <c r="AF4828" i="2"/>
  <c r="AF3522" i="2"/>
  <c r="AF3554" i="2"/>
  <c r="AF4313" i="2"/>
  <c r="AF4329" i="2"/>
  <c r="AF4334" i="2"/>
  <c r="AF3983" i="2"/>
  <c r="AF3907" i="2"/>
  <c r="AF3921" i="2"/>
  <c r="AF4773" i="2"/>
  <c r="AF2914" i="2"/>
  <c r="AF2917" i="2"/>
  <c r="AF4076" i="2"/>
  <c r="AF4259" i="2"/>
  <c r="AF3598" i="2"/>
  <c r="AF3751" i="2"/>
  <c r="AF3947" i="2"/>
  <c r="AF4656" i="2"/>
  <c r="AF2991" i="2"/>
  <c r="AF2949" i="2"/>
  <c r="AF2976" i="2"/>
  <c r="AF3467" i="2"/>
  <c r="AF3494" i="2"/>
  <c r="AF3521" i="2"/>
  <c r="AF3567" i="2"/>
  <c r="AF3578" i="2"/>
  <c r="AF3586" i="2"/>
  <c r="AF3602" i="2"/>
  <c r="AF3610" i="2"/>
  <c r="AF3755" i="2"/>
  <c r="AF3766" i="2"/>
  <c r="AF3809" i="2"/>
  <c r="AF3849" i="2"/>
  <c r="AF3935" i="2"/>
  <c r="AF4467" i="2"/>
  <c r="AF4491" i="2"/>
  <c r="AF4744" i="2"/>
  <c r="AF4748" i="2"/>
  <c r="AF4760" i="2"/>
  <c r="AF4873" i="2"/>
  <c r="AF4612" i="2"/>
  <c r="AF4628" i="2"/>
  <c r="AF4636" i="2"/>
  <c r="AF4644" i="2"/>
  <c r="AF4707" i="2"/>
  <c r="AF2892" i="2"/>
  <c r="AF3357" i="2"/>
  <c r="AC3396" i="2"/>
  <c r="AF3453" i="2"/>
  <c r="AF3687" i="2"/>
  <c r="AF3741" i="2"/>
  <c r="AF4009" i="2"/>
  <c r="AF4250" i="2"/>
  <c r="AF4377" i="2"/>
  <c r="AF4403" i="2"/>
  <c r="AF4409" i="2"/>
  <c r="AF4433" i="2"/>
  <c r="AF4654" i="2"/>
  <c r="AF3361" i="2"/>
  <c r="AF4558" i="2"/>
  <c r="AF3372" i="2"/>
  <c r="AF3369" i="2"/>
  <c r="AF3582" i="2"/>
  <c r="AC2775" i="2"/>
  <c r="AF3018" i="2"/>
  <c r="AF3306" i="2"/>
  <c r="AF3402" i="2"/>
  <c r="AF3460" i="2"/>
  <c r="AF3673" i="2"/>
  <c r="AF3678" i="2"/>
  <c r="AF3794" i="2"/>
  <c r="AF3802" i="2"/>
  <c r="AF3941" i="2"/>
  <c r="AF4235" i="2"/>
  <c r="AF4568" i="2"/>
  <c r="AF4708" i="2"/>
  <c r="AF4732" i="2"/>
  <c r="AF2850" i="2"/>
  <c r="AF2823" i="2"/>
  <c r="AF3508" i="2"/>
  <c r="AF3613" i="2"/>
  <c r="AF3927" i="2"/>
  <c r="AF4497" i="2"/>
  <c r="AF4557" i="2"/>
  <c r="AF2799" i="2"/>
  <c r="AF2864" i="2"/>
  <c r="AF2994" i="2"/>
  <c r="AF3002" i="2"/>
  <c r="AF3320" i="2"/>
  <c r="AF3322" i="2"/>
  <c r="AF3533" i="2"/>
  <c r="AF3681" i="2"/>
  <c r="AF3684" i="2"/>
  <c r="AF3698" i="2"/>
  <c r="AF3714" i="2"/>
  <c r="AF3722" i="2"/>
  <c r="AF3813" i="2"/>
  <c r="AF3900" i="2"/>
  <c r="AF3944" i="2"/>
  <c r="AF4023" i="2"/>
  <c r="AF4058" i="2"/>
  <c r="AF4072" i="2"/>
  <c r="AF4077" i="2"/>
  <c r="AF4085" i="2"/>
  <c r="AF4260" i="2"/>
  <c r="AF4332" i="2"/>
  <c r="AF4401" i="2"/>
  <c r="AF4407" i="2"/>
  <c r="AF4566" i="2"/>
  <c r="AF4571" i="2"/>
  <c r="AF4609" i="2"/>
  <c r="AF4865" i="2"/>
  <c r="AF4869" i="2"/>
  <c r="AF3362" i="2"/>
  <c r="AF4611" i="2"/>
  <c r="AF4814" i="2"/>
  <c r="AF4816" i="2"/>
  <c r="AF3481" i="2"/>
  <c r="AF3489" i="2"/>
  <c r="AF3514" i="2"/>
  <c r="AF3633" i="2"/>
  <c r="AF3847" i="2"/>
  <c r="AF3968" i="2"/>
  <c r="AF3984" i="2"/>
  <c r="AF4052" i="2"/>
  <c r="AF4507" i="2"/>
  <c r="AF4520" i="2"/>
  <c r="AH4732" i="2"/>
  <c r="AF4879" i="2"/>
  <c r="AF2817" i="2"/>
  <c r="AF2839" i="2"/>
  <c r="AF2842" i="2"/>
  <c r="AF2927" i="2"/>
  <c r="AF3315" i="2"/>
  <c r="AF3566" i="2"/>
  <c r="AF3572" i="2"/>
  <c r="AF3605" i="2"/>
  <c r="AF3653" i="2"/>
  <c r="AF3765" i="2"/>
  <c r="AF3836" i="2"/>
  <c r="AF4224" i="2"/>
  <c r="AF4360" i="2"/>
  <c r="AF4455" i="2"/>
  <c r="AF4589" i="2"/>
  <c r="AF4848" i="2"/>
  <c r="AF2803" i="2"/>
  <c r="AF2854" i="2"/>
  <c r="AF2860" i="2"/>
  <c r="AF2887" i="2"/>
  <c r="AF2893" i="2"/>
  <c r="AF2907" i="2"/>
  <c r="AF2924" i="2"/>
  <c r="AF2998" i="2"/>
  <c r="AF3439" i="2"/>
  <c r="AF3442" i="2"/>
  <c r="AF3450" i="2"/>
  <c r="AF3488" i="2"/>
  <c r="AF3524" i="2"/>
  <c r="AF3532" i="2"/>
  <c r="AF3540" i="2"/>
  <c r="AF3691" i="2"/>
  <c r="AF3697" i="2"/>
  <c r="AF3705" i="2"/>
  <c r="AF3838" i="2"/>
  <c r="AF3873" i="2"/>
  <c r="AF3876" i="2"/>
  <c r="AF3901" i="2"/>
  <c r="AF3948" i="2"/>
  <c r="AF4221" i="2"/>
  <c r="AF4551" i="2"/>
  <c r="AF4650" i="2"/>
  <c r="AF2827" i="2"/>
  <c r="AF2940" i="2"/>
  <c r="AF3014" i="2"/>
  <c r="AF3556" i="2"/>
  <c r="AF3587" i="2"/>
  <c r="AF3674" i="2"/>
  <c r="AF3814" i="2"/>
  <c r="AF3867" i="2"/>
  <c r="AF3881" i="2"/>
  <c r="AF4013" i="2"/>
  <c r="AF4105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53" i="2"/>
  <c r="AF4277" i="2"/>
  <c r="AF4293" i="2"/>
  <c r="AF4304" i="2"/>
  <c r="AF4615" i="2"/>
  <c r="AF2853" i="2"/>
  <c r="AF2870" i="2"/>
  <c r="AF2912" i="2"/>
  <c r="AF2956" i="2"/>
  <c r="AF3000" i="2"/>
  <c r="AF3430" i="2"/>
  <c r="AF3444" i="2"/>
  <c r="AF3452" i="2"/>
  <c r="AF3493" i="2"/>
  <c r="AF3496" i="2"/>
  <c r="AF3584" i="2"/>
  <c r="AF3848" i="2"/>
  <c r="AF3864" i="2"/>
  <c r="AF3931" i="2"/>
  <c r="AF4037" i="2"/>
  <c r="AF4075" i="2"/>
  <c r="AF4093" i="2"/>
  <c r="AF4102" i="2"/>
  <c r="AF4223" i="2"/>
  <c r="AF4266" i="2"/>
  <c r="AF4298" i="2"/>
  <c r="AF4378" i="2"/>
  <c r="AF4473" i="2"/>
  <c r="AF4500" i="2"/>
  <c r="AF4739" i="2"/>
  <c r="AF4774" i="2"/>
  <c r="AF4804" i="2"/>
  <c r="AF4907" i="2"/>
  <c r="AF3503" i="2"/>
  <c r="AF3536" i="2"/>
  <c r="AF3539" i="2"/>
  <c r="AF3547" i="2"/>
  <c r="AF3571" i="2"/>
  <c r="AF3596" i="2"/>
  <c r="AF3627" i="2"/>
  <c r="AF3638" i="2"/>
  <c r="AF3680" i="2"/>
  <c r="AF3916" i="2"/>
  <c r="AF3403" i="2"/>
  <c r="AF2811" i="2"/>
  <c r="AF2831" i="2"/>
  <c r="AF2846" i="2"/>
  <c r="AF2871" i="2"/>
  <c r="AF2899" i="2"/>
  <c r="AF2908" i="2"/>
  <c r="AF2941" i="2"/>
  <c r="AF2944" i="2"/>
  <c r="AF2950" i="2"/>
  <c r="AC3330" i="2"/>
  <c r="AF3343" i="2"/>
  <c r="AF3530" i="2"/>
  <c r="AF3677" i="2"/>
  <c r="AF3833" i="2"/>
  <c r="AF4020" i="2"/>
  <c r="AC3400" i="2"/>
  <c r="AF2819" i="2"/>
  <c r="AF2828" i="2"/>
  <c r="AF2843" i="2"/>
  <c r="AF2859" i="2"/>
  <c r="AF2868" i="2"/>
  <c r="AF2876" i="2"/>
  <c r="AF2879" i="2"/>
  <c r="AF2896" i="2"/>
  <c r="AF2929" i="2"/>
  <c r="AF2932" i="2"/>
  <c r="AF2955" i="2"/>
  <c r="AF2969" i="2"/>
  <c r="AF2972" i="2"/>
  <c r="AF2981" i="2"/>
  <c r="AF2999" i="2"/>
  <c r="AC3336" i="2"/>
  <c r="AF3391" i="2"/>
  <c r="AA3395" i="2"/>
  <c r="AF3447" i="2"/>
  <c r="AF2826" i="2"/>
  <c r="AF3397" i="2"/>
  <c r="AF3429" i="2"/>
  <c r="AF3432" i="2"/>
  <c r="AF3468" i="2"/>
  <c r="AF3474" i="2"/>
  <c r="AF3482" i="2"/>
  <c r="AF3490" i="2"/>
  <c r="AF3529" i="2"/>
  <c r="AF3548" i="2"/>
  <c r="AF3636" i="2"/>
  <c r="AF3701" i="2"/>
  <c r="AF3709" i="2"/>
  <c r="AF3761" i="2"/>
  <c r="AF4331" i="2"/>
  <c r="AF4731" i="2"/>
  <c r="AH4731" i="2"/>
  <c r="AC3318" i="2"/>
  <c r="AF3401" i="2"/>
  <c r="AF2807" i="2"/>
  <c r="AF2824" i="2"/>
  <c r="AF2830" i="2"/>
  <c r="AF2851" i="2"/>
  <c r="AF2855" i="2"/>
  <c r="AF2875" i="2"/>
  <c r="AF2895" i="2"/>
  <c r="AF2903" i="2"/>
  <c r="AF2913" i="2"/>
  <c r="AF2916" i="2"/>
  <c r="AF2928" i="2"/>
  <c r="AF2948" i="2"/>
  <c r="AF2965" i="2"/>
  <c r="AF2980" i="2"/>
  <c r="AF2988" i="2"/>
  <c r="AF3016" i="2"/>
  <c r="AF3321" i="2"/>
  <c r="AF3446" i="2"/>
  <c r="AF3953" i="2"/>
  <c r="AF3972" i="2"/>
  <c r="AF3980" i="2"/>
  <c r="AH4686" i="2"/>
  <c r="AF4686" i="2"/>
  <c r="AF2838" i="2"/>
  <c r="AF2925" i="2"/>
  <c r="AF2945" i="2"/>
  <c r="AF2962" i="2"/>
  <c r="AF3437" i="2"/>
  <c r="AF3440" i="2"/>
  <c r="AF3451" i="2"/>
  <c r="AF3495" i="2"/>
  <c r="AF3498" i="2"/>
  <c r="AF3506" i="2"/>
  <c r="AF3574" i="2"/>
  <c r="AF3593" i="2"/>
  <c r="AF3708" i="2"/>
  <c r="AF3746" i="2"/>
  <c r="AF3749" i="2"/>
  <c r="AF3642" i="2"/>
  <c r="AF3645" i="2"/>
  <c r="AF3675" i="2"/>
  <c r="AF3689" i="2"/>
  <c r="AF3711" i="2"/>
  <c r="AF3727" i="2"/>
  <c r="AF3730" i="2"/>
  <c r="AF3752" i="2"/>
  <c r="AF3805" i="2"/>
  <c r="AF3835" i="2"/>
  <c r="AF3854" i="2"/>
  <c r="AF3868" i="2"/>
  <c r="AF3874" i="2"/>
  <c r="AF3890" i="2"/>
  <c r="AF3893" i="2"/>
  <c r="AF3928" i="2"/>
  <c r="AF3934" i="2"/>
  <c r="AF3942" i="2"/>
  <c r="AF3956" i="2"/>
  <c r="AF3967" i="2"/>
  <c r="AF4012" i="2"/>
  <c r="AF4042" i="2"/>
  <c r="AF4059" i="2"/>
  <c r="AF4109" i="2"/>
  <c r="AF4213" i="2"/>
  <c r="AF4256" i="2"/>
  <c r="AF4272" i="2"/>
  <c r="AF4283" i="2"/>
  <c r="AF4291" i="2"/>
  <c r="AF4299" i="2"/>
  <c r="AF4347" i="2"/>
  <c r="AF4361" i="2"/>
  <c r="AF4370" i="2"/>
  <c r="AF4384" i="2"/>
  <c r="AF4399" i="2"/>
  <c r="AF4425" i="2"/>
  <c r="AF4531" i="2"/>
  <c r="AF4536" i="2"/>
  <c r="AF4552" i="2"/>
  <c r="AF4605" i="2"/>
  <c r="AF4677" i="2"/>
  <c r="AF4679" i="2"/>
  <c r="AF4768" i="2"/>
  <c r="AF4795" i="2"/>
  <c r="AF4813" i="2"/>
  <c r="AF4837" i="2"/>
  <c r="AF4574" i="2"/>
  <c r="AF4577" i="2"/>
  <c r="AF4585" i="2"/>
  <c r="AF4637" i="2"/>
  <c r="AF4642" i="2"/>
  <c r="AF4683" i="2"/>
  <c r="AF4710" i="2"/>
  <c r="AF4850" i="2"/>
  <c r="AF4031" i="2"/>
  <c r="AF4044" i="2"/>
  <c r="AF4047" i="2"/>
  <c r="AF4064" i="2"/>
  <c r="AF4080" i="2"/>
  <c r="AF4090" i="2"/>
  <c r="AF4113" i="2"/>
  <c r="AF4209" i="2"/>
  <c r="AF4247" i="2"/>
  <c r="AF4255" i="2"/>
  <c r="AF4268" i="2"/>
  <c r="AF4439" i="2"/>
  <c r="AF4475" i="2"/>
  <c r="AF3829" i="2"/>
  <c r="AF4349" i="2"/>
  <c r="AF4463" i="2"/>
  <c r="AF4513" i="2"/>
  <c r="AF4590" i="2"/>
  <c r="AF4633" i="2"/>
  <c r="AF4652" i="2"/>
  <c r="AF4659" i="2"/>
  <c r="AF4718" i="2"/>
  <c r="AF4720" i="2"/>
  <c r="AF4807" i="2"/>
  <c r="AF4841" i="2"/>
  <c r="AF3485" i="2"/>
  <c r="AF3535" i="2"/>
  <c r="AF3538" i="2"/>
  <c r="AF3576" i="2"/>
  <c r="AF3682" i="2"/>
  <c r="AF3685" i="2"/>
  <c r="AF3707" i="2"/>
  <c r="AF3731" i="2"/>
  <c r="AF3748" i="2"/>
  <c r="AF3762" i="2"/>
  <c r="AF3773" i="2"/>
  <c r="AF3781" i="2"/>
  <c r="AF3818" i="2"/>
  <c r="AF3831" i="2"/>
  <c r="AF3858" i="2"/>
  <c r="AF3861" i="2"/>
  <c r="AF3878" i="2"/>
  <c r="AF3909" i="2"/>
  <c r="AF3924" i="2"/>
  <c r="AF3929" i="2"/>
  <c r="AF3952" i="2"/>
  <c r="AF3988" i="2"/>
  <c r="AF3999" i="2"/>
  <c r="AF4004" i="2"/>
  <c r="AF4007" i="2"/>
  <c r="AF4066" i="2"/>
  <c r="AF4095" i="2"/>
  <c r="AF4101" i="2"/>
  <c r="AF4104" i="2"/>
  <c r="AF4110" i="2"/>
  <c r="AF4243" i="2"/>
  <c r="AF4338" i="2"/>
  <c r="AF4354" i="2"/>
  <c r="AF4441" i="2"/>
  <c r="AF4457" i="2"/>
  <c r="AF4502" i="2"/>
  <c r="AF4543" i="2"/>
  <c r="AF4565" i="2"/>
  <c r="AF4601" i="2"/>
  <c r="AF4620" i="2"/>
  <c r="AF4700" i="2"/>
  <c r="AF4726" i="2"/>
  <c r="AF4796" i="2"/>
  <c r="AC4814" i="2"/>
  <c r="AF4821" i="2"/>
  <c r="AF3693" i="2"/>
  <c r="AF3728" i="2"/>
  <c r="AF3875" i="2"/>
  <c r="AF3923" i="2"/>
  <c r="AF3943" i="2"/>
  <c r="AF3976" i="2"/>
  <c r="AF4018" i="2"/>
  <c r="AF4043" i="2"/>
  <c r="AF4057" i="2"/>
  <c r="AF4071" i="2"/>
  <c r="AF4211" i="2"/>
  <c r="AF4273" i="2"/>
  <c r="AF4281" i="2"/>
  <c r="AF4303" i="2"/>
  <c r="AF4325" i="2"/>
  <c r="AF4356" i="2"/>
  <c r="AF4362" i="2"/>
  <c r="AF4368" i="2"/>
  <c r="AF4382" i="2"/>
  <c r="AF4385" i="2"/>
  <c r="AF4465" i="2"/>
  <c r="AF4490" i="2"/>
  <c r="AF4581" i="2"/>
  <c r="AF4638" i="2"/>
  <c r="AH4663" i="2"/>
  <c r="AF4682" i="2"/>
  <c r="AF4702" i="2"/>
  <c r="AF4704" i="2"/>
  <c r="AH4739" i="2"/>
  <c r="AF3786" i="2"/>
  <c r="AF3841" i="2"/>
  <c r="AF3852" i="2"/>
  <c r="AF3905" i="2"/>
  <c r="AF3973" i="2"/>
  <c r="AF4060" i="2"/>
  <c r="AF4314" i="2"/>
  <c r="AF4328" i="2"/>
  <c r="AF4340" i="2"/>
  <c r="AF4412" i="2"/>
  <c r="AF4420" i="2"/>
  <c r="AF4517" i="2"/>
  <c r="AF4564" i="2"/>
  <c r="AF4614" i="2"/>
  <c r="AF4693" i="2"/>
  <c r="AH3362" i="2"/>
  <c r="AF2810" i="2"/>
  <c r="AF2849" i="2"/>
  <c r="AA2906" i="2"/>
  <c r="AF2918" i="2"/>
  <c r="AF2921" i="2"/>
  <c r="AF2978" i="2"/>
  <c r="AF3009" i="2"/>
  <c r="AC3312" i="2"/>
  <c r="AA3312" i="2"/>
  <c r="AF2791" i="2"/>
  <c r="AF2794" i="2"/>
  <c r="AF2806" i="2"/>
  <c r="AF2815" i="2"/>
  <c r="AF2835" i="2"/>
  <c r="AF2845" i="2"/>
  <c r="AF2861" i="2"/>
  <c r="AF2867" i="2"/>
  <c r="AF2902" i="2"/>
  <c r="AF2946" i="2"/>
  <c r="AF2959" i="2"/>
  <c r="AF2973" i="2"/>
  <c r="AF2984" i="2"/>
  <c r="AC3350" i="2"/>
  <c r="AA3350" i="2"/>
  <c r="AH3389" i="2"/>
  <c r="AF3389" i="2"/>
  <c r="AF3307" i="2"/>
  <c r="AH3307" i="2"/>
  <c r="AH3348" i="2"/>
  <c r="AF3348" i="2"/>
  <c r="AF3380" i="2"/>
  <c r="AH3380" i="2"/>
  <c r="AF2841" i="2"/>
  <c r="AF2856" i="2"/>
  <c r="AF2863" i="2"/>
  <c r="AF2881" i="2"/>
  <c r="AF2884" i="2"/>
  <c r="AF2909" i="2"/>
  <c r="AF2920" i="2"/>
  <c r="AF2923" i="2"/>
  <c r="AF2937" i="2"/>
  <c r="AF2997" i="2"/>
  <c r="AF3314" i="2"/>
  <c r="AF3323" i="2"/>
  <c r="AF3626" i="2"/>
  <c r="AF3745" i="2"/>
  <c r="AF3001" i="2"/>
  <c r="AF2834" i="2"/>
  <c r="AF2795" i="2"/>
  <c r="AF2808" i="2"/>
  <c r="AF2814" i="2"/>
  <c r="AF2820" i="2"/>
  <c r="AF2847" i="2"/>
  <c r="AF2877" i="2"/>
  <c r="AF2890" i="2"/>
  <c r="AF2904" i="2"/>
  <c r="AF2930" i="2"/>
  <c r="AF2936" i="2"/>
  <c r="AF2971" i="2"/>
  <c r="AF2993" i="2"/>
  <c r="AF3004" i="2"/>
  <c r="AF3010" i="2"/>
  <c r="AF2792" i="2"/>
  <c r="AF2801" i="2"/>
  <c r="AF2858" i="2"/>
  <c r="AF2872" i="2"/>
  <c r="AF2883" i="2"/>
  <c r="AF2886" i="2"/>
  <c r="AF2900" i="2"/>
  <c r="AF2939" i="2"/>
  <c r="AF2957" i="2"/>
  <c r="AF2964" i="2"/>
  <c r="AF2982" i="2"/>
  <c r="AF2985" i="2"/>
  <c r="AH3308" i="2"/>
  <c r="AF3308" i="2"/>
  <c r="AC3334" i="2"/>
  <c r="AA3334" i="2"/>
  <c r="AF3386" i="2"/>
  <c r="AF3428" i="2"/>
  <c r="AF3310" i="2"/>
  <c r="AF3318" i="2"/>
  <c r="AF3325" i="2"/>
  <c r="AF3327" i="2"/>
  <c r="AF3351" i="2"/>
  <c r="AF3378" i="2"/>
  <c r="AF3399" i="2"/>
  <c r="AF3431" i="2"/>
  <c r="AF3434" i="2"/>
  <c r="AF3466" i="2"/>
  <c r="AF3516" i="2"/>
  <c r="AF3555" i="2"/>
  <c r="AF3561" i="2"/>
  <c r="AF3592" i="2"/>
  <c r="AF3595" i="2"/>
  <c r="AF3616" i="2"/>
  <c r="AF3619" i="2"/>
  <c r="AF3622" i="2"/>
  <c r="AF3634" i="2"/>
  <c r="AF3637" i="2"/>
  <c r="AF3640" i="2"/>
  <c r="AF3643" i="2"/>
  <c r="AF3661" i="2"/>
  <c r="AF3667" i="2"/>
  <c r="AF3686" i="2"/>
  <c r="AF3721" i="2"/>
  <c r="AF3735" i="2"/>
  <c r="AF3754" i="2"/>
  <c r="AF3768" i="2"/>
  <c r="AF3777" i="2"/>
  <c r="AF3780" i="2"/>
  <c r="AF3797" i="2"/>
  <c r="AF3803" i="2"/>
  <c r="AF3806" i="2"/>
  <c r="AF3821" i="2"/>
  <c r="AF3832" i="2"/>
  <c r="AF3880" i="2"/>
  <c r="AF3917" i="2"/>
  <c r="AF3920" i="2"/>
  <c r="AF4034" i="2"/>
  <c r="AF4056" i="2"/>
  <c r="AF4084" i="2"/>
  <c r="AF4323" i="2"/>
  <c r="AF3340" i="2"/>
  <c r="AF3371" i="2"/>
  <c r="AF3463" i="2"/>
  <c r="AF3483" i="2"/>
  <c r="AF3486" i="2"/>
  <c r="AF3501" i="2"/>
  <c r="AF3504" i="2"/>
  <c r="AF3525" i="2"/>
  <c r="AF3528" i="2"/>
  <c r="AF3543" i="2"/>
  <c r="AF3579" i="2"/>
  <c r="AF3607" i="2"/>
  <c r="AF3631" i="2"/>
  <c r="AF3646" i="2"/>
  <c r="AF3655" i="2"/>
  <c r="AF3658" i="2"/>
  <c r="AF3703" i="2"/>
  <c r="AF3706" i="2"/>
  <c r="AF3712" i="2"/>
  <c r="AF3715" i="2"/>
  <c r="AF3718" i="2"/>
  <c r="AF3726" i="2"/>
  <c r="AF3729" i="2"/>
  <c r="AF3732" i="2"/>
  <c r="AF3744" i="2"/>
  <c r="AF3753" i="2"/>
  <c r="AF3756" i="2"/>
  <c r="AF3771" i="2"/>
  <c r="AF3791" i="2"/>
  <c r="AF3812" i="2"/>
  <c r="AF3815" i="2"/>
  <c r="AF4081" i="2"/>
  <c r="AF4086" i="2"/>
  <c r="AF4276" i="2"/>
  <c r="AF4389" i="2"/>
  <c r="AF3750" i="2"/>
  <c r="AF3785" i="2"/>
  <c r="AF3799" i="2"/>
  <c r="AF3826" i="2"/>
  <c r="AF3834" i="2"/>
  <c r="AF3919" i="2"/>
  <c r="AF3996" i="2"/>
  <c r="AF4078" i="2"/>
  <c r="AF4207" i="2"/>
  <c r="AF4267" i="2"/>
  <c r="AF4309" i="2"/>
  <c r="AF3377" i="2"/>
  <c r="AF3406" i="2"/>
  <c r="AF3436" i="2"/>
  <c r="AF3459" i="2"/>
  <c r="AF3476" i="2"/>
  <c r="AF3518" i="2"/>
  <c r="AF3537" i="2"/>
  <c r="AF3557" i="2"/>
  <c r="AF3563" i="2"/>
  <c r="AF3569" i="2"/>
  <c r="AF3590" i="2"/>
  <c r="AF3594" i="2"/>
  <c r="AF3606" i="2"/>
  <c r="AF3618" i="2"/>
  <c r="AF3621" i="2"/>
  <c r="AF3624" i="2"/>
  <c r="AF3648" i="2"/>
  <c r="AF3654" i="2"/>
  <c r="AF3666" i="2"/>
  <c r="AF3669" i="2"/>
  <c r="AF3672" i="2"/>
  <c r="AF3702" i="2"/>
  <c r="AF3717" i="2"/>
  <c r="AF3737" i="2"/>
  <c r="AF3767" i="2"/>
  <c r="AF3770" i="2"/>
  <c r="AF3776" i="2"/>
  <c r="AF3779" i="2"/>
  <c r="AF3782" i="2"/>
  <c r="AF3790" i="2"/>
  <c r="AF3793" i="2"/>
  <c r="AF3796" i="2"/>
  <c r="AF3808" i="2"/>
  <c r="AF3817" i="2"/>
  <c r="AF3820" i="2"/>
  <c r="AF3904" i="2"/>
  <c r="AF4294" i="2"/>
  <c r="AF3359" i="2"/>
  <c r="AF3500" i="2"/>
  <c r="AF3581" i="2"/>
  <c r="AF3801" i="2"/>
  <c r="AF3370" i="2"/>
  <c r="AF3381" i="2"/>
  <c r="AF3458" i="2"/>
  <c r="AF3478" i="2"/>
  <c r="AF3497" i="2"/>
  <c r="AF3523" i="2"/>
  <c r="AF3526" i="2"/>
  <c r="AF3553" i="2"/>
  <c r="AF3623" i="2"/>
  <c r="AF3629" i="2"/>
  <c r="AF3647" i="2"/>
  <c r="AF3656" i="2"/>
  <c r="AF3662" i="2"/>
  <c r="AF3671" i="2"/>
  <c r="AF3690" i="2"/>
  <c r="AF3704" i="2"/>
  <c r="AF3713" i="2"/>
  <c r="AF3716" i="2"/>
  <c r="AF3733" i="2"/>
  <c r="AF3739" i="2"/>
  <c r="AF3742" i="2"/>
  <c r="AF3757" i="2"/>
  <c r="AF3772" i="2"/>
  <c r="AF3775" i="2"/>
  <c r="AF3778" i="2"/>
  <c r="AF3789" i="2"/>
  <c r="AF3792" i="2"/>
  <c r="AF3795" i="2"/>
  <c r="AF3810" i="2"/>
  <c r="AF3816" i="2"/>
  <c r="AF3819" i="2"/>
  <c r="AF3825" i="2"/>
  <c r="AF3844" i="2"/>
  <c r="AF3886" i="2"/>
  <c r="AF3903" i="2"/>
  <c r="AF3933" i="2"/>
  <c r="AF3989" i="2"/>
  <c r="AF4229" i="2"/>
  <c r="AF4342" i="2"/>
  <c r="AF4443" i="2"/>
  <c r="AF4474" i="2"/>
  <c r="AF3884" i="2"/>
  <c r="AF3896" i="2"/>
  <c r="AF3899" i="2"/>
  <c r="AF3912" i="2"/>
  <c r="AF3915" i="2"/>
  <c r="AF3925" i="2"/>
  <c r="AF3970" i="2"/>
  <c r="AF3985" i="2"/>
  <c r="AF3991" i="2"/>
  <c r="AF3994" i="2"/>
  <c r="AF4015" i="2"/>
  <c r="AF4021" i="2"/>
  <c r="AF4024" i="2"/>
  <c r="AF4030" i="2"/>
  <c r="AF4033" i="2"/>
  <c r="AF4039" i="2"/>
  <c r="AF4053" i="2"/>
  <c r="AF4063" i="2"/>
  <c r="AF4068" i="2"/>
  <c r="AF4083" i="2"/>
  <c r="AF4098" i="2"/>
  <c r="AF4107" i="2"/>
  <c r="AF4112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6" i="2"/>
  <c r="AF4216" i="2"/>
  <c r="AF4231" i="2"/>
  <c r="AF4249" i="2"/>
  <c r="AF4261" i="2"/>
  <c r="AF4287" i="2"/>
  <c r="AF4296" i="2"/>
  <c r="AF4311" i="2"/>
  <c r="AF4319" i="2"/>
  <c r="AF4335" i="2"/>
  <c r="AF4339" i="2"/>
  <c r="AF4350" i="2"/>
  <c r="AF4353" i="2"/>
  <c r="AF4374" i="2"/>
  <c r="AF4383" i="2"/>
  <c r="AF4394" i="2"/>
  <c r="AF4411" i="2"/>
  <c r="AF4427" i="2"/>
  <c r="AF4448" i="2"/>
  <c r="AF4554" i="2"/>
  <c r="AF4756" i="2"/>
  <c r="AH4756" i="2"/>
  <c r="AF3840" i="2"/>
  <c r="AF3843" i="2"/>
  <c r="AF3860" i="2"/>
  <c r="AF3866" i="2"/>
  <c r="AF3872" i="2"/>
  <c r="AF3892" i="2"/>
  <c r="AF3895" i="2"/>
  <c r="AF3908" i="2"/>
  <c r="AF3911" i="2"/>
  <c r="AF3946" i="2"/>
  <c r="AF3960" i="2"/>
  <c r="AF3966" i="2"/>
  <c r="AF3969" i="2"/>
  <c r="AF3993" i="2"/>
  <c r="AF4008" i="2"/>
  <c r="AF4011" i="2"/>
  <c r="AF4017" i="2"/>
  <c r="AF4036" i="2"/>
  <c r="AF4062" i="2"/>
  <c r="AF4088" i="2"/>
  <c r="AF4094" i="2"/>
  <c r="AF4097" i="2"/>
  <c r="AF4100" i="2"/>
  <c r="AF4103" i="2"/>
  <c r="AF4115" i="2"/>
  <c r="AF4120" i="2"/>
  <c r="AF4123" i="2"/>
  <c r="AF4128" i="2"/>
  <c r="AF4131" i="2"/>
  <c r="AF4136" i="2"/>
  <c r="AF4139" i="2"/>
  <c r="AF4144" i="2"/>
  <c r="AF4147" i="2"/>
  <c r="AF4152" i="2"/>
  <c r="AF4155" i="2"/>
  <c r="AF4160" i="2"/>
  <c r="AF4163" i="2"/>
  <c r="AF4168" i="2"/>
  <c r="AF4171" i="2"/>
  <c r="AF4176" i="2"/>
  <c r="AF4179" i="2"/>
  <c r="AF4184" i="2"/>
  <c r="AF4187" i="2"/>
  <c r="AF4192" i="2"/>
  <c r="AF4195" i="2"/>
  <c r="AF4200" i="2"/>
  <c r="AF4203" i="2"/>
  <c r="AF4218" i="2"/>
  <c r="AF4227" i="2"/>
  <c r="AF4233" i="2"/>
  <c r="AF4239" i="2"/>
  <c r="AF4308" i="2"/>
  <c r="AF4316" i="2"/>
  <c r="AF4358" i="2"/>
  <c r="AF4442" i="2"/>
  <c r="AF4546" i="2"/>
  <c r="AH4669" i="2"/>
  <c r="AF4669" i="2"/>
  <c r="AF3954" i="2"/>
  <c r="AF3957" i="2"/>
  <c r="AF3975" i="2"/>
  <c r="AF3990" i="2"/>
  <c r="AF4014" i="2"/>
  <c r="AF4035" i="2"/>
  <c r="AF4038" i="2"/>
  <c r="AF4049" i="2"/>
  <c r="AF4073" i="2"/>
  <c r="AF4079" i="2"/>
  <c r="AF4082" i="2"/>
  <c r="AF4111" i="2"/>
  <c r="AF4220" i="2"/>
  <c r="AF4248" i="2"/>
  <c r="AF4257" i="2"/>
  <c r="AF4280" i="2"/>
  <c r="AF4295" i="2"/>
  <c r="AF4307" i="2"/>
  <c r="AF4337" i="2"/>
  <c r="AF4343" i="2"/>
  <c r="AF4390" i="2"/>
  <c r="AF4415" i="2"/>
  <c r="AF4423" i="2"/>
  <c r="AF4452" i="2"/>
  <c r="AF4537" i="2"/>
  <c r="AF3830" i="2"/>
  <c r="AF3839" i="2"/>
  <c r="AF3842" i="2"/>
  <c r="AF3845" i="2"/>
  <c r="AF3853" i="2"/>
  <c r="AF3856" i="2"/>
  <c r="AF3865" i="2"/>
  <c r="AF3871" i="2"/>
  <c r="AF3885" i="2"/>
  <c r="AF3888" i="2"/>
  <c r="AF3897" i="2"/>
  <c r="AF3913" i="2"/>
  <c r="AF3936" i="2"/>
  <c r="AF3959" i="2"/>
  <c r="AF3971" i="2"/>
  <c r="AF3992" i="2"/>
  <c r="AF3995" i="2"/>
  <c r="AF4016" i="2"/>
  <c r="AF4040" i="2"/>
  <c r="AF4054" i="2"/>
  <c r="AF4061" i="2"/>
  <c r="AF4099" i="2"/>
  <c r="AF4232" i="2"/>
  <c r="AF4265" i="2"/>
  <c r="AF4285" i="2"/>
  <c r="AF4292" i="2"/>
  <c r="AF4312" i="2"/>
  <c r="AF4324" i="2"/>
  <c r="AF4330" i="2"/>
  <c r="AF4346" i="2"/>
  <c r="AF4387" i="2"/>
  <c r="AF4392" i="2"/>
  <c r="AF4400" i="2"/>
  <c r="AF4406" i="2"/>
  <c r="AF4480" i="2"/>
  <c r="AF4410" i="2"/>
  <c r="AF4416" i="2"/>
  <c r="AF4456" i="2"/>
  <c r="AF4468" i="2"/>
  <c r="AF4472" i="2"/>
  <c r="AF4477" i="2"/>
  <c r="AF4483" i="2"/>
  <c r="AF4499" i="2"/>
  <c r="AF4505" i="2"/>
  <c r="AF4522" i="2"/>
  <c r="AF4528" i="2"/>
  <c r="AF4549" i="2"/>
  <c r="AF4586" i="2"/>
  <c r="AF4595" i="2"/>
  <c r="AF4662" i="2"/>
  <c r="AF4684" i="2"/>
  <c r="AF4728" i="2"/>
  <c r="AF4763" i="2"/>
  <c r="AF4797" i="2"/>
  <c r="AF4799" i="2"/>
  <c r="AF4825" i="2"/>
  <c r="AF4607" i="2"/>
  <c r="AF4910" i="2"/>
  <c r="AF4648" i="2"/>
  <c r="AF4651" i="2"/>
  <c r="AF4711" i="2"/>
  <c r="AF4716" i="2"/>
  <c r="AF4740" i="2"/>
  <c r="AH4763" i="2"/>
  <c r="AF4781" i="2"/>
  <c r="AF4783" i="2"/>
  <c r="AF4898" i="2"/>
  <c r="AF4424" i="2"/>
  <c r="AF4436" i="2"/>
  <c r="AF4440" i="2"/>
  <c r="AF4445" i="2"/>
  <c r="AF4451" i="2"/>
  <c r="AF4464" i="2"/>
  <c r="AF4470" i="2"/>
  <c r="AF4476" i="2"/>
  <c r="AF4479" i="2"/>
  <c r="AF4489" i="2"/>
  <c r="AF4492" i="2"/>
  <c r="AF4504" i="2"/>
  <c r="AF4512" i="2"/>
  <c r="AF4518" i="2"/>
  <c r="AF4521" i="2"/>
  <c r="AF4527" i="2"/>
  <c r="AF4561" i="2"/>
  <c r="AF4573" i="2"/>
  <c r="AF4591" i="2"/>
  <c r="AF4645" i="2"/>
  <c r="AF4666" i="2"/>
  <c r="AF4687" i="2"/>
  <c r="AF4692" i="2"/>
  <c r="AF4755" i="2"/>
  <c r="AF4758" i="2"/>
  <c r="AF4805" i="2"/>
  <c r="AF4533" i="2"/>
  <c r="AF4569" i="2"/>
  <c r="AF4575" i="2"/>
  <c r="AF4587" i="2"/>
  <c r="AF4600" i="2"/>
  <c r="AF4618" i="2"/>
  <c r="AF4625" i="2"/>
  <c r="AF4641" i="2"/>
  <c r="AF4653" i="2"/>
  <c r="AF4694" i="2"/>
  <c r="AH4711" i="2"/>
  <c r="AF4757" i="2"/>
  <c r="AF4765" i="2"/>
  <c r="AH4850" i="2"/>
  <c r="AF4856" i="2"/>
  <c r="AF4883" i="2"/>
  <c r="AH4898" i="2"/>
  <c r="AF4890" i="2"/>
  <c r="AF4895" i="2"/>
  <c r="AF4381" i="2"/>
  <c r="AF4404" i="2"/>
  <c r="AF4408" i="2"/>
  <c r="AF4413" i="2"/>
  <c r="AF4419" i="2"/>
  <c r="AF4432" i="2"/>
  <c r="AF4438" i="2"/>
  <c r="AF4444" i="2"/>
  <c r="AF4447" i="2"/>
  <c r="AF4459" i="2"/>
  <c r="AF4484" i="2"/>
  <c r="AF4487" i="2"/>
  <c r="AF4503" i="2"/>
  <c r="AF4509" i="2"/>
  <c r="AF4523" i="2"/>
  <c r="AF4529" i="2"/>
  <c r="AF4532" i="2"/>
  <c r="AF4541" i="2"/>
  <c r="AF4544" i="2"/>
  <c r="AF4547" i="2"/>
  <c r="AF4596" i="2"/>
  <c r="AF4602" i="2"/>
  <c r="AF4621" i="2"/>
  <c r="AF4646" i="2"/>
  <c r="AF4660" i="2"/>
  <c r="AF4675" i="2"/>
  <c r="AF4736" i="2"/>
  <c r="AF4759" i="2"/>
  <c r="AF4830" i="2"/>
  <c r="AF4870" i="2"/>
  <c r="AF4887" i="2"/>
  <c r="AF2765" i="2"/>
  <c r="AF2865" i="2"/>
  <c r="AF2874" i="2"/>
  <c r="AF2897" i="2"/>
  <c r="AF2911" i="2"/>
  <c r="AF2934" i="2"/>
  <c r="AF2943" i="2"/>
  <c r="AF2966" i="2"/>
  <c r="AF2975" i="2"/>
  <c r="AF2989" i="2"/>
  <c r="AF3008" i="2"/>
  <c r="AF3015" i="2"/>
  <c r="AF3317" i="2"/>
  <c r="AC3321" i="2"/>
  <c r="AA3337" i="2"/>
  <c r="AF3341" i="2"/>
  <c r="AF3441" i="2"/>
  <c r="AF3454" i="2"/>
  <c r="AF3461" i="2"/>
  <c r="AF3464" i="2"/>
  <c r="AF3471" i="2"/>
  <c r="AF3491" i="2"/>
  <c r="AF3505" i="2"/>
  <c r="AF3541" i="2"/>
  <c r="AF3544" i="2"/>
  <c r="AF3550" i="2"/>
  <c r="AF3611" i="2"/>
  <c r="AF3688" i="2"/>
  <c r="AH2789" i="2"/>
  <c r="AF2798" i="2"/>
  <c r="AF2802" i="2"/>
  <c r="AF2809" i="2"/>
  <c r="AF2816" i="2"/>
  <c r="AF2869" i="2"/>
  <c r="AF2878" i="2"/>
  <c r="AF2901" i="2"/>
  <c r="AF2906" i="2"/>
  <c r="AF2915" i="2"/>
  <c r="AF2938" i="2"/>
  <c r="AF2947" i="2"/>
  <c r="AF2970" i="2"/>
  <c r="AF2979" i="2"/>
  <c r="AH3318" i="2"/>
  <c r="AF3324" i="2"/>
  <c r="AF3338" i="2"/>
  <c r="AF3352" i="2"/>
  <c r="AF3360" i="2"/>
  <c r="AF3363" i="2"/>
  <c r="AH3371" i="2"/>
  <c r="AF3379" i="2"/>
  <c r="AH3402" i="2"/>
  <c r="AF3534" i="2"/>
  <c r="AF3562" i="2"/>
  <c r="AF2805" i="2"/>
  <c r="AF2812" i="2"/>
  <c r="AF2873" i="2"/>
  <c r="AF2882" i="2"/>
  <c r="AF2905" i="2"/>
  <c r="AF2910" i="2"/>
  <c r="AF2919" i="2"/>
  <c r="AF2942" i="2"/>
  <c r="AF2951" i="2"/>
  <c r="AF2974" i="2"/>
  <c r="AF2983" i="2"/>
  <c r="AF2992" i="2"/>
  <c r="AF2996" i="2"/>
  <c r="AF3304" i="2"/>
  <c r="AC3313" i="2"/>
  <c r="AA3328" i="2"/>
  <c r="AF3404" i="2"/>
  <c r="AF3443" i="2"/>
  <c r="AF3457" i="2"/>
  <c r="AF3470" i="2"/>
  <c r="AF3477" i="2"/>
  <c r="AF3480" i="2"/>
  <c r="AF3487" i="2"/>
  <c r="AF3507" i="2"/>
  <c r="AF3510" i="2"/>
  <c r="AF3517" i="2"/>
  <c r="AF3520" i="2"/>
  <c r="AF3527" i="2"/>
  <c r="AF3546" i="2"/>
  <c r="AF3659" i="2"/>
  <c r="AA2766" i="2"/>
  <c r="AF2788" i="2"/>
  <c r="AF2790" i="2"/>
  <c r="AF2797" i="2"/>
  <c r="AF2804" i="2"/>
  <c r="AF2822" i="2"/>
  <c r="AF2833" i="2"/>
  <c r="AF2837" i="2"/>
  <c r="AA3308" i="2"/>
  <c r="AA3315" i="2"/>
  <c r="AA3319" i="2"/>
  <c r="AF3328" i="2"/>
  <c r="AA3335" i="2"/>
  <c r="AC3339" i="2"/>
  <c r="AA3366" i="2"/>
  <c r="AF3388" i="2"/>
  <c r="AF3473" i="2"/>
  <c r="AF3513" i="2"/>
  <c r="AF3625" i="2"/>
  <c r="AF2793" i="2"/>
  <c r="AF2800" i="2"/>
  <c r="AF2825" i="2"/>
  <c r="AF2829" i="2"/>
  <c r="AF2840" i="2"/>
  <c r="AF2844" i="2"/>
  <c r="AF2848" i="2"/>
  <c r="AF2852" i="2"/>
  <c r="AF2862" i="2"/>
  <c r="AF2885" i="2"/>
  <c r="AF2894" i="2"/>
  <c r="AF2922" i="2"/>
  <c r="AF2931" i="2"/>
  <c r="AF2954" i="2"/>
  <c r="AF2963" i="2"/>
  <c r="AF2986" i="2"/>
  <c r="AF3006" i="2"/>
  <c r="AF3013" i="2"/>
  <c r="AF3017" i="2"/>
  <c r="AF3316" i="2"/>
  <c r="AF3350" i="2"/>
  <c r="AF3353" i="2"/>
  <c r="AF3367" i="2"/>
  <c r="AF3375" i="2"/>
  <c r="AF3400" i="2"/>
  <c r="AF3435" i="2"/>
  <c r="AF3449" i="2"/>
  <c r="AF3462" i="2"/>
  <c r="AF3469" i="2"/>
  <c r="AF3472" i="2"/>
  <c r="AF3479" i="2"/>
  <c r="AF3499" i="2"/>
  <c r="AF3509" i="2"/>
  <c r="AF3512" i="2"/>
  <c r="AF3519" i="2"/>
  <c r="AF3551" i="2"/>
  <c r="AF3558" i="2"/>
  <c r="AF3564" i="2"/>
  <c r="AF3570" i="2"/>
  <c r="AF3577" i="2"/>
  <c r="AF3670" i="2"/>
  <c r="AF2796" i="2"/>
  <c r="AF2821" i="2"/>
  <c r="AF2832" i="2"/>
  <c r="AF2836" i="2"/>
  <c r="AF2857" i="2"/>
  <c r="AF2866" i="2"/>
  <c r="AF2889" i="2"/>
  <c r="AF2898" i="2"/>
  <c r="AF2926" i="2"/>
  <c r="AF2935" i="2"/>
  <c r="AF2958" i="2"/>
  <c r="AF2967" i="2"/>
  <c r="AF2990" i="2"/>
  <c r="AF3012" i="2"/>
  <c r="AF3305" i="2"/>
  <c r="AF3319" i="2"/>
  <c r="AF3349" i="2"/>
  <c r="AF3390" i="2"/>
  <c r="AF3438" i="2"/>
  <c r="AF3445" i="2"/>
  <c r="AF3448" i="2"/>
  <c r="AF3455" i="2"/>
  <c r="AF3475" i="2"/>
  <c r="AF3502" i="2"/>
  <c r="AF3515" i="2"/>
  <c r="AF3649" i="2"/>
  <c r="AF3879" i="2"/>
  <c r="AH4803" i="2"/>
  <c r="AF4803" i="2"/>
  <c r="AF4823" i="2"/>
  <c r="AH4823" i="2"/>
  <c r="AF3601" i="2"/>
  <c r="AF3604" i="2"/>
  <c r="AF3608" i="2"/>
  <c r="AF3615" i="2"/>
  <c r="AF3630" i="2"/>
  <c r="AF3641" i="2"/>
  <c r="AF3652" i="2"/>
  <c r="AF3663" i="2"/>
  <c r="AF3696" i="2"/>
  <c r="AF3700" i="2"/>
  <c r="AF3719" i="2"/>
  <c r="AF3723" i="2"/>
  <c r="AF3734" i="2"/>
  <c r="AF3760" i="2"/>
  <c r="AF3764" i="2"/>
  <c r="AF3783" i="2"/>
  <c r="AF3787" i="2"/>
  <c r="AF3798" i="2"/>
  <c r="AF3824" i="2"/>
  <c r="AF3828" i="2"/>
  <c r="AF3846" i="2"/>
  <c r="AF3850" i="2"/>
  <c r="AF3857" i="2"/>
  <c r="AF3882" i="2"/>
  <c r="AF3889" i="2"/>
  <c r="AF3950" i="2"/>
  <c r="AF3979" i="2"/>
  <c r="AF4002" i="2"/>
  <c r="AF4028" i="2"/>
  <c r="AF3542" i="2"/>
  <c r="AF3549" i="2"/>
  <c r="AF3552" i="2"/>
  <c r="AF3559" i="2"/>
  <c r="AF3597" i="2"/>
  <c r="AF3600" i="2"/>
  <c r="AF3603" i="2"/>
  <c r="AF3614" i="2"/>
  <c r="AF3617" i="2"/>
  <c r="AF3628" i="2"/>
  <c r="AF3632" i="2"/>
  <c r="AF3651" i="2"/>
  <c r="AF3665" i="2"/>
  <c r="AF3676" i="2"/>
  <c r="AF3695" i="2"/>
  <c r="AF3699" i="2"/>
  <c r="AF3710" i="2"/>
  <c r="AF3736" i="2"/>
  <c r="AF3740" i="2"/>
  <c r="AF3759" i="2"/>
  <c r="AF3763" i="2"/>
  <c r="AF3774" i="2"/>
  <c r="AF3800" i="2"/>
  <c r="AF3804" i="2"/>
  <c r="AF3823" i="2"/>
  <c r="AF3827" i="2"/>
  <c r="AF3837" i="2"/>
  <c r="AF3859" i="2"/>
  <c r="AF3863" i="2"/>
  <c r="AF3870" i="2"/>
  <c r="AF3877" i="2"/>
  <c r="AF3891" i="2"/>
  <c r="AF3938" i="2"/>
  <c r="AF3945" i="2"/>
  <c r="AF3949" i="2"/>
  <c r="AF3955" i="2"/>
  <c r="AF3978" i="2"/>
  <c r="AF3998" i="2"/>
  <c r="AC4268" i="2"/>
  <c r="AA4268" i="2"/>
  <c r="AF4703" i="2"/>
  <c r="AH4703" i="2"/>
  <c r="AF3511" i="2"/>
  <c r="AF3531" i="2"/>
  <c r="AF3545" i="2"/>
  <c r="AF3565" i="2"/>
  <c r="AF3589" i="2"/>
  <c r="AF3599" i="2"/>
  <c r="AF3609" i="2"/>
  <c r="AF3635" i="2"/>
  <c r="AF3639" i="2"/>
  <c r="AF3657" i="2"/>
  <c r="AF3664" i="2"/>
  <c r="AF3679" i="2"/>
  <c r="AF3683" i="2"/>
  <c r="AF3694" i="2"/>
  <c r="AF3720" i="2"/>
  <c r="AF3724" i="2"/>
  <c r="AF3743" i="2"/>
  <c r="AF3747" i="2"/>
  <c r="AF3758" i="2"/>
  <c r="AF3784" i="2"/>
  <c r="AF3788" i="2"/>
  <c r="AF3807" i="2"/>
  <c r="AF3811" i="2"/>
  <c r="AF3822" i="2"/>
  <c r="AF3851" i="2"/>
  <c r="AF3855" i="2"/>
  <c r="AF3862" i="2"/>
  <c r="AF3869" i="2"/>
  <c r="AF3883" i="2"/>
  <c r="AF3887" i="2"/>
  <c r="AF3894" i="2"/>
  <c r="AF3898" i="2"/>
  <c r="AF3902" i="2"/>
  <c r="AF3906" i="2"/>
  <c r="AF3910" i="2"/>
  <c r="AF3914" i="2"/>
  <c r="AF3918" i="2"/>
  <c r="AF3922" i="2"/>
  <c r="AF3926" i="2"/>
  <c r="AF3930" i="2"/>
  <c r="AF3937" i="2"/>
  <c r="AF3951" i="2"/>
  <c r="AF3964" i="2"/>
  <c r="AF3974" i="2"/>
  <c r="AF4000" i="2"/>
  <c r="AC4267" i="2"/>
  <c r="AH4685" i="2"/>
  <c r="AF4685" i="2"/>
  <c r="AF3940" i="2"/>
  <c r="AF3997" i="2"/>
  <c r="AF4019" i="2"/>
  <c r="AF3961" i="2"/>
  <c r="AF3965" i="2"/>
  <c r="AF3987" i="2"/>
  <c r="AF4006" i="2"/>
  <c r="AF4010" i="2"/>
  <c r="AF4025" i="2"/>
  <c r="AF4029" i="2"/>
  <c r="AF4051" i="2"/>
  <c r="AF4070" i="2"/>
  <c r="AF4074" i="2"/>
  <c r="AF4092" i="2"/>
  <c r="AF4096" i="2"/>
  <c r="AF4114" i="2"/>
  <c r="AF4122" i="2"/>
  <c r="AF4130" i="2"/>
  <c r="AF4138" i="2"/>
  <c r="AF4146" i="2"/>
  <c r="AF4154" i="2"/>
  <c r="AF4162" i="2"/>
  <c r="AF4170" i="2"/>
  <c r="AF4178" i="2"/>
  <c r="AF4186" i="2"/>
  <c r="AF4194" i="2"/>
  <c r="AF4202" i="2"/>
  <c r="AF4217" i="2"/>
  <c r="AF4225" i="2"/>
  <c r="AF4269" i="2"/>
  <c r="AF4275" i="2"/>
  <c r="AF4365" i="2"/>
  <c r="AF4386" i="2"/>
  <c r="AF4526" i="2"/>
  <c r="AF4597" i="2"/>
  <c r="AF4639" i="2"/>
  <c r="AF4655" i="2"/>
  <c r="AH4655" i="2"/>
  <c r="AF4725" i="2"/>
  <c r="AH4725" i="2"/>
  <c r="AF4790" i="2"/>
  <c r="AH4790" i="2"/>
  <c r="AF4258" i="2"/>
  <c r="AF4593" i="2"/>
  <c r="AF3963" i="2"/>
  <c r="AF3982" i="2"/>
  <c r="AF3986" i="2"/>
  <c r="AF4001" i="2"/>
  <c r="AF4005" i="2"/>
  <c r="AF4027" i="2"/>
  <c r="AF4046" i="2"/>
  <c r="AF4050" i="2"/>
  <c r="AF4065" i="2"/>
  <c r="AF4069" i="2"/>
  <c r="AF4087" i="2"/>
  <c r="AF4091" i="2"/>
  <c r="AF4117" i="2"/>
  <c r="AF4121" i="2"/>
  <c r="AF4125" i="2"/>
  <c r="AF4129" i="2"/>
  <c r="AF4133" i="2"/>
  <c r="AF4137" i="2"/>
  <c r="AF4141" i="2"/>
  <c r="AF4145" i="2"/>
  <c r="AF4149" i="2"/>
  <c r="AF4153" i="2"/>
  <c r="AF4157" i="2"/>
  <c r="AF4161" i="2"/>
  <c r="AF4165" i="2"/>
  <c r="AF4169" i="2"/>
  <c r="AF4173" i="2"/>
  <c r="AF4177" i="2"/>
  <c r="AF4181" i="2"/>
  <c r="AF4185" i="2"/>
  <c r="AF4189" i="2"/>
  <c r="AF4193" i="2"/>
  <c r="AF4197" i="2"/>
  <c r="AF4201" i="2"/>
  <c r="AF4205" i="2"/>
  <c r="AF4210" i="2"/>
  <c r="AF4219" i="2"/>
  <c r="AF4246" i="2"/>
  <c r="AF4274" i="2"/>
  <c r="AF4289" i="2"/>
  <c r="AF4351" i="2"/>
  <c r="AF4495" i="2"/>
  <c r="AF4608" i="2"/>
  <c r="AF4631" i="2"/>
  <c r="AF4647" i="2"/>
  <c r="AH4674" i="2"/>
  <c r="AF4674" i="2"/>
  <c r="AF4661" i="2"/>
  <c r="AH4661" i="2"/>
  <c r="AH4715" i="2"/>
  <c r="AF4715" i="2"/>
  <c r="AF4215" i="2"/>
  <c r="AF4245" i="2"/>
  <c r="AF4270" i="2"/>
  <c r="AF4279" i="2"/>
  <c r="AF4282" i="2"/>
  <c r="AF4372" i="2"/>
  <c r="AF4393" i="2"/>
  <c r="AF4530" i="2"/>
  <c r="AF4582" i="2"/>
  <c r="AF4604" i="2"/>
  <c r="AF3939" i="2"/>
  <c r="AF3958" i="2"/>
  <c r="AF3962" i="2"/>
  <c r="AF3977" i="2"/>
  <c r="AF3981" i="2"/>
  <c r="AF4003" i="2"/>
  <c r="AF4022" i="2"/>
  <c r="AF4026" i="2"/>
  <c r="AF4041" i="2"/>
  <c r="AF4045" i="2"/>
  <c r="AF4067" i="2"/>
  <c r="AF4089" i="2"/>
  <c r="AF4108" i="2"/>
  <c r="AF4119" i="2"/>
  <c r="AF4127" i="2"/>
  <c r="AF4135" i="2"/>
  <c r="AF4143" i="2"/>
  <c r="AF4151" i="2"/>
  <c r="AF4159" i="2"/>
  <c r="AF4167" i="2"/>
  <c r="AF4175" i="2"/>
  <c r="AF4183" i="2"/>
  <c r="AF4191" i="2"/>
  <c r="AF4199" i="2"/>
  <c r="AF4208" i="2"/>
  <c r="AF4222" i="2"/>
  <c r="AF4237" i="2"/>
  <c r="AF4241" i="2"/>
  <c r="AF4297" i="2"/>
  <c r="AF4315" i="2"/>
  <c r="AF4344" i="2"/>
  <c r="AF4623" i="2"/>
  <c r="AF4668" i="2"/>
  <c r="AH4668" i="2"/>
  <c r="AF4678" i="2"/>
  <c r="AH4678" i="2"/>
  <c r="AF4709" i="2"/>
  <c r="AH4709" i="2"/>
  <c r="AF4719" i="2"/>
  <c r="AH4719" i="2"/>
  <c r="AF4288" i="2"/>
  <c r="AF4300" i="2"/>
  <c r="AF4318" i="2"/>
  <c r="AF4322" i="2"/>
  <c r="AF4336" i="2"/>
  <c r="AF4357" i="2"/>
  <c r="AF4364" i="2"/>
  <c r="AF4375" i="2"/>
  <c r="AF4379" i="2"/>
  <c r="AF4398" i="2"/>
  <c r="AF4405" i="2"/>
  <c r="AF4430" i="2"/>
  <c r="AF4434" i="2"/>
  <c r="AF4437" i="2"/>
  <c r="AF4462" i="2"/>
  <c r="AF4466" i="2"/>
  <c r="AF4469" i="2"/>
  <c r="AF4508" i="2"/>
  <c r="AF4515" i="2"/>
  <c r="AF4525" i="2"/>
  <c r="AF4540" i="2"/>
  <c r="AF4567" i="2"/>
  <c r="AF4578" i="2"/>
  <c r="AF4592" i="2"/>
  <c r="AF4622" i="2"/>
  <c r="AF4626" i="2"/>
  <c r="AF4630" i="2"/>
  <c r="AF4634" i="2"/>
  <c r="AF4671" i="2"/>
  <c r="AF4689" i="2"/>
  <c r="AH4750" i="2"/>
  <c r="AF4750" i="2"/>
  <c r="AH4772" i="2"/>
  <c r="AF4772" i="2"/>
  <c r="AF4792" i="2"/>
  <c r="AH4792" i="2"/>
  <c r="AH4820" i="2"/>
  <c r="AF4820" i="2"/>
  <c r="AF4664" i="2"/>
  <c r="AF4670" i="2"/>
  <c r="AF4688" i="2"/>
  <c r="AF4712" i="2"/>
  <c r="AF4727" i="2"/>
  <c r="AH4787" i="2"/>
  <c r="AF4787" i="2"/>
  <c r="AF4881" i="2"/>
  <c r="AH4881" i="2"/>
  <c r="AF4284" i="2"/>
  <c r="AF4306" i="2"/>
  <c r="AF4317" i="2"/>
  <c r="AF4321" i="2"/>
  <c r="AF4367" i="2"/>
  <c r="AF4371" i="2"/>
  <c r="AF4388" i="2"/>
  <c r="AF4397" i="2"/>
  <c r="AF4422" i="2"/>
  <c r="AF4426" i="2"/>
  <c r="AF4429" i="2"/>
  <c r="AF4454" i="2"/>
  <c r="AF4458" i="2"/>
  <c r="AF4461" i="2"/>
  <c r="AF4486" i="2"/>
  <c r="AF4494" i="2"/>
  <c r="AF4501" i="2"/>
  <c r="AF4514" i="2"/>
  <c r="AF4524" i="2"/>
  <c r="AF4553" i="2"/>
  <c r="AF4556" i="2"/>
  <c r="AF4560" i="2"/>
  <c r="AF4563" i="2"/>
  <c r="AF4570" i="2"/>
  <c r="AF4584" i="2"/>
  <c r="AF4599" i="2"/>
  <c r="AF4606" i="2"/>
  <c r="AF4610" i="2"/>
  <c r="AF4649" i="2"/>
  <c r="AF4667" i="2"/>
  <c r="AH4684" i="2"/>
  <c r="AH4694" i="2"/>
  <c r="AF4699" i="2"/>
  <c r="AF4724" i="2"/>
  <c r="AF4747" i="2"/>
  <c r="AF4852" i="2"/>
  <c r="AH4852" i="2"/>
  <c r="AH4878" i="2"/>
  <c r="AF4878" i="2"/>
  <c r="AF4676" i="2"/>
  <c r="AF4696" i="2"/>
  <c r="AF4701" i="2"/>
  <c r="AF4717" i="2"/>
  <c r="AH4742" i="2"/>
  <c r="AF4742" i="2"/>
  <c r="AF4858" i="2"/>
  <c r="AH4858" i="2"/>
  <c r="AF4236" i="2"/>
  <c r="AF4251" i="2"/>
  <c r="AF4271" i="2"/>
  <c r="AF4286" i="2"/>
  <c r="AF4290" i="2"/>
  <c r="AF4301" i="2"/>
  <c r="AF4305" i="2"/>
  <c r="AF4320" i="2"/>
  <c r="AF4352" i="2"/>
  <c r="AF4359" i="2"/>
  <c r="AF4363" i="2"/>
  <c r="AF4380" i="2"/>
  <c r="AF4391" i="2"/>
  <c r="AF4414" i="2"/>
  <c r="AF4418" i="2"/>
  <c r="AF4421" i="2"/>
  <c r="AF4446" i="2"/>
  <c r="AF4450" i="2"/>
  <c r="AF4453" i="2"/>
  <c r="AF4478" i="2"/>
  <c r="AF4482" i="2"/>
  <c r="AF4485" i="2"/>
  <c r="AF4516" i="2"/>
  <c r="AF4539" i="2"/>
  <c r="AF4542" i="2"/>
  <c r="AF4545" i="2"/>
  <c r="AF4555" i="2"/>
  <c r="AF4576" i="2"/>
  <c r="AF4583" i="2"/>
  <c r="AF4594" i="2"/>
  <c r="AF4598" i="2"/>
  <c r="AF4617" i="2"/>
  <c r="AF4624" i="2"/>
  <c r="AF4632" i="2"/>
  <c r="AF4640" i="2"/>
  <c r="AF4695" i="2"/>
  <c r="AF4751" i="2"/>
  <c r="AH4751" i="2"/>
  <c r="AF4764" i="2"/>
  <c r="AH4764" i="2"/>
  <c r="AH4849" i="2"/>
  <c r="AF4849" i="2"/>
  <c r="AA4875" i="2"/>
  <c r="AB4875" i="2" s="1"/>
  <c r="AC4875" i="2"/>
  <c r="AF4355" i="2"/>
  <c r="AF4369" i="2"/>
  <c r="AF4376" i="2"/>
  <c r="AF4417" i="2"/>
  <c r="AF4428" i="2"/>
  <c r="AF4449" i="2"/>
  <c r="AF4460" i="2"/>
  <c r="AF4481" i="2"/>
  <c r="AF4534" i="2"/>
  <c r="AF4538" i="2"/>
  <c r="AF4548" i="2"/>
  <c r="AF4579" i="2"/>
  <c r="AF4616" i="2"/>
  <c r="AF4735" i="2"/>
  <c r="AF4741" i="2"/>
  <c r="AF4766" i="2"/>
  <c r="AF4806" i="2"/>
  <c r="AF4812" i="2"/>
  <c r="AF4829" i="2"/>
  <c r="AF4840" i="2"/>
  <c r="AF4846" i="2"/>
  <c r="AF4861" i="2"/>
  <c r="AF4872" i="2"/>
  <c r="AF4889" i="2"/>
  <c r="AF4900" i="2"/>
  <c r="AF4903" i="2"/>
  <c r="AF4800" i="2"/>
  <c r="AF4817" i="2"/>
  <c r="AF4834" i="2"/>
  <c r="AF4860" i="2"/>
  <c r="AF4866" i="2"/>
  <c r="AF4875" i="2"/>
  <c r="AF4908" i="2"/>
  <c r="AF4743" i="2"/>
  <c r="AF4749" i="2"/>
  <c r="AF4777" i="2"/>
  <c r="AF4782" i="2"/>
  <c r="AF4788" i="2"/>
  <c r="AF4791" i="2"/>
  <c r="AH4800" i="2"/>
  <c r="AF4808" i="2"/>
  <c r="AF4811" i="2"/>
  <c r="AH4817" i="2"/>
  <c r="AH4834" i="2"/>
  <c r="AF4842" i="2"/>
  <c r="AF4854" i="2"/>
  <c r="AF4857" i="2"/>
  <c r="AH4860" i="2"/>
  <c r="AH4866" i="2"/>
  <c r="AF4874" i="2"/>
  <c r="AH4875" i="2"/>
  <c r="AF4891" i="2"/>
  <c r="AF4845" i="2"/>
  <c r="AH4848" i="2"/>
  <c r="AH4883" i="2"/>
  <c r="AF4896" i="2"/>
  <c r="AF4899" i="2"/>
  <c r="AF4733" i="2"/>
  <c r="AF4734" i="2"/>
  <c r="AH4743" i="2"/>
  <c r="AF4752" i="2"/>
  <c r="AA4829" i="2"/>
  <c r="AF4862" i="2"/>
  <c r="AF4784" i="2"/>
  <c r="AF4798" i="2"/>
  <c r="AF4824" i="2"/>
  <c r="AH4830" i="2"/>
  <c r="AF4832" i="2"/>
  <c r="AF4838" i="2"/>
  <c r="AF4853" i="2"/>
  <c r="AH4856" i="2"/>
  <c r="AF4864" i="2"/>
  <c r="AF4906" i="2"/>
  <c r="AF2764" i="2"/>
  <c r="AA2781" i="2"/>
  <c r="AF2787" i="2"/>
  <c r="AF2995" i="2"/>
  <c r="AF2987" i="2"/>
  <c r="AF2786" i="2"/>
  <c r="AF3003" i="2"/>
  <c r="AF3007" i="2"/>
  <c r="AF3011" i="2"/>
  <c r="AH3305" i="2"/>
  <c r="AH3321" i="2"/>
  <c r="AH3346" i="2"/>
  <c r="AF3346" i="2"/>
  <c r="AA3323" i="2"/>
  <c r="AH3368" i="2"/>
  <c r="AF3368" i="2"/>
  <c r="AH3310" i="2"/>
  <c r="AC3326" i="2"/>
  <c r="AA3326" i="2"/>
  <c r="AA3332" i="2"/>
  <c r="AH3332" i="2"/>
  <c r="AF3332" i="2"/>
  <c r="AH3345" i="2"/>
  <c r="AF3345" i="2"/>
  <c r="AA3311" i="2"/>
  <c r="AC3325" i="2"/>
  <c r="AA3325" i="2"/>
  <c r="AF3312" i="2"/>
  <c r="AF3326" i="2"/>
  <c r="AF3339" i="2"/>
  <c r="AH3358" i="2"/>
  <c r="AF3358" i="2"/>
  <c r="AF3311" i="2"/>
  <c r="AH3313" i="2"/>
  <c r="AC3324" i="2"/>
  <c r="AA3324" i="2"/>
  <c r="AH3331" i="2"/>
  <c r="AF3331" i="2"/>
  <c r="AC3346" i="2"/>
  <c r="AA3346" i="2"/>
  <c r="AH3350" i="2"/>
  <c r="AF3333" i="2"/>
  <c r="AF3334" i="2"/>
  <c r="AF3335" i="2"/>
  <c r="AF3336" i="2"/>
  <c r="AF3337" i="2"/>
  <c r="AF3347" i="2"/>
  <c r="AF3356" i="2"/>
  <c r="AA3361" i="2"/>
  <c r="AF3365" i="2"/>
  <c r="AF3366" i="2"/>
  <c r="AF3374" i="2"/>
  <c r="AA3379" i="2"/>
  <c r="AF3385" i="2"/>
  <c r="AF3393" i="2"/>
  <c r="AF3394" i="2"/>
  <c r="AF3395" i="2"/>
  <c r="AF3396" i="2"/>
  <c r="AH3397" i="2"/>
  <c r="AF3405" i="2"/>
  <c r="AH3406" i="2"/>
  <c r="AF3355" i="2"/>
  <c r="AF3364" i="2"/>
  <c r="AF3373" i="2"/>
  <c r="AF3382" i="2"/>
  <c r="AF3383" i="2"/>
  <c r="AF3384" i="2"/>
  <c r="AF3392" i="2"/>
  <c r="AF3568" i="2"/>
  <c r="AF3573" i="2"/>
  <c r="AF3583" i="2"/>
  <c r="AF3588" i="2"/>
  <c r="AF3620" i="2"/>
  <c r="AF3668" i="2"/>
  <c r="AF3329" i="2"/>
  <c r="AF3330" i="2"/>
  <c r="AF3344" i="2"/>
  <c r="AF3560" i="2"/>
  <c r="AF3612" i="2"/>
  <c r="AF3660" i="2"/>
  <c r="AA3383" i="2"/>
  <c r="AA3384" i="2"/>
  <c r="AF3575" i="2"/>
  <c r="AF3580" i="2"/>
  <c r="AF3591" i="2"/>
  <c r="AF3376" i="2"/>
  <c r="AF3387" i="2"/>
  <c r="AF3398" i="2"/>
  <c r="AF3644" i="2"/>
  <c r="AF3692" i="2"/>
  <c r="AC4263" i="2"/>
  <c r="AA4263" i="2"/>
  <c r="AH4826" i="2"/>
  <c r="AF4826" i="2"/>
  <c r="AH4884" i="2"/>
  <c r="AF4884" i="2"/>
  <c r="AF4212" i="2"/>
  <c r="AF4230" i="2"/>
  <c r="AF4263" i="2"/>
  <c r="AF4373" i="2"/>
  <c r="AF4238" i="2"/>
  <c r="AF4242" i="2"/>
  <c r="AC4265" i="2"/>
  <c r="AA4265" i="2"/>
  <c r="AF4278" i="2"/>
  <c r="AF4341" i="2"/>
  <c r="AF4348" i="2"/>
  <c r="AF4228" i="2"/>
  <c r="AF4254" i="2"/>
  <c r="AF4262" i="2"/>
  <c r="AF4326" i="2"/>
  <c r="AF4333" i="2"/>
  <c r="AF4402" i="2"/>
  <c r="AC4264" i="2"/>
  <c r="AA4264" i="2"/>
  <c r="AF4214" i="2"/>
  <c r="AF4244" i="2"/>
  <c r="AF4264" i="2"/>
  <c r="AF4310" i="2"/>
  <c r="AF4252" i="2"/>
  <c r="AC4266" i="2"/>
  <c r="AA4266" i="2"/>
  <c r="AF4302" i="2"/>
  <c r="AF4488" i="2"/>
  <c r="AF4493" i="2"/>
  <c r="AF4498" i="2"/>
  <c r="AF4506" i="2"/>
  <c r="AF4519" i="2"/>
  <c r="AF4572" i="2"/>
  <c r="AH4690" i="2"/>
  <c r="AF4690" i="2"/>
  <c r="AH4729" i="2"/>
  <c r="AF4729" i="2"/>
  <c r="AF4627" i="2"/>
  <c r="AF4635" i="2"/>
  <c r="AF4643" i="2"/>
  <c r="AH4672" i="2"/>
  <c r="AF4672" i="2"/>
  <c r="AH4780" i="2"/>
  <c r="AF4780" i="2"/>
  <c r="AF4511" i="2"/>
  <c r="AF4619" i="2"/>
  <c r="AH4665" i="2"/>
  <c r="AF4665" i="2"/>
  <c r="AH4713" i="2"/>
  <c r="AF4713" i="2"/>
  <c r="AH4753" i="2"/>
  <c r="AF4753" i="2"/>
  <c r="AH4697" i="2"/>
  <c r="AF4697" i="2"/>
  <c r="AH4737" i="2"/>
  <c r="AF4737" i="2"/>
  <c r="AF4771" i="2"/>
  <c r="AH4771" i="2"/>
  <c r="AA4357" i="2"/>
  <c r="AB4357" i="2" s="1"/>
  <c r="AF4496" i="2"/>
  <c r="AF4550" i="2"/>
  <c r="AF4588" i="2"/>
  <c r="AF4603" i="2"/>
  <c r="AH4721" i="2"/>
  <c r="AF4721" i="2"/>
  <c r="AH4761" i="2"/>
  <c r="AF4761" i="2"/>
  <c r="AF4535" i="2"/>
  <c r="AF4580" i="2"/>
  <c r="AH4657" i="2"/>
  <c r="AF4657" i="2"/>
  <c r="AH4680" i="2"/>
  <c r="AF4680" i="2"/>
  <c r="AH4705" i="2"/>
  <c r="AF4705" i="2"/>
  <c r="AH4745" i="2"/>
  <c r="AF4745" i="2"/>
  <c r="AF4658" i="2"/>
  <c r="AF4673" i="2"/>
  <c r="AF4681" i="2"/>
  <c r="AF4691" i="2"/>
  <c r="AF4698" i="2"/>
  <c r="AF4706" i="2"/>
  <c r="AF4714" i="2"/>
  <c r="AF4722" i="2"/>
  <c r="AF4730" i="2"/>
  <c r="AF4738" i="2"/>
  <c r="AF4746" i="2"/>
  <c r="AF4754" i="2"/>
  <c r="AF4762" i="2"/>
  <c r="AF4767" i="2"/>
  <c r="AF4789" i="2"/>
  <c r="AH4809" i="2"/>
  <c r="AF4809" i="2"/>
  <c r="AH4843" i="2"/>
  <c r="AF4843" i="2"/>
  <c r="AH4892" i="2"/>
  <c r="AF4892" i="2"/>
  <c r="AH4785" i="2"/>
  <c r="AF4785" i="2"/>
  <c r="AH4851" i="2"/>
  <c r="AF4851" i="2"/>
  <c r="AF4769" i="2"/>
  <c r="AF4770" i="2"/>
  <c r="AF4836" i="2"/>
  <c r="AF4868" i="2"/>
  <c r="AH4793" i="2"/>
  <c r="AF4793" i="2"/>
  <c r="AH4859" i="2"/>
  <c r="AF4859" i="2"/>
  <c r="AF4776" i="2"/>
  <c r="AF4844" i="2"/>
  <c r="AH4901" i="2"/>
  <c r="AF4901" i="2"/>
  <c r="AF4775" i="2"/>
  <c r="AH4778" i="2"/>
  <c r="AF4778" i="2"/>
  <c r="AH4801" i="2"/>
  <c r="AF4801" i="2"/>
  <c r="AH4818" i="2"/>
  <c r="AF4818" i="2"/>
  <c r="AH4835" i="2"/>
  <c r="AF4835" i="2"/>
  <c r="AH4867" i="2"/>
  <c r="AF4867" i="2"/>
  <c r="AH4876" i="2"/>
  <c r="AF4876" i="2"/>
  <c r="AH4909" i="2"/>
  <c r="AF4909" i="2"/>
  <c r="AF4779" i="2"/>
  <c r="AF4786" i="2"/>
  <c r="AF4794" i="2"/>
  <c r="AF4802" i="2"/>
  <c r="AF4810" i="2"/>
  <c r="AF4819" i="2"/>
  <c r="AF4827" i="2"/>
  <c r="AF4877" i="2"/>
  <c r="AF4885" i="2"/>
  <c r="AF4893" i="2"/>
  <c r="AF4894" i="2"/>
  <c r="AF4902" i="2"/>
  <c r="AA4894" i="2"/>
  <c r="AB4894" i="2" s="1"/>
  <c r="AF4815" i="2"/>
  <c r="AF4822" i="2"/>
  <c r="AF4831" i="2"/>
  <c r="AF4839" i="2"/>
  <c r="AF4847" i="2"/>
  <c r="AF4855" i="2"/>
  <c r="AF4863" i="2"/>
  <c r="AF4871" i="2"/>
  <c r="AF4880" i="2"/>
  <c r="AF4888" i="2"/>
  <c r="AF4897" i="2"/>
  <c r="AF4905" i="2"/>
  <c r="AF5241" i="2"/>
  <c r="L68" i="3"/>
  <c r="T82" i="3" l="1"/>
  <c r="U82" i="3" s="1"/>
  <c r="V82" i="3" s="1"/>
  <c r="U68" i="3"/>
  <c r="V68" i="3" s="1"/>
  <c r="U90" i="3"/>
  <c r="V90" i="3" s="1"/>
  <c r="U108" i="3"/>
  <c r="V108" i="3" s="1"/>
  <c r="U83" i="3"/>
  <c r="V83" i="3" s="1"/>
  <c r="U81" i="3"/>
  <c r="V81" i="3" s="1"/>
  <c r="U78" i="3"/>
  <c r="V78" i="3" s="1"/>
  <c r="U75" i="3"/>
  <c r="V75" i="3" s="1"/>
  <c r="U73" i="3"/>
  <c r="V73" i="3" s="1"/>
  <c r="U104" i="3"/>
  <c r="V104" i="3" s="1"/>
  <c r="U74" i="3"/>
  <c r="V74" i="3" s="1"/>
  <c r="U92" i="3"/>
  <c r="V92" i="3" s="1"/>
  <c r="U71" i="3"/>
  <c r="V71" i="3" s="1"/>
  <c r="U91" i="3"/>
  <c r="V91" i="3" s="1"/>
  <c r="U88" i="3"/>
  <c r="V88" i="3" s="1"/>
  <c r="U93" i="3"/>
  <c r="V93" i="3" s="1"/>
  <c r="U67" i="3"/>
  <c r="V67" i="3" s="1"/>
  <c r="U110" i="3"/>
  <c r="V110" i="3" s="1"/>
  <c r="U96" i="3"/>
  <c r="V96" i="3" s="1"/>
  <c r="U89" i="3"/>
  <c r="V89" i="3" s="1"/>
  <c r="U66" i="3"/>
  <c r="V66" i="3" s="1"/>
  <c r="U79" i="3"/>
  <c r="V79" i="3" s="1"/>
  <c r="U70" i="3"/>
  <c r="V70" i="3" s="1"/>
  <c r="U107" i="3"/>
  <c r="V107" i="3" s="1"/>
  <c r="U65" i="3"/>
  <c r="V65" i="3" s="1"/>
  <c r="U69" i="3"/>
  <c r="V69" i="3" s="1"/>
  <c r="U97" i="3"/>
  <c r="V97" i="3" s="1"/>
  <c r="U87" i="3"/>
  <c r="V87" i="3" s="1"/>
  <c r="U111" i="3"/>
  <c r="V111" i="3" s="1"/>
  <c r="U103" i="3"/>
  <c r="V103" i="3" s="1"/>
  <c r="U102" i="3"/>
  <c r="V102" i="3" s="1"/>
  <c r="U101" i="3"/>
  <c r="V101" i="3" s="1"/>
  <c r="U99" i="3"/>
  <c r="V99" i="3" s="1"/>
  <c r="U98" i="3"/>
  <c r="V98" i="3" s="1"/>
  <c r="AB3336" i="2"/>
  <c r="AK3336" i="2" s="1"/>
  <c r="AB4268" i="2"/>
  <c r="AK4268" i="2" s="1"/>
  <c r="AB3350" i="2"/>
  <c r="AK3350" i="2" s="1"/>
  <c r="AB3395" i="2"/>
  <c r="AK3395" i="2" s="1"/>
  <c r="AB3337" i="2"/>
  <c r="AK3337" i="2" s="1"/>
  <c r="AB3321" i="2"/>
  <c r="AK3321" i="2" s="1"/>
  <c r="AB3394" i="2"/>
  <c r="AK3394" i="2" s="1"/>
  <c r="AK4357" i="2"/>
  <c r="AK4267" i="2"/>
  <c r="AB3379" i="2"/>
  <c r="AK3379" i="2" s="1"/>
  <c r="AB4829" i="2"/>
  <c r="AK4829" i="2" s="1"/>
  <c r="AB3319" i="2"/>
  <c r="AK3319" i="2" s="1"/>
  <c r="R64" i="3"/>
  <c r="T64" i="3" s="1"/>
  <c r="AB3318" i="2"/>
  <c r="AK3318" i="2" s="1"/>
  <c r="AK4813" i="2"/>
  <c r="AB3384" i="2"/>
  <c r="AK3384" i="2" s="1"/>
  <c r="AB2781" i="2"/>
  <c r="AK2781" i="2" s="1"/>
  <c r="AB4263" i="2"/>
  <c r="AK4263" i="2" s="1"/>
  <c r="AB3332" i="2"/>
  <c r="AK3332" i="2" s="1"/>
  <c r="AK4814" i="2"/>
  <c r="AB3335" i="2"/>
  <c r="AK3335" i="2" s="1"/>
  <c r="AB3323" i="2"/>
  <c r="AK3323" i="2" s="1"/>
  <c r="AB3324" i="2"/>
  <c r="AK3324" i="2" s="1"/>
  <c r="AB3315" i="2"/>
  <c r="AK3315" i="2" s="1"/>
  <c r="AB3328" i="2"/>
  <c r="AK3328" i="2" s="1"/>
  <c r="R84" i="3"/>
  <c r="T84" i="3" s="1"/>
  <c r="AB3325" i="2"/>
  <c r="AK3325" i="2" s="1"/>
  <c r="AB3326" i="2"/>
  <c r="AK3326" i="2" s="1"/>
  <c r="AB3308" i="2"/>
  <c r="AK3308" i="2" s="1"/>
  <c r="AB2766" i="2"/>
  <c r="AK2766" i="2" s="1"/>
  <c r="AB3312" i="2"/>
  <c r="AK3312" i="2" s="1"/>
  <c r="AB3400" i="2"/>
  <c r="AK3400" i="2" s="1"/>
  <c r="AB3330" i="2"/>
  <c r="AK3330" i="2" s="1"/>
  <c r="AB2775" i="2"/>
  <c r="AK2775" i="2" s="1"/>
  <c r="AK4894" i="2"/>
  <c r="AB3339" i="2"/>
  <c r="AK3339" i="2" s="1"/>
  <c r="AB3396" i="2"/>
  <c r="AK3396" i="2" s="1"/>
  <c r="AB3366" i="2"/>
  <c r="AK3366" i="2" s="1"/>
  <c r="AB3313" i="2"/>
  <c r="AK3313" i="2" s="1"/>
  <c r="AB4266" i="2"/>
  <c r="AK4266" i="2" s="1"/>
  <c r="AB3383" i="2"/>
  <c r="AK3383" i="2" s="1"/>
  <c r="AB3361" i="2"/>
  <c r="AK3361" i="2" s="1"/>
  <c r="AB3311" i="2"/>
  <c r="AK3311" i="2" s="1"/>
  <c r="AB4265" i="2"/>
  <c r="AK4265" i="2" s="1"/>
  <c r="AB3346" i="2"/>
  <c r="AK3346" i="2" s="1"/>
  <c r="AB3334" i="2"/>
  <c r="AK3334" i="2" s="1"/>
  <c r="AK4875" i="2"/>
  <c r="R80" i="3"/>
  <c r="T80" i="3" s="1"/>
  <c r="R85" i="3"/>
  <c r="T85" i="3" s="1"/>
  <c r="R86" i="3"/>
  <c r="T86" i="3" s="1"/>
  <c r="R72" i="3"/>
  <c r="T72" i="3" s="1"/>
  <c r="AB2906" i="2"/>
  <c r="AK2906" i="2" s="1"/>
  <c r="AB4264" i="2"/>
  <c r="AK4264" i="2" s="1"/>
  <c r="R95" i="3"/>
  <c r="T95" i="3" s="1"/>
  <c r="O68" i="3"/>
  <c r="X2126" i="2"/>
  <c r="U72" i="3" l="1"/>
  <c r="V72" i="3" s="1"/>
  <c r="U84" i="3"/>
  <c r="V84" i="3" s="1"/>
  <c r="U85" i="3"/>
  <c r="V85" i="3" s="1"/>
  <c r="U80" i="3"/>
  <c r="V80" i="3" s="1"/>
  <c r="U86" i="3"/>
  <c r="V86" i="3" s="1"/>
  <c r="U95" i="3"/>
  <c r="V95" i="3" s="1"/>
  <c r="U64" i="3"/>
  <c r="V64" i="3" s="1"/>
  <c r="W338" i="2"/>
  <c r="X2364" i="2" l="1"/>
  <c r="W2480" i="2" l="1"/>
  <c r="W2361" i="2"/>
  <c r="X2361" i="2"/>
  <c r="AH2763" i="2" l="1"/>
  <c r="X2763" i="2"/>
  <c r="W2763" i="2"/>
  <c r="AC2763" i="2" l="1"/>
  <c r="AD2763" i="2"/>
  <c r="AF2763" i="2" s="1"/>
  <c r="AB2763" i="2"/>
  <c r="AK2763" i="2" s="1"/>
  <c r="AD2762" i="2"/>
  <c r="AD2761" i="2"/>
  <c r="X2762" i="2"/>
  <c r="W2762" i="2"/>
  <c r="X2761" i="2"/>
  <c r="W2761" i="2"/>
  <c r="AB2762" i="2" l="1"/>
  <c r="AK2762" i="2" s="1"/>
  <c r="Y2761" i="2"/>
  <c r="AB2761" i="2"/>
  <c r="AK2761" i="2" s="1"/>
  <c r="Y2762" i="2"/>
  <c r="Y2763" i="2"/>
  <c r="V122" i="2"/>
  <c r="V166" i="2"/>
  <c r="W334" i="2" l="1"/>
  <c r="W66" i="2"/>
  <c r="AH2760" i="2" l="1"/>
  <c r="AD2760" i="2"/>
  <c r="AF2760" i="2" s="1"/>
  <c r="X2760" i="2"/>
  <c r="W2760" i="2"/>
  <c r="AB2760" i="2" l="1"/>
  <c r="AK2760" i="2" s="1"/>
  <c r="Y2760" i="2"/>
  <c r="AC2760" i="2"/>
  <c r="V69" i="2" l="1"/>
  <c r="V147" i="2"/>
  <c r="W147" i="2" s="1"/>
  <c r="AH2759" i="2" l="1"/>
  <c r="AD2759" i="2"/>
  <c r="AF2759" i="2" s="1"/>
  <c r="X2759" i="2"/>
  <c r="W2759" i="2"/>
  <c r="AC2759" i="2" l="1"/>
  <c r="Y2759" i="2"/>
  <c r="AB2759" i="2"/>
  <c r="AK2759" i="2" s="1"/>
  <c r="X2061" i="2"/>
  <c r="X2060" i="2"/>
  <c r="Y2060" i="2" l="1"/>
  <c r="Y2061" i="2"/>
  <c r="X90" i="2"/>
  <c r="AB90" i="2" l="1"/>
  <c r="AK90" i="2" s="1"/>
  <c r="X2758" i="2"/>
  <c r="AH2758" i="2"/>
  <c r="AF2758" i="2"/>
  <c r="W2758" i="2"/>
  <c r="AB2758" i="2" l="1"/>
  <c r="AK2758" i="2" s="1"/>
  <c r="Y2758" i="2"/>
  <c r="AC2758" i="2"/>
  <c r="X66" i="2"/>
  <c r="AB66" i="2" l="1"/>
  <c r="AK66" i="2" s="1"/>
  <c r="X1012" i="2"/>
  <c r="AB2757" i="2" l="1"/>
  <c r="AK2757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3" i="2"/>
  <c r="AK2723" i="2" s="1"/>
  <c r="AB2722" i="2"/>
  <c r="AK2722" i="2" s="1"/>
  <c r="AB2701" i="2"/>
  <c r="AK2701" i="2" s="1"/>
  <c r="AB2698" i="2"/>
  <c r="AK2698" i="2" s="1"/>
  <c r="AB2661" i="2"/>
  <c r="AK2661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J18" i="3"/>
  <c r="R63" i="3"/>
  <c r="R62" i="3"/>
  <c r="R41" i="3"/>
  <c r="R43" i="3"/>
  <c r="R51" i="3"/>
  <c r="R56" i="3"/>
  <c r="T56" i="3" s="1"/>
  <c r="R57" i="3"/>
  <c r="R59" i="3"/>
  <c r="T59" i="3" s="1"/>
  <c r="L63" i="3"/>
  <c r="O63" i="3" s="1"/>
  <c r="L62" i="3"/>
  <c r="O62" i="3" s="1"/>
  <c r="L61" i="3"/>
  <c r="T61" i="3" s="1"/>
  <c r="L60" i="3"/>
  <c r="T60" i="3" s="1"/>
  <c r="O59" i="3"/>
  <c r="L58" i="3"/>
  <c r="O58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T52" i="3" s="1"/>
  <c r="L51" i="3"/>
  <c r="O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7" i="2"/>
  <c r="Y2757" i="2" s="1"/>
  <c r="V2757" i="2"/>
  <c r="AD2756" i="2"/>
  <c r="Y2756" i="2" s="1"/>
  <c r="V2756" i="2"/>
  <c r="AD2755" i="2"/>
  <c r="Y2755" i="2" s="1"/>
  <c r="V2755" i="2"/>
  <c r="AD2754" i="2"/>
  <c r="Y2754" i="2" s="1"/>
  <c r="V2754" i="2"/>
  <c r="V2753" i="2"/>
  <c r="AD2753" i="2" s="1"/>
  <c r="Y2753" i="2" s="1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AD2746" i="2"/>
  <c r="Y2746" i="2" s="1"/>
  <c r="V2745" i="2"/>
  <c r="AD2745" i="2" s="1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AA2729" i="2"/>
  <c r="AH2728" i="2"/>
  <c r="AD2728" i="2"/>
  <c r="AF2728" i="2" s="1"/>
  <c r="X2728" i="2"/>
  <c r="W2728" i="2"/>
  <c r="AH2727" i="2"/>
  <c r="AF2727" i="2"/>
  <c r="X2727" i="2"/>
  <c r="W2727" i="2"/>
  <c r="AH2726" i="2"/>
  <c r="AD2726" i="2"/>
  <c r="X2726" i="2"/>
  <c r="W2726" i="2"/>
  <c r="AH2725" i="2"/>
  <c r="AD2725" i="2"/>
  <c r="X2725" i="2"/>
  <c r="W2725" i="2"/>
  <c r="X2724" i="2"/>
  <c r="W2724" i="2"/>
  <c r="AC2723" i="2"/>
  <c r="W2723" i="2"/>
  <c r="AC2722" i="2"/>
  <c r="W2722" i="2"/>
  <c r="X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AF2711" i="2"/>
  <c r="X2711" i="2"/>
  <c r="W2711" i="2"/>
  <c r="X2710" i="2"/>
  <c r="W2710" i="2"/>
  <c r="X2709" i="2"/>
  <c r="W2709" i="2"/>
  <c r="X2708" i="2"/>
  <c r="W2708" i="2"/>
  <c r="X2707" i="2"/>
  <c r="W2707" i="2"/>
  <c r="X2706" i="2"/>
  <c r="W2706" i="2"/>
  <c r="AF2705" i="2"/>
  <c r="X2705" i="2"/>
  <c r="AF2704" i="2"/>
  <c r="X2704" i="2"/>
  <c r="AF2703" i="2"/>
  <c r="X2703" i="2"/>
  <c r="AC2703" i="2" s="1"/>
  <c r="W2703" i="2"/>
  <c r="AF2702" i="2"/>
  <c r="X2702" i="2"/>
  <c r="AF2701" i="2"/>
  <c r="AC2701" i="2"/>
  <c r="AF2700" i="2"/>
  <c r="X2700" i="2"/>
  <c r="AF2699" i="2"/>
  <c r="X2699" i="2"/>
  <c r="AF2698" i="2"/>
  <c r="AC2698" i="2"/>
  <c r="AF2697" i="2"/>
  <c r="X2697" i="2"/>
  <c r="AF2696" i="2"/>
  <c r="X2696" i="2"/>
  <c r="W2696" i="2"/>
  <c r="AF2695" i="2"/>
  <c r="X2695" i="2"/>
  <c r="AF2694" i="2"/>
  <c r="X2694" i="2"/>
  <c r="AF2693" i="2"/>
  <c r="X2693" i="2"/>
  <c r="AF2692" i="2"/>
  <c r="X2692" i="2"/>
  <c r="AC2692" i="2" s="1"/>
  <c r="AF2691" i="2"/>
  <c r="X2691" i="2"/>
  <c r="AF2690" i="2"/>
  <c r="X2690" i="2"/>
  <c r="AF2689" i="2"/>
  <c r="X2689" i="2"/>
  <c r="AF2688" i="2"/>
  <c r="X2688" i="2"/>
  <c r="AC2688" i="2" s="1"/>
  <c r="AF2687" i="2"/>
  <c r="X2687" i="2"/>
  <c r="AF2686" i="2"/>
  <c r="X2686" i="2"/>
  <c r="AF2685" i="2"/>
  <c r="X2685" i="2"/>
  <c r="AF2684" i="2"/>
  <c r="X2684" i="2"/>
  <c r="AC2684" i="2" s="1"/>
  <c r="AF2683" i="2"/>
  <c r="X2683" i="2"/>
  <c r="AF2682" i="2"/>
  <c r="X2682" i="2"/>
  <c r="AF2681" i="2"/>
  <c r="X2681" i="2"/>
  <c r="AF2680" i="2"/>
  <c r="X2680" i="2"/>
  <c r="AC2680" i="2" s="1"/>
  <c r="AF2679" i="2"/>
  <c r="X2679" i="2"/>
  <c r="W2679" i="2"/>
  <c r="AF2678" i="2"/>
  <c r="X2678" i="2"/>
  <c r="W2678" i="2"/>
  <c r="AF2677" i="2"/>
  <c r="X2677" i="2"/>
  <c r="AC2677" i="2" s="1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AC2669" i="2" s="1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AC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H1683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6" i="2"/>
  <c r="AC2674" i="2"/>
  <c r="AC2699" i="2"/>
  <c r="AC2714" i="2"/>
  <c r="AC2718" i="2"/>
  <c r="AC1779" i="2"/>
  <c r="AC1969" i="2"/>
  <c r="AC2031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2717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3" i="2"/>
  <c r="AC2695" i="2"/>
  <c r="AC1377" i="2"/>
  <c r="AC2323" i="2"/>
  <c r="AC2618" i="2"/>
  <c r="AC2658" i="2"/>
  <c r="R44" i="3"/>
  <c r="T44" i="3" s="1"/>
  <c r="AC2706" i="2"/>
  <c r="AC2710" i="2"/>
  <c r="R54" i="3"/>
  <c r="T54" i="3" s="1"/>
  <c r="R55" i="3"/>
  <c r="T55" i="3" s="1"/>
  <c r="AC2009" i="2"/>
  <c r="AC2077" i="2"/>
  <c r="R49" i="3"/>
  <c r="T49" i="3" s="1"/>
  <c r="AC2656" i="2"/>
  <c r="AC2696" i="2"/>
  <c r="R48" i="3"/>
  <c r="T48" i="3" s="1"/>
  <c r="AC2711" i="2"/>
  <c r="R58" i="3"/>
  <c r="T58" i="3" s="1"/>
  <c r="AC2352" i="2"/>
  <c r="AC2654" i="2"/>
  <c r="AF2637" i="2"/>
  <c r="AC2503" i="2"/>
  <c r="AC2583" i="2"/>
  <c r="AF2631" i="2"/>
  <c r="AA1963" i="2"/>
  <c r="AB1963" i="2" s="1"/>
  <c r="AF2629" i="2"/>
  <c r="AH2629" i="2"/>
  <c r="AF2607" i="2"/>
  <c r="AC195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A2037" i="2"/>
  <c r="AB2037" i="2" s="1"/>
  <c r="AH2627" i="2"/>
  <c r="AF2605" i="2"/>
  <c r="AF2621" i="2"/>
  <c r="AF2633" i="2"/>
  <c r="T51" i="3" l="1"/>
  <c r="T43" i="3"/>
  <c r="T41" i="3"/>
  <c r="T62" i="3"/>
  <c r="T63" i="3"/>
  <c r="T57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5" i="3"/>
  <c r="V55" i="3" s="1"/>
  <c r="U49" i="3"/>
  <c r="V49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6" i="2"/>
  <c r="Y2707" i="2"/>
  <c r="Y2711" i="2"/>
  <c r="Y2715" i="2"/>
  <c r="Y2719" i="2"/>
  <c r="AK1963" i="2"/>
  <c r="AK2037" i="2"/>
  <c r="Y2646" i="2"/>
  <c r="Y2673" i="2"/>
  <c r="Y2682" i="2"/>
  <c r="Y2690" i="2"/>
  <c r="Y2694" i="2"/>
  <c r="Y2705" i="2"/>
  <c r="AB2729" i="2"/>
  <c r="AK2729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8" i="3"/>
  <c r="V58" i="3" s="1"/>
  <c r="U52" i="3"/>
  <c r="V52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4" i="2"/>
  <c r="AK2664" i="2" s="1"/>
  <c r="Y2664" i="2"/>
  <c r="AB2672" i="2"/>
  <c r="AK2672" i="2" s="1"/>
  <c r="Y2672" i="2"/>
  <c r="AC2700" i="2"/>
  <c r="Y2700" i="2"/>
  <c r="Y2726" i="2"/>
  <c r="Y2728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681" i="2"/>
  <c r="AK2681" i="2" s="1"/>
  <c r="Y2681" i="2"/>
  <c r="AB2685" i="2"/>
  <c r="AK2685" i="2" s="1"/>
  <c r="Y2685" i="2"/>
  <c r="AB2689" i="2"/>
  <c r="AK2689" i="2" s="1"/>
  <c r="Y2689" i="2"/>
  <c r="AB2693" i="2"/>
  <c r="AK2693" i="2" s="1"/>
  <c r="Y2693" i="2"/>
  <c r="AB2704" i="2"/>
  <c r="AK2704" i="2" s="1"/>
  <c r="Y2704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97" i="2"/>
  <c r="AK2697" i="2" s="1"/>
  <c r="Y2697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5" i="2"/>
  <c r="Y2665" i="2"/>
  <c r="AB2686" i="2"/>
  <c r="AK2686" i="2" s="1"/>
  <c r="Y2686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8" i="2"/>
  <c r="AK2668" i="2" s="1"/>
  <c r="Y2668" i="2"/>
  <c r="AB2676" i="2"/>
  <c r="AK2676" i="2" s="1"/>
  <c r="Y2676" i="2"/>
  <c r="AB2702" i="2"/>
  <c r="AK2702" i="2" s="1"/>
  <c r="Y2702" i="2"/>
  <c r="AB2709" i="2"/>
  <c r="AK2709" i="2" s="1"/>
  <c r="Y2709" i="2"/>
  <c r="AB2713" i="2"/>
  <c r="AK2713" i="2" s="1"/>
  <c r="Y2713" i="2"/>
  <c r="AB2717" i="2"/>
  <c r="AK2717" i="2" s="1"/>
  <c r="Y2717" i="2"/>
  <c r="AB2721" i="2"/>
  <c r="AK2721" i="2" s="1"/>
  <c r="Y2721" i="2"/>
  <c r="AB2725" i="2"/>
  <c r="AK2725" i="2" s="1"/>
  <c r="Y2725" i="2"/>
  <c r="AB2727" i="2"/>
  <c r="AK2727" i="2" s="1"/>
  <c r="Y2727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3" i="2"/>
  <c r="AK2663" i="2" s="1"/>
  <c r="Y2663" i="2"/>
  <c r="AB2671" i="2"/>
  <c r="AK2671" i="2" s="1"/>
  <c r="Y2671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695" i="2"/>
  <c r="AK2695" i="2" s="1"/>
  <c r="Y2695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6" i="2"/>
  <c r="AK2666" i="2" s="1"/>
  <c r="Y2666" i="2"/>
  <c r="AB2674" i="2"/>
  <c r="AK2674" i="2" s="1"/>
  <c r="Y2674" i="2"/>
  <c r="AB2699" i="2"/>
  <c r="AK2699" i="2" s="1"/>
  <c r="Y2699" i="2"/>
  <c r="AB2706" i="2"/>
  <c r="AK2706" i="2" s="1"/>
  <c r="Y2706" i="2"/>
  <c r="AB2710" i="2"/>
  <c r="AK2710" i="2" s="1"/>
  <c r="Y2710" i="2"/>
  <c r="AB2714" i="2"/>
  <c r="AK2714" i="2" s="1"/>
  <c r="Y2714" i="2"/>
  <c r="AB2718" i="2"/>
  <c r="AK2718" i="2" s="1"/>
  <c r="Y2718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9" i="2"/>
  <c r="AK2669" i="2" s="1"/>
  <c r="Y2669" i="2"/>
  <c r="AB2677" i="2"/>
  <c r="AK2677" i="2" s="1"/>
  <c r="Y2677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Y1012" i="2"/>
  <c r="O60" i="3"/>
  <c r="U60" i="3"/>
  <c r="V60" i="3" s="1"/>
  <c r="O61" i="3"/>
  <c r="U61" i="3"/>
  <c r="V61" i="3" s="1"/>
  <c r="U62" i="3"/>
  <c r="V62" i="3" s="1"/>
  <c r="U63" i="3"/>
  <c r="V63" i="3" s="1"/>
  <c r="U48" i="3"/>
  <c r="V48" i="3" s="1"/>
  <c r="U42" i="3"/>
  <c r="V42" i="3" s="1"/>
  <c r="U44" i="3"/>
  <c r="V44" i="3" s="1"/>
  <c r="U56" i="3"/>
  <c r="V56" i="3" s="1"/>
  <c r="O52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3" i="2"/>
  <c r="AC2513" i="2"/>
  <c r="AC2433" i="2"/>
  <c r="AF2625" i="2"/>
  <c r="AC2473" i="2"/>
  <c r="AC2429" i="2"/>
  <c r="AH2625" i="2"/>
  <c r="AC2471" i="2"/>
  <c r="AC2668" i="2"/>
  <c r="AC2469" i="2"/>
  <c r="AC2606" i="2"/>
  <c r="AC2579" i="2"/>
  <c r="R39" i="3"/>
  <c r="T39" i="3" s="1"/>
  <c r="AC2565" i="2"/>
  <c r="AF2619" i="2"/>
  <c r="AF2627" i="2"/>
  <c r="AC2662" i="2"/>
  <c r="AC2712" i="2"/>
  <c r="AC2338" i="2"/>
  <c r="AC2336" i="2"/>
  <c r="AC2670" i="2"/>
  <c r="AC2676" i="2"/>
  <c r="AC2721" i="2"/>
  <c r="AC2582" i="2"/>
  <c r="AC2467" i="2"/>
  <c r="AC2449" i="2"/>
  <c r="AC2709" i="2"/>
  <c r="AC2652" i="2"/>
  <c r="AC2519" i="2"/>
  <c r="AC2465" i="2"/>
  <c r="AC2445" i="2"/>
  <c r="R40" i="3"/>
  <c r="T40" i="3" s="1"/>
  <c r="AC2727" i="2"/>
  <c r="AC2517" i="2"/>
  <c r="AC2463" i="2"/>
  <c r="AC2443" i="2"/>
  <c r="AF2617" i="2"/>
  <c r="AF2641" i="2"/>
  <c r="AF2609" i="2"/>
  <c r="AH2641" i="2"/>
  <c r="R53" i="3"/>
  <c r="T53" i="3" s="1"/>
  <c r="AC2660" i="2"/>
  <c r="AC2725" i="2"/>
  <c r="AC2702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4" i="2"/>
  <c r="AC2708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20" i="2"/>
  <c r="AC2697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6" i="2"/>
  <c r="AC2678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50" i="3"/>
  <c r="T50" i="3" s="1"/>
  <c r="AC2404" i="2"/>
  <c r="AC2619" i="2"/>
  <c r="AC2380" i="2"/>
  <c r="R47" i="3"/>
  <c r="T47" i="3" s="1"/>
  <c r="AC2" i="2"/>
  <c r="AC2504" i="2"/>
  <c r="AC2420" i="2"/>
  <c r="AF2632" i="2"/>
  <c r="AH2616" i="2"/>
  <c r="AC2685" i="2"/>
  <c r="AC2396" i="2"/>
  <c r="AF2624" i="2"/>
  <c r="AC2491" i="2"/>
  <c r="AC2372" i="2"/>
  <c r="AF2608" i="2"/>
  <c r="AC2447" i="2"/>
  <c r="AC2431" i="2"/>
  <c r="AC2689" i="2"/>
  <c r="AC2667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4" i="2"/>
  <c r="AA1217" i="2"/>
  <c r="AC2439" i="2"/>
  <c r="AC2681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3" i="2"/>
  <c r="AC2675" i="2"/>
  <c r="AC2487" i="2"/>
  <c r="AC2424" i="2"/>
  <c r="AC2416" i="2"/>
  <c r="AC2408" i="2"/>
  <c r="AC2400" i="2"/>
  <c r="AC2392" i="2"/>
  <c r="AC2384" i="2"/>
  <c r="AC2376" i="2"/>
  <c r="AC2366" i="2"/>
  <c r="U54" i="3"/>
  <c r="V54" i="3" s="1"/>
  <c r="U51" i="3"/>
  <c r="V51" i="3" s="1"/>
  <c r="U41" i="3"/>
  <c r="V41" i="3" s="1"/>
  <c r="U59" i="3"/>
  <c r="V59" i="3" s="1"/>
  <c r="AC157" i="2"/>
  <c r="AC719" i="2"/>
  <c r="AC713" i="2"/>
  <c r="AC703" i="2"/>
  <c r="AC2511" i="2"/>
  <c r="AC2413" i="2"/>
  <c r="AC2381" i="2"/>
  <c r="AC2679" i="2"/>
  <c r="AC2492" i="2"/>
  <c r="AC2403" i="2"/>
  <c r="AC2369" i="2"/>
  <c r="R46" i="3"/>
  <c r="T46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1" i="2"/>
  <c r="AH2636" i="2"/>
  <c r="AC2507" i="2"/>
  <c r="AC2425" i="2"/>
  <c r="AC2409" i="2"/>
  <c r="AC2385" i="2"/>
  <c r="AC2367" i="2"/>
  <c r="AA1218" i="2"/>
  <c r="AC2655" i="2"/>
  <c r="AC2671" i="2"/>
  <c r="AC2607" i="2"/>
  <c r="AC2490" i="2"/>
  <c r="AC2417" i="2"/>
  <c r="AC2401" i="2"/>
  <c r="AC2393" i="2"/>
  <c r="AC2377" i="2"/>
  <c r="AF2612" i="2"/>
  <c r="AC2687" i="2"/>
  <c r="AC2663" i="2"/>
  <c r="AC2580" i="2"/>
  <c r="AC2505" i="2"/>
  <c r="AC2488" i="2"/>
  <c r="AC2415" i="2"/>
  <c r="AC2407" i="2"/>
  <c r="AC2399" i="2"/>
  <c r="AC2391" i="2"/>
  <c r="AC2383" i="2"/>
  <c r="AC2375" i="2"/>
  <c r="AC2363" i="2"/>
  <c r="R45" i="3"/>
  <c r="T45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6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9" i="2"/>
  <c r="AD2729" i="2" s="1"/>
  <c r="Y2729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5" i="2"/>
  <c r="AK2665" i="2" s="1"/>
  <c r="AB2673" i="2"/>
  <c r="AK2673" i="2" s="1"/>
  <c r="AC2673" i="2"/>
  <c r="AB2682" i="2"/>
  <c r="AK2682" i="2" s="1"/>
  <c r="AC2682" i="2"/>
  <c r="AB2690" i="2"/>
  <c r="AK2690" i="2" s="1"/>
  <c r="AB2694" i="2"/>
  <c r="AK2694" i="2" s="1"/>
  <c r="AC2694" i="2"/>
  <c r="AB2705" i="2"/>
  <c r="AK2705" i="2" s="1"/>
  <c r="AC2705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90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7" i="3"/>
  <c r="V57" i="3" s="1"/>
  <c r="X86" i="2"/>
  <c r="U43" i="3"/>
  <c r="V43" i="3" s="1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4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2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6" i="2"/>
  <c r="AK2696" i="2" s="1"/>
  <c r="AB2700" i="2"/>
  <c r="AK2700" i="2" s="1"/>
  <c r="AB2707" i="2"/>
  <c r="AK2707" i="2" s="1"/>
  <c r="AC2707" i="2"/>
  <c r="AB2711" i="2"/>
  <c r="AK2711" i="2" s="1"/>
  <c r="AB2715" i="2"/>
  <c r="AK2715" i="2" s="1"/>
  <c r="AC2715" i="2"/>
  <c r="AB2719" i="2"/>
  <c r="AK2719" i="2" s="1"/>
  <c r="AC2719" i="2"/>
  <c r="AB2726" i="2"/>
  <c r="AK2726" i="2" s="1"/>
  <c r="AB2728" i="2"/>
  <c r="AK2728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6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3" i="3"/>
  <c r="V53" i="3" s="1"/>
  <c r="U20" i="3"/>
  <c r="V20" i="3" s="1"/>
  <c r="AB2014" i="2"/>
  <c r="AK2014" i="2" s="1"/>
  <c r="AB1978" i="2"/>
  <c r="AK1978" i="2" s="1"/>
  <c r="U50" i="3"/>
  <c r="V50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5" i="3"/>
  <c r="V45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7" i="3"/>
  <c r="V47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6" i="3"/>
  <c r="V46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9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5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9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8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10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<sst xmlns="http://schemas.openxmlformats.org/spreadsheetml/2006/main" count="77340" uniqueCount="3730">
  <si>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</si>
  <si>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</si>
  <si>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</si>
  <si>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</si>
  <si>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</si>
  <si>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</si>
  <si>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</si>
  <si>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</si>
  <si>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</si>
  <si>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</si>
  <si>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</si>
  <si>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</si>
  <si>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</si>
  <si>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</si>
  <si>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</si>
  <si>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</si>
  <si>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</si>
  <si>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</si>
  <si>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</si>
  <si>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</si>
  <si>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</si>
  <si>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</si>
  <si>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</si>
  <si>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</si>
  <si>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</si>
  <si>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</si>
  <si>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</si>
  <si>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</si>
  <si>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</si>
  <si>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</si>
  <si>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</si>
  <si>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</si>
  <si>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</si>
  <si>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</si>
  <si>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</si>
  <si>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</si>
  <si>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</si>
  <si>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</si>
  <si>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</si>
  <si>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</si>
  <si>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</si>
  <si>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</si>
  <si>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</si>
  <si>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</si>
  <si>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</si>
  <si>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</si>
  <si>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</si>
  <si>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</si>
  <si>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</si>
  <si>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</si>
  <si>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</si>
  <si>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</si>
  <si>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</si>
  <si>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</si>
  <si>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</si>
  <si>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</si>
  <si>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</si>
  <si>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</si>
  <si>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</si>
  <si>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</si>
  <si>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</si>
  <si>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</si>
  <si>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</si>
  <si>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</si>
  <si>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</si>
  <si>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</si>
  <si>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</si>
  <si>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</si>
  <si>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</si>
  <si>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</si>
  <si>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</si>
  <si>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</si>
  <si>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</si>
  <si>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</si>
  <si>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</si>
  <si>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</si>
  <si>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</si>
  <si>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</si>
  <si>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</si>
  <si>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</si>
  <si>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</si>
  <si>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</si>
  <si>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</si>
  <si>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</si>
  <si>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</si>
  <si>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</si>
  <si>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</si>
  <si>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</si>
  <si>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</si>
  <si>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</si>
  <si>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</si>
  <si>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</si>
  <si>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</si>
  <si>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</si>
  <si>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</si>
  <si>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</si>
  <si>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</si>
  <si>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</si>
  <si>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</si>
  <si>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</si>
  <si>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</si>
  <si>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</si>
  <si>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</si>
  <si>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</si>
  <si>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</si>
  <si>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</si>
  <si>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</si>
  <si>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</si>
  <si>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</si>
  <si>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</si>
  <si>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</si>
  <si>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</si>
  <si>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</si>
  <si>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</si>
  <si>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</si>
  <si>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</si>
  <si>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</si>
  <si>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</si>
  <si>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</si>
  <si>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</si>
  <si>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</si>
  <si>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</si>
  <si>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</si>
  <si>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</si>
  <si>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</si>
  <si>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</si>
  <si>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</si>
  <si>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</si>
  <si>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</si>
  <si>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</si>
  <si>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</si>
  <si>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</si>
  <si>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</si>
  <si>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</si>
  <si>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</si>
  <si>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</si>
  <si>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</si>
  <si>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</si>
  <si>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</si>
  <si>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</si>
  <si>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</si>
  <si>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</si>
  <si>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</si>
  <si>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</si>
  <si>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</si>
  <si>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</si>
  <si>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</si>
  <si>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</si>
  <si>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</si>
  <si>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</si>
  <si>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</si>
  <si>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</si>
  <si>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</si>
  <si>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</si>
  <si>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</si>
  <si>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</si>
  <si>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</si>
  <si>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</si>
  <si>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</si>
  <si>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</si>
  <si>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</si>
  <si>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</si>
  <si>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</si>
  <si>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</si>
  <si>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</si>
  <si>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</si>
  <si>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</si>
  <si>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</si>
  <si>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</si>
  <si>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</si>
  <si>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</si>
  <si>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</si>
  <si>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</si>
  <si>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</si>
  <si>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</si>
  <si>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</si>
  <si>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</si>
  <si>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</si>
  <si>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</si>
  <si>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</si>
  <si>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</si>
  <si>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</si>
  <si>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</si>
  <si>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</si>
  <si>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</si>
  <si>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</si>
  <si>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</si>
  <si>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</si>
  <si>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</si>
  <si>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</si>
  <si>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</si>
  <si>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</si>
  <si>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</si>
  <si>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</si>
  <si>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</si>
  <si>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</si>
  <si>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</si>
  <si>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</si>
  <si>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</si>
  <si>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</si>
  <si>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</si>
  <si>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</si>
  <si>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</si>
  <si>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</si>
  <si>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</si>
  <si>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</si>
  <si>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</si>
  <si>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</si>
  <si>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</si>
  <si>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</si>
  <si>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</si>
  <si>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</si>
  <si>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</si>
  <si>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</si>
  <si>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</si>
  <si>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</si>
  <si>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</si>
  <si>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</si>
  <si>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</si>
  <si>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</si>
  <si>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</si>
  <si>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</si>
  <si>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</si>
  <si>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</si>
  <si>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</si>
  <si>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</si>
  <si>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</si>
  <si>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</si>
  <si>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</si>
  <si>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</si>
  <si>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</si>
  <si>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</si>
  <si>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</si>
  <si>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</si>
  <si>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</si>
  <si>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</si>
  <si>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</si>
  <si>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</si>
  <si>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</si>
  <si>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</si>
  <si>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</si>
  <si>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</si>
  <si>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</si>
  <si>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</si>
  <si>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</si>
  <si>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</si>
  <si>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</si>
  <si>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</si>
  <si>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</si>
  <si>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</si>
  <si>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</si>
  <si>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</si>
  <si>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</si>
  <si>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</si>
  <si>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</si>
  <si>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</si>
  <si>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</si>
  <si>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</si>
  <si>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</si>
  <si>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</si>
  <si>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</si>
  <si>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</si>
  <si>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</si>
  <si>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</si>
  <si>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</si>
  <si>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</si>
  <si>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</si>
  <si>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</si>
  <si>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</si>
  <si>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</si>
  <si>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</si>
  <si>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</si>
  <si>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</si>
  <si>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</si>
  <si>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</si>
  <si>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</si>
  <si>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</si>
  <si>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</si>
  <si>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</si>
  <si>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</si>
  <si>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</si>
  <si>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</si>
  <si>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</si>
  <si>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</si>
  <si>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</si>
  <si>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</si>
  <si>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</si>
  <si>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</si>
  <si>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</si>
  <si>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</si>
  <si>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</si>
  <si>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</si>
  <si>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</si>
  <si>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</si>
  <si>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</si>
  <si>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</si>
  <si>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</si>
  <si>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</si>
  <si>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</si>
  <si>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</si>
  <si>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</si>
  <si>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</si>
  <si>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</si>
  <si>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</si>
  <si>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</si>
  <si>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</si>
  <si>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</si>
  <si>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</si>
  <si>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</si>
  <si>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</si>
  <si>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</si>
  <si>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</si>
  <si>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</si>
  <si>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</si>
  <si>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</si>
  <si>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</si>
  <si>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</si>
  <si>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</si>
  <si>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</si>
  <si>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</si>
  <si>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</si>
  <si>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</si>
  <si>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</si>
  <si>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</si>
  <si>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</si>
  <si>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</si>
  <si>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</si>
  <si>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</si>
  <si>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</si>
  <si>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</si>
  <si>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</si>
  <si>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</si>
  <si>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</si>
  <si>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</si>
  <si>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</si>
  <si>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</si>
  <si>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</si>
  <si>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</si>
  <si>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</si>
  <si>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</si>
  <si>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</si>
  <si>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</si>
  <si>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</si>
  <si>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</si>
  <si>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</si>
  <si>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</si>
  <si>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</si>
  <si>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</si>
  <si>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</si>
  <si>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</si>
  <si>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</si>
  <si>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</si>
  <si>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</si>
  <si>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</si>
  <si>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</si>
  <si>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</si>
  <si>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</si>
  <si>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</si>
  <si>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</si>
  <si>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</si>
  <si>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</si>
  <si>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</si>
  <si>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</si>
  <si>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</si>
  <si>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</si>
  <si>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</si>
  <si>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</si>
  <si>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</si>
  <si>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</si>
  <si>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</si>
  <si>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</si>
  <si>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</si>
  <si>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</si>
  <si>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</si>
  <si>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</si>
  <si>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</si>
  <si>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</si>
  <si>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</si>
  <si>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</si>
  <si>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</si>
  <si>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</si>
  <si>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</si>
  <si>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</si>
  <si>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</si>
  <si>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</si>
  <si>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</si>
  <si>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</si>
  <si>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</si>
  <si>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</si>
  <si>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</si>
  <si>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</si>
  <si>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</si>
  <si>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</si>
  <si>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</si>
  <si>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</si>
  <si>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</si>
  <si>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</si>
  <si>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</si>
  <si>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</si>
  <si>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</si>
  <si>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</si>
  <si>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</si>
  <si>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</si>
  <si>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</si>
  <si>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</si>
  <si>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</si>
  <si>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</si>
  <si>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</si>
  <si>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</si>
  <si>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</si>
  <si>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</si>
  <si>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</si>
  <si>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</si>
  <si>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</si>
  <si>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</si>
  <si>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</si>
  <si>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</si>
  <si>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</si>
  <si>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</si>
  <si>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</si>
  <si>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</si>
  <si>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</si>
  <si>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</si>
  <si>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</si>
  <si>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</si>
  <si>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</si>
  <si>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</si>
  <si>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</si>
  <si>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</si>
  <si>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</si>
  <si>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</si>
  <si>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</si>
  <si>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</si>
  <si>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</si>
  <si>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</si>
  <si>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</si>
  <si>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</si>
  <si>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</si>
  <si>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</si>
  <si>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</si>
  <si>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</si>
  <si>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</si>
  <si>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</si>
  <si>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</si>
  <si>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</si>
  <si>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</si>
  <si>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</si>
  <si>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</si>
  <si>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</si>
  <si>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</si>
  <si>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</si>
  <si>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</si>
  <si>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</si>
  <si>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</si>
  <si>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</si>
  <si>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</si>
  <si>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</si>
  <si>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</si>
  <si>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</si>
  <si>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</si>
  <si>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</si>
  <si>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</si>
  <si>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</si>
  <si>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</si>
  <si>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</si>
  <si>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</si>
  <si>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</si>
  <si>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</si>
  <si>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</si>
  <si>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</si>
  <si>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</si>
  <si>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</si>
  <si>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</si>
  <si>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</si>
  <si>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</si>
  <si>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</si>
  <si>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</si>
  <si>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</si>
  <si>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</si>
  <si>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</si>
  <si>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</si>
  <si>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</si>
  <si>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</si>
  <si>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</si>
  <si>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</si>
  <si>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</si>
  <si>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</si>
  <si>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</si>
  <si>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</si>
  <si>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</si>
  <si>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</si>
  <si>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</si>
  <si>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</si>
  <si>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</si>
  <si>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</si>
  <si>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</si>
  <si>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</si>
  <si>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</si>
  <si>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</si>
  <si>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</si>
  <si>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</si>
  <si>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</si>
  <si>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</si>
  <si>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</si>
  <si>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</si>
  <si>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</si>
  <si>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</si>
  <si>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</si>
  <si>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</si>
  <si>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</si>
  <si>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</si>
  <si>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</si>
  <si>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</si>
  <si>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</si>
  <si>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</si>
  <si>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</si>
  <si>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</si>
  <si>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</si>
  <si>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</si>
  <si>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</si>
  <si>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</si>
  <si>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</si>
  <si>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</si>
  <si>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</si>
  <si>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</si>
  <si>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</si>
  <si>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</si>
  <si>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</si>
  <si>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</si>
  <si>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</si>
  <si>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</si>
  <si>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</si>
  <si>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</si>
  <si>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</si>
  <si>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</si>
  <si>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</si>
  <si>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</si>
  <si>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</si>
  <si>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</si>
  <si>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</si>
  <si>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</si>
  <si>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</si>
  <si>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</si>
  <si>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</si>
  <si>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</si>
  <si>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</si>
  <si>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</si>
  <si>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</si>
  <si>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</si>
  <si>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</si>
  <si>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</si>
  <si>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</si>
  <si>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</si>
  <si>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</si>
  <si>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</si>
  <si>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</si>
  <si>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</si>
  <si>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</si>
  <si>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</si>
  <si>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</si>
  <si>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</si>
  <si>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</si>
  <si>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</si>
  <si>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</si>
  <si>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</si>
  <si>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</si>
  <si>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</si>
  <si>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</si>
  <si>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</si>
  <si>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</si>
  <si>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</si>
  <si>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</si>
  <si>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</si>
  <si>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</si>
  <si>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</si>
  <si>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</si>
  <si>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</si>
  <si>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</si>
  <si>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</si>
  <si>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</si>
  <si>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</si>
  <si>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</si>
  <si>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</si>
  <si>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</si>
  <si>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</si>
  <si>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</si>
  <si>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</si>
  <si>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</si>
  <si>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</si>
  <si>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</si>
  <si>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</si>
  <si>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</si>
  <si>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</si>
  <si>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</si>
  <si>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</si>
  <si>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</si>
  <si>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</si>
  <si>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</si>
  <si>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</si>
  <si>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</si>
  <si>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</si>
  <si>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</si>
  <si>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</si>
  <si>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</si>
  <si>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</si>
  <si>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</si>
  <si>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</si>
  <si>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</si>
  <si>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</si>
  <si>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</si>
  <si>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</si>
  <si>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</si>
  <si>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</si>
  <si>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</si>
  <si>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</si>
  <si>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</si>
  <si>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</si>
  <si>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</si>
  <si>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</si>
  <si>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</si>
  <si>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</si>
  <si>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</si>
  <si>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</si>
  <si>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</si>
  <si>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</si>
  <si>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</si>
  <si>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</si>
  <si>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</si>
  <si>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</si>
  <si>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</si>
  <si>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</si>
  <si>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</si>
  <si>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</si>
  <si>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</si>
  <si>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</si>
  <si>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</si>
  <si>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</si>
  <si>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</si>
  <si>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</si>
  <si>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</si>
  <si>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</si>
  <si>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</si>
  <si>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</si>
  <si>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</si>
  <si>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</si>
  <si>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</si>
  <si>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</si>
  <si>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</si>
  <si>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</si>
  <si>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</si>
  <si>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</si>
  <si>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</si>
  <si>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</si>
  <si>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</si>
  <si>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</si>
  <si>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</si>
  <si>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</si>
  <si>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</si>
  <si>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</si>
  <si>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</si>
  <si>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</si>
  <si>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</si>
  <si>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</si>
  <si>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</si>
  <si>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</si>
  <si>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</si>
  <si>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</si>
  <si>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</si>
  <si>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</si>
  <si>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</si>
  <si>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</si>
  <si>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</si>
  <si>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</si>
  <si>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</si>
  <si>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</si>
  <si>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</si>
  <si>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</si>
  <si>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</si>
  <si>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</si>
  <si>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</si>
  <si>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</si>
  <si>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</si>
  <si>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</si>
  <si>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</si>
  <si>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</si>
  <si>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</si>
  <si>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</si>
  <si>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</si>
  <si>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</si>
  <si>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</si>
  <si>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</si>
  <si>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</si>
  <si>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</si>
  <si>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</si>
  <si>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</si>
  <si>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</si>
  <si>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</si>
  <si>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</si>
  <si>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</si>
  <si>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</si>
  <si>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</si>
  <si>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</si>
  <si>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</si>
  <si>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</si>
  <si>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</si>
  <si>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</si>
  <si>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</si>
  <si>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</si>
  <si>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</si>
  <si>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</si>
  <si>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</si>
  <si>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</si>
  <si>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</si>
  <si>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</si>
  <si>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</si>
  <si>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</si>
  <si>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</si>
  <si>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</si>
  <si>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</si>
  <si>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</si>
  <si>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</si>
  <si>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</si>
  <si>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</si>
  <si>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</si>
  <si>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</si>
  <si>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</si>
  <si>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</si>
  <si>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</si>
  <si>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</si>
  <si>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</si>
  <si>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</si>
  <si>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</si>
  <si>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</si>
  <si>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</si>
  <si>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</si>
  <si>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</si>
  <si>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</si>
  <si>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</si>
  <si>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</si>
  <si>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</si>
  <si>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</si>
  <si>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</si>
  <si>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</si>
  <si>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</si>
  <si>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</si>
  <si>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</si>
  <si>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</si>
  <si>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</si>
  <si>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</si>
  <si>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</si>
  <si>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</si>
  <si>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</si>
  <si>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</si>
  <si>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</si>
  <si>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</si>
  <si>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</si>
  <si>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</si>
  <si>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</si>
  <si>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</si>
  <si>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</si>
  <si>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</si>
  <si>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</si>
  <si>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</si>
  <si>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</si>
  <si>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</si>
  <si>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</si>
  <si>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</si>
  <si>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</si>
  <si>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</si>
  <si>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</si>
  <si>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</si>
  <si>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</si>
  <si>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</si>
  <si>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</si>
  <si>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</si>
  <si>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</si>
  <si>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</si>
  <si>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</si>
  <si>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</si>
  <si>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</si>
  <si>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</si>
  <si>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</si>
  <si>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</si>
  <si>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</si>
  <si>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</si>
  <si>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</si>
  <si>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</si>
  <si>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</si>
  <si>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</si>
  <si>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</si>
  <si>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</si>
  <si>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</si>
  <si>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</si>
  <si>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</si>
  <si>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</si>
  <si>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</si>
  <si>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</si>
  <si>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</si>
  <si>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</si>
  <si>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</si>
  <si>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</si>
  <si>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</si>
  <si>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</si>
  <si>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</si>
  <si>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</si>
  <si>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</si>
  <si>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</si>
  <si>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</si>
  <si>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</si>
  <si>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</si>
  <si>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</si>
  <si>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</si>
  <si>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</si>
  <si>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</si>
  <si>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</si>
  <si>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</si>
  <si>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</si>
  <si>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</si>
  <si>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</si>
  <si>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</si>
  <si>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</si>
  <si>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</si>
  <si>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</si>
  <si>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</si>
  <si>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</si>
  <si>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</si>
  <si>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</si>
  <si>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</si>
  <si>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</si>
  <si>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</si>
  <si>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</si>
  <si>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</si>
  <si>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</si>
  <si>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</si>
  <si>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</si>
  <si>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</si>
  <si>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</si>
  <si>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</si>
  <si>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</si>
  <si>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</si>
  <si>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</si>
  <si>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</si>
  <si>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</si>
  <si>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</si>
  <si>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</si>
  <si>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</si>
  <si>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</si>
  <si>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</si>
  <si>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</si>
  <si>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</si>
  <si>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</si>
  <si>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</si>
  <si>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</si>
  <si>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</si>
  <si>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</si>
  <si>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</si>
  <si>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</si>
  <si>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</si>
  <si>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</si>
  <si>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</si>
  <si>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</si>
  <si>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</si>
  <si>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</si>
  <si>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</si>
  <si>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</si>
  <si>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</si>
  <si>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</si>
  <si>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</si>
  <si>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</si>
  <si>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</si>
  <si>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</si>
  <si>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</si>
  <si>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</si>
  <si>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</si>
  <si>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</si>
  <si>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</si>
  <si>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</si>
  <si>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</si>
  <si>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</si>
  <si>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</si>
  <si>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</si>
  <si>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</si>
  <si>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</si>
  <si>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</si>
  <si>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</si>
  <si>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</si>
  <si>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</si>
  <si>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</si>
  <si>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</si>
  <si>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</si>
  <si>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</si>
  <si>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</si>
  <si>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</si>
  <si>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</si>
  <si>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</si>
  <si>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</si>
  <si>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</si>
  <si>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</si>
  <si>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</si>
  <si>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</si>
  <si>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</si>
  <si>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</si>
  <si>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</si>
  <si>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</si>
  <si>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</si>
  <si>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</si>
  <si>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</si>
  <si>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</si>
  <si>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</si>
  <si>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</si>
  <si>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</si>
  <si>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</si>
  <si>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</si>
  <si>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</si>
  <si>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</si>
  <si>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</si>
  <si>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</si>
  <si>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</si>
  <si>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</si>
  <si>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</si>
  <si>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</si>
  <si>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</si>
  <si>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</si>
  <si>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</si>
  <si>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</si>
  <si>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</si>
  <si>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</si>
  <si>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</si>
  <si>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</si>
  <si>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</si>
  <si>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</si>
  <si>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</si>
  <si>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</si>
  <si>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</si>
  <si>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</si>
  <si>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</si>
  <si>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</si>
  <si>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</si>
  <si>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</si>
  <si>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</si>
  <si>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</si>
  <si>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</si>
  <si>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</si>
  <si>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</si>
  <si>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</si>
  <si>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</si>
  <si>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</si>
  <si>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</si>
  <si>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</si>
  <si>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</si>
  <si>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</si>
  <si>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</si>
  <si>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</si>
  <si>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</si>
  <si>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</si>
  <si>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</si>
  <si>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</si>
  <si>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</si>
  <si>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</si>
  <si>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</si>
  <si>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</si>
  <si>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</si>
  <si>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</si>
  <si>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</si>
  <si>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</si>
  <si>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</si>
  <si>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</si>
  <si>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</si>
  <si>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</si>
  <si>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</si>
  <si>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</si>
  <si>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</si>
  <si>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</si>
  <si>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</si>
  <si>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</si>
  <si>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</si>
  <si>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</si>
  <si>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</si>
  <si>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</si>
  <si>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</si>
  <si>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</si>
  <si>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</si>
  <si>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</si>
  <si>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</si>
  <si>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</si>
  <si>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</si>
  <si>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</si>
  <si>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</si>
  <si>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</si>
  <si>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</si>
  <si>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</si>
  <si>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</si>
  <si>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</si>
  <si>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</si>
  <si>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</si>
  <si>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</si>
  <si>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</si>
  <si>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</si>
  <si>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</si>
  <si>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</si>
  <si>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</si>
  <si>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</si>
  <si>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</si>
  <si>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</si>
  <si>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</si>
  <si>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</si>
  <si>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</si>
  <si>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</si>
  <si>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</si>
  <si>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</si>
  <si>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</si>
  <si>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</si>
  <si>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</si>
  <si>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</si>
  <si>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</si>
  <si>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</si>
  <si>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</si>
  <si>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</si>
  <si>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</si>
  <si>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</si>
  <si>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</si>
  <si>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</si>
  <si>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</si>
  <si>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</si>
  <si>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</si>
  <si>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</si>
  <si>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</si>
  <si>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</si>
  <si>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</si>
  <si>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</si>
  <si>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</si>
  <si>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</si>
  <si>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</si>
  <si>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</si>
  <si>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</si>
  <si>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</si>
  <si>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</si>
  <si>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</si>
  <si>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</si>
  <si>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</si>
  <si>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</si>
  <si>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</si>
  <si>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</si>
  <si>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</si>
  <si>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</si>
  <si>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</si>
  <si>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</si>
  <si>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</si>
  <si>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</si>
  <si>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</si>
  <si>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</si>
  <si>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</si>
  <si>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</si>
  <si>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</si>
  <si>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</si>
  <si>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</si>
  <si>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</si>
  <si>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</si>
  <si>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</si>
  <si>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</si>
  <si>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</si>
  <si>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</si>
  <si>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</si>
  <si>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</si>
  <si>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</si>
  <si>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</si>
  <si>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</si>
  <si>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</si>
  <si>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</si>
  <si>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</si>
  <si>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</si>
  <si>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</si>
  <si>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</si>
  <si>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</si>
  <si>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</si>
  <si>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</si>
  <si>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</si>
  <si>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</si>
  <si>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</si>
  <si>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</si>
  <si>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</si>
  <si>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</si>
  <si>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</si>
  <si>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</si>
  <si>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</si>
  <si>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</si>
  <si>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</si>
  <si>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</si>
  <si>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</si>
  <si>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</si>
  <si>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</si>
  <si>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</si>
  <si>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</si>
  <si>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</si>
  <si>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</si>
  <si>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</si>
  <si>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</si>
  <si>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</si>
  <si>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</si>
  <si>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</si>
  <si>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</si>
  <si>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</si>
  <si>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</si>
  <si>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</si>
  <si>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</si>
  <si>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</si>
  <si>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</si>
  <si>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</si>
  <si>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</si>
  <si>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</si>
  <si>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</si>
  <si>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</si>
  <si>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</si>
  <si>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</si>
  <si>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</si>
  <si>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</si>
  <si>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</si>
  <si>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</si>
  <si>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</si>
  <si>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</si>
  <si>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</si>
  <si>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</si>
  <si>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</si>
  <si>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</si>
  <si>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</si>
  <si>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</si>
  <si>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</si>
  <si>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</si>
  <si>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</si>
  <si>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</si>
  <si>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</si>
  <si>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</si>
  <si>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</si>
  <si>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</si>
  <si>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</si>
  <si>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</si>
  <si>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</si>
  <si>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</si>
  <si>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</si>
  <si>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</si>
  <si>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</si>
  <si>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</si>
  <si>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</si>
  <si>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</si>
  <si>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</si>
  <si>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</si>
  <si>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</si>
  <si>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</si>
  <si>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</si>
  <si>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</si>
  <si>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</si>
  <si>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</si>
  <si>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</si>
  <si>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</si>
  <si>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</si>
  <si>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</si>
  <si>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</si>
  <si>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</si>
  <si>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</si>
  <si>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</si>
  <si>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</si>
  <si>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</si>
  <si>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</si>
  <si>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</si>
  <si>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</si>
  <si>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</si>
  <si>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</si>
  <si>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</si>
  <si>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</si>
  <si>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</si>
  <si>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</si>
  <si>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</si>
  <si>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</si>
  <si>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</si>
  <si>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</si>
  <si>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</si>
  <si>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</si>
  <si>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</si>
  <si>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</si>
  <si>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</si>
  <si>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</si>
  <si>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</si>
  <si>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</si>
  <si>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</si>
  <si>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</si>
  <si>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</si>
  <si>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</si>
  <si>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</si>
  <si>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</si>
  <si>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</si>
  <si>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</si>
  <si>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</si>
  <si>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</si>
  <si>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</si>
  <si>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</si>
  <si>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</si>
  <si>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</si>
  <si>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</si>
  <si>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</si>
  <si>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</si>
  <si>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</si>
  <si>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</si>
  <si>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</si>
  <si>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</si>
  <si>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</si>
  <si>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</si>
  <si>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</si>
  <si>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</si>
  <si>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</si>
  <si>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</si>
  <si>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</si>
  <si>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</si>
  <si>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</si>
  <si>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</si>
  <si>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</si>
  <si>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</si>
  <si>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</si>
  <si>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</si>
  <si>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</si>
  <si>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</si>
  <si>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</si>
  <si>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</si>
  <si>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</si>
  <si>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</si>
  <si>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</si>
  <si>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</si>
  <si>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</si>
  <si>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</si>
  <si>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</si>
  <si>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</si>
  <si>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</si>
  <si>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</si>
  <si>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</si>
  <si>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</si>
  <si>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</si>
  <si>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</si>
  <si>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</si>
  <si>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</si>
  <si>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</si>
  <si>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</si>
  <si>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</si>
  <si>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</si>
  <si>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</si>
  <si>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</si>
  <si>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</si>
  <si>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</si>
  <si>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</si>
  <si>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</si>
  <si>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</si>
  <si>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</si>
  <si>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</si>
  <si>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</si>
  <si>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</si>
  <si>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</si>
  <si>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</si>
  <si>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</si>
  <si>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</si>
  <si>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</si>
  <si>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</si>
  <si>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</si>
  <si>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</si>
  <si>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</si>
  <si>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</si>
  <si>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</si>
  <si>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</si>
  <si>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</si>
  <si>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</si>
  <si>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</si>
  <si>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</si>
  <si>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</si>
  <si>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</si>
  <si>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</si>
  <si>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</si>
  <si>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</si>
  <si>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</si>
  <si>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</si>
  <si>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</si>
  <si>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</si>
  <si>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</si>
  <si>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</si>
  <si>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</si>
  <si>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</si>
  <si>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</si>
  <si>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</si>
  <si>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</si>
  <si>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</si>
  <si>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</si>
  <si>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</si>
  <si>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</si>
  <si>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</si>
  <si>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</si>
  <si>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</si>
  <si>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</si>
  <si>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</si>
  <si>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</si>
  <si>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</si>
  <si>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</si>
  <si>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</si>
  <si>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</si>
  <si>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</si>
  <si>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</si>
  <si>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</si>
  <si>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</si>
  <si>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</si>
  <si>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</si>
  <si>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</si>
  <si>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</si>
  <si>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</si>
  <si>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</si>
  <si>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</si>
  <si>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</si>
  <si>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</si>
  <si>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</si>
  <si>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</si>
  <si>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</si>
  <si>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</si>
  <si>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</si>
  <si>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</si>
  <si>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</si>
  <si>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</si>
  <si>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</si>
  <si>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</si>
  <si>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</si>
  <si>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</si>
  <si>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</si>
  <si>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</si>
  <si>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</si>
  <si>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</si>
  <si>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</si>
  <si>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</si>
  <si>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</si>
  <si>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</si>
  <si>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</si>
  <si>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</si>
  <si>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</si>
  <si>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</si>
  <si>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</si>
  <si>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</si>
  <si>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</si>
  <si>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</si>
  <si>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</si>
  <si>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</si>
  <si>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</si>
  <si>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</si>
  <si>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</si>
  <si>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</si>
  <si>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</si>
  <si>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</si>
  <si>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</si>
  <si>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</si>
  <si>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</si>
  <si>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</si>
  <si>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</si>
  <si>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</si>
  <si>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</si>
  <si>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</si>
  <si>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</si>
  <si>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</si>
  <si>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</si>
  <si>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</si>
  <si>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</si>
  <si>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</si>
  <si>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</si>
  <si>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</si>
  <si>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</si>
  <si>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</si>
  <si>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</si>
  <si>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</si>
  <si>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</si>
  <si>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</si>
  <si>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</si>
  <si>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</si>
  <si>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</si>
  <si>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</si>
  <si>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</si>
  <si>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</si>
  <si>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</si>
  <si>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</si>
  <si>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</si>
  <si>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</si>
  <si>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</si>
  <si>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</si>
  <si>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</si>
  <si>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</si>
  <si>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</si>
  <si>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</si>
  <si>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</si>
  <si>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</si>
  <si>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</si>
  <si>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</si>
  <si>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</si>
  <si>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</si>
  <si>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</si>
  <si>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</si>
  <si>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</si>
  <si>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</si>
  <si>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</si>
  <si>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</si>
  <si>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</si>
  <si>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</si>
  <si>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</si>
  <si>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</si>
  <si>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</si>
  <si>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</si>
  <si>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</si>
  <si>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</si>
  <si>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</si>
  <si>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</si>
  <si>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</si>
  <si>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</si>
  <si>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</si>
  <si>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</si>
  <si>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</si>
  <si>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</si>
  <si>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</si>
  <si>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</si>
  <si>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</si>
  <si>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</si>
  <si>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</si>
  <si>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</si>
  <si>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</si>
  <si>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</si>
  <si>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</si>
  <si>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</si>
  <si>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</si>
  <si>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</si>
  <si>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</si>
  <si>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</si>
  <si>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</si>
  <si>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</si>
  <si>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</si>
  <si>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</si>
  <si>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</si>
  <si>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</si>
  <si>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</si>
  <si>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</si>
  <si>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</si>
  <si>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</si>
  <si>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</si>
  <si>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</si>
  <si>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</si>
  <si>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</si>
  <si>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</si>
  <si>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</si>
  <si>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</si>
  <si>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</si>
  <si>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</si>
  <si>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</si>
  <si>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</si>
  <si>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</si>
  <si>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</si>
  <si>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</si>
  <si>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</si>
  <si>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</si>
  <si>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</si>
  <si>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</si>
  <si>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</si>
  <si>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</si>
  <si>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</si>
  <si>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</si>
  <si>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</si>
  <si>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</si>
  <si>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</si>
  <si>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</si>
  <si>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</si>
  <si>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</si>
  <si>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</si>
  <si>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</si>
  <si>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</si>
  <si>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</si>
  <si>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</si>
  <si>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</si>
  <si>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</si>
  <si>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</si>
  <si>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</si>
  <si>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</si>
  <si>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</si>
  <si>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</si>
  <si>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</si>
  <si>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</si>
  <si>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</si>
  <si>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</si>
  <si>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</si>
  <si>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</si>
  <si>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</si>
  <si>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</si>
  <si>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</si>
  <si>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</si>
  <si>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</si>
  <si>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</si>
  <si>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</si>
  <si>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</si>
  <si>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</si>
  <si>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</si>
  <si>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</si>
  <si>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</si>
  <si>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</si>
  <si>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</si>
  <si>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</si>
  <si>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</si>
  <si>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</si>
  <si>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</si>
  <si>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</si>
  <si>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</si>
  <si>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</si>
  <si>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</si>
  <si>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</si>
  <si>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</si>
  <si>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</si>
  <si>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</si>
  <si>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</si>
  <si>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</si>
  <si>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</si>
  <si>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</si>
  <si>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</si>
  <si>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</si>
  <si>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</si>
  <si>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</si>
  <si>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</si>
  <si>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</si>
  <si>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</si>
  <si>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</si>
  <si>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</si>
  <si>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</si>
  <si>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</si>
  <si>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</si>
  <si>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</si>
  <si>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</si>
  <si>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</si>
  <si>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</si>
  <si>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</si>
  <si>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</si>
  <si>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</si>
  <si>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</si>
  <si>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</si>
  <si>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</si>
  <si>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</si>
  <si>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</si>
  <si>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</si>
  <si>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</si>
  <si>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</si>
  <si>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</si>
  <si>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</si>
  <si>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</si>
  <si>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</si>
  <si>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</si>
  <si>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</si>
  <si>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</si>
  <si>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</si>
  <si>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</si>
  <si>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</si>
  <si>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</si>
  <si>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</si>
  <si>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</si>
  <si>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</si>
  <si>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</si>
  <si>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</si>
  <si>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</si>
  <si>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</si>
  <si>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</si>
  <si>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</si>
  <si>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</si>
  <si>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</si>
  <si>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</si>
  <si>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</si>
  <si>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</si>
  <si>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</si>
  <si>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</si>
  <si>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</si>
  <si>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</si>
  <si>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</si>
  <si>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</si>
  <si>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</si>
  <si>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</si>
  <si>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</si>
  <si>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</si>
  <si>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</si>
  <si>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</si>
  <si>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</si>
  <si>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</si>
  <si>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</si>
  <si>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</si>
  <si>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</si>
  <si>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</si>
  <si>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</si>
  <si>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</si>
  <si>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</si>
  <si>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</si>
  <si>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</si>
  <si>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</si>
  <si>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</si>
  <si>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</si>
  <si>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</si>
  <si>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</si>
  <si>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</si>
  <si>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</si>
  <si>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</si>
  <si>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</si>
  <si>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</si>
  <si>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</si>
  <si>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</si>
  <si>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</si>
  <si>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</si>
  <si>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</si>
  <si>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</si>
  <si>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</si>
  <si>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</si>
  <si>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</si>
  <si>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</si>
  <si>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</si>
  <si>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</si>
  <si>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</si>
  <si>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</si>
  <si>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</si>
  <si>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</si>
  <si>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</si>
  <si>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</si>
  <si>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</si>
  <si>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</si>
  <si>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</si>
  <si>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</si>
  <si>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</si>
  <si>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</si>
  <si>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</si>
  <si>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</si>
  <si>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</si>
  <si>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</si>
  <si>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</si>
  <si>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</si>
  <si>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</si>
  <si>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</si>
  <si>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</si>
  <si>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</si>
  <si>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</si>
  <si>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</si>
  <si>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</si>
  <si>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</si>
  <si>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</si>
  <si>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</si>
  <si>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</si>
  <si>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</si>
  <si>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</si>
  <si>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</si>
  <si>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</si>
  <si>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</si>
  <si>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</si>
  <si>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</si>
  <si>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</si>
  <si>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</si>
  <si>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</si>
  <si>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</si>
  <si>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</si>
  <si>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</si>
  <si>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</si>
  <si>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</si>
  <si>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</si>
  <si>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</si>
  <si>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</si>
  <si>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</si>
  <si>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</si>
  <si>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</si>
  <si>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</si>
  <si>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</si>
  <si>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</si>
  <si>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</si>
  <si>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</si>
  <si>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</si>
  <si>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</si>
  <si>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</si>
  <si>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</si>
  <si>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</si>
  <si>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</si>
  <si>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</si>
  <si>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</si>
  <si>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</si>
  <si>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</si>
  <si>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</si>
  <si>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</si>
  <si>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</si>
  <si>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</si>
  <si>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</si>
  <si>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</si>
  <si>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</si>
  <si>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</si>
  <si>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</si>
  <si>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</si>
  <si>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</si>
  <si>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</si>
  <si>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</si>
  <si>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</si>
  <si>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</si>
  <si>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</si>
  <si>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</si>
  <si>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</si>
  <si>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</si>
  <si>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</si>
  <si>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</si>
  <si>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</si>
  <si>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</si>
  <si>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</si>
  <si>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</si>
  <si>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</si>
  <si>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</si>
  <si>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</si>
  <si>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</si>
  <si>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</si>
  <si>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</si>
  <si>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</si>
  <si>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</si>
  <si>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</si>
  <si>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</si>
  <si>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</si>
  <si>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</si>
  <si>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</si>
  <si>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</si>
  <si>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</si>
  <si>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</si>
  <si>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</si>
  <si>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</si>
  <si>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</si>
  <si>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</si>
  <si>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</si>
  <si>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</si>
  <si>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</si>
  <si>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</si>
  <si>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</si>
  <si>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</si>
  <si>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</si>
  <si>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</si>
  <si>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</si>
  <si>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</si>
  <si>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</si>
  <si>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</si>
  <si>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</si>
  <si>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</si>
  <si>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</si>
  <si>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</si>
  <si>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</si>
  <si>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</si>
  <si>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</si>
  <si>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</si>
  <si>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</si>
  <si>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</si>
  <si>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</si>
  <si>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</si>
  <si>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</si>
  <si>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</si>
  <si>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</si>
  <si>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</si>
  <si>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</si>
  <si>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</si>
  <si>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</si>
  <si>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</si>
  <si>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</si>
  <si>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</si>
  <si>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</si>
  <si>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</si>
  <si>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</si>
  <si>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</si>
  <si>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</si>
  <si>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</si>
  <si>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</si>
  <si>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</si>
  <si>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</si>
  <si>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</si>
  <si>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</si>
  <si>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</si>
  <si>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</si>
  <si>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</si>
  <si>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</si>
  <si>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</si>
  <si>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</si>
  <si>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</si>
  <si>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</si>
  <si>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</si>
  <si>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</si>
  <si>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</si>
  <si>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</si>
  <si>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</si>
  <si>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</si>
  <si>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</si>
  <si>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</si>
  <si>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</si>
  <si>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</si>
  <si>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</si>
  <si>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</si>
  <si>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</si>
  <si>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</si>
  <si>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</si>
  <si>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</si>
  <si>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</si>
  <si>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</si>
  <si>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</si>
  <si>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</si>
  <si>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</si>
  <si>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</si>
  <si>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</si>
  <si>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</si>
  <si>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</si>
  <si>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</si>
  <si>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</si>
  <si>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</si>
  <si>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</si>
  <si>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</si>
  <si>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</si>
  <si>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</si>
  <si>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</si>
  <si>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</si>
  <si>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</si>
  <si>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</si>
  <si>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</si>
  <si>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</si>
  <si>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</si>
  <si>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</si>
  <si>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</si>
  <si>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</si>
  <si>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</si>
  <si>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</si>
  <si>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</si>
  <si>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</si>
  <si>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</si>
  <si>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</si>
  <si>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</si>
  <si>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</si>
  <si>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</si>
  <si>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</si>
  <si>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</si>
  <si>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</si>
  <si>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</si>
  <si>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</si>
  <si>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</si>
  <si>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</si>
  <si>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</si>
  <si>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</si>
  <si>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</si>
  <si>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</si>
  <si>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</si>
  <si>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</si>
  <si>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</si>
  <si>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</si>
  <si>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</si>
  <si>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</si>
  <si>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</si>
  <si>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</si>
  <si>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</si>
  <si>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</si>
  <si>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</si>
  <si>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</si>
  <si>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</si>
  <si>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</si>
  <si>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</si>
  <si>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</si>
  <si>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</si>
  <si>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</si>
  <si>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</si>
  <si>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</si>
  <si>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</si>
  <si>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</si>
  <si>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</si>
  <si>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</si>
  <si>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</si>
  <si>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</si>
  <si>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</si>
  <si>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</si>
  <si>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</si>
  <si>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</si>
  <si>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</si>
  <si>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</si>
  <si>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</si>
  <si>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</si>
  <si>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</si>
  <si>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</si>
  <si>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</si>
  <si>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</si>
  <si>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</si>
  <si>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</si>
  <si>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</si>
  <si>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</si>
  <si>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</si>
  <si>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</si>
  <si>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</si>
  <si>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</si>
  <si>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</si>
  <si>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</si>
  <si>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</si>
  <si>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</si>
  <si>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</si>
  <si>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</si>
  <si>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</si>
  <si>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</si>
  <si>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</si>
  <si>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</si>
  <si>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</si>
  <si>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</si>
  <si>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</si>
  <si>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</si>
  <si>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</si>
  <si>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</si>
  <si>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</si>
  <si>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</si>
  <si>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</si>
  <si>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</si>
  <si>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</si>
  <si>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</si>
  <si>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</si>
  <si>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</si>
  <si>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</si>
  <si>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</si>
  <si>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</si>
  <si>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</si>
  <si>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</si>
  <si>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</si>
  <si>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</si>
  <si>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</si>
  <si>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</si>
  <si>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</si>
  <si>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</si>
  <si>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</si>
  <si>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</si>
  <si>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</si>
  <si>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</si>
  <si>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</si>
  <si>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</si>
  <si>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</si>
  <si>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</si>
  <si>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</si>
  <si>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</si>
  <si>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</si>
  <si>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</si>
  <si>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</si>
  <si>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</si>
  <si>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</si>
  <si>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</si>
  <si>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</si>
  <si>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</si>
  <si>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</si>
  <si>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</si>
  <si>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</si>
  <si>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</si>
  <si>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</si>
  <si>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</si>
  <si>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</si>
  <si>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</si>
  <si>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</si>
  <si>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</si>
  <si>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</si>
  <si>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</si>
  <si>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</si>
  <si>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</si>
  <si>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</si>
  <si>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</si>
  <si>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</si>
  <si>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</si>
  <si>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</si>
  <si>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</si>
  <si>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</si>
  <si>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</si>
  <si>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</si>
  <si>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</si>
  <si>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</si>
  <si>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</si>
  <si>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</si>
  <si>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</si>
  <si>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</si>
  <si>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</si>
  <si>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</si>
  <si>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</si>
  <si>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</si>
  <si>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</si>
  <si>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</si>
  <si>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</si>
  <si>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</si>
  <si>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</si>
  <si>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</si>
  <si>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</si>
  <si>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</si>
  <si>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</si>
  <si>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</si>
  <si>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</si>
  <si>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</si>
  <si>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</si>
  <si>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</si>
  <si>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</si>
  <si>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</si>
  <si>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</si>
  <si>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</si>
  <si>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</si>
  <si>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</si>
  <si>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</si>
  <si>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</si>
  <si>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</si>
  <si>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</si>
  <si>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</si>
  <si>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</si>
  <si>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</si>
  <si>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</si>
  <si>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</si>
  <si>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</si>
  <si>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</si>
  <si>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</si>
  <si>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</si>
  <si>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</si>
  <si>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</si>
  <si>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</si>
  <si>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</si>
  <si>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</si>
  <si>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</si>
  <si>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</si>
  <si>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</si>
  <si>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</si>
  <si>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</si>
  <si>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</si>
  <si>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</si>
  <si>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</si>
  <si>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</si>
  <si>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</si>
  <si>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</si>
  <si>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</si>
  <si>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</si>
  <si>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</si>
  <si>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</si>
  <si>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</si>
  <si>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</si>
  <si>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</si>
  <si>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</si>
  <si>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</si>
  <si>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</si>
  <si>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</si>
  <si>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</si>
  <si>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</si>
  <si>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</si>
  <si>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</si>
  <si>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</si>
  <si>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</si>
  <si>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</si>
  <si>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</si>
  <si>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</si>
  <si>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</si>
  <si>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</si>
  <si>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</si>
  <si>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</si>
  <si>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</si>
  <si>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</si>
  <si>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</si>
  <si>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</si>
  <si>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</si>
  <si>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</si>
  <si>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</si>
  <si>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</si>
  <si>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</si>
  <si>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</si>
  <si>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</si>
  <si>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</si>
  <si>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</si>
  <si>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</si>
  <si>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</si>
  <si>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</si>
  <si>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</si>
  <si>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</si>
  <si>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</si>
  <si>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</si>
  <si>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</si>
  <si>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</si>
  <si>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</si>
  <si>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</si>
  <si>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</si>
  <si>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</si>
  <si>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</si>
  <si>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</si>
  <si>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</si>
  <si>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</si>
  <si>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</si>
  <si>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</si>
  <si>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</si>
  <si>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</si>
  <si>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</si>
  <si>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</si>
  <si>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</si>
  <si>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</si>
  <si>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</si>
  <si>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</si>
  <si>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</si>
  <si>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</si>
  <si>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</si>
  <si>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</si>
  <si>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</si>
  <si>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</si>
  <si>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</si>
  <si>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</si>
  <si>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</si>
  <si>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</si>
  <si>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</si>
  <si>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</si>
  <si>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</si>
  <si>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</si>
  <si>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</si>
  <si>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</si>
  <si>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</si>
  <si>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</si>
  <si>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</si>
  <si>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</si>
  <si>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</si>
  <si>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</si>
  <si>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</si>
  <si>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</si>
  <si>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</si>
  <si>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</si>
  <si>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</si>
  <si>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</si>
  <si>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</si>
  <si>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</si>
  <si>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</si>
  <si>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</si>
  <si>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</si>
  <si>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</si>
  <si>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</si>
  <si>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</si>
  <si>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</si>
  <si>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</si>
  <si>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</si>
  <si>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</si>
  <si>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</si>
  <si>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</si>
  <si>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</si>
  <si>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</si>
  <si>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</si>
  <si>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</si>
  <si>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</si>
  <si>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</si>
  <si>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</si>
  <si>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</si>
  <si>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</si>
  <si>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</si>
  <si>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</si>
  <si>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</si>
  <si>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</si>
  <si>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</si>
  <si>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</si>
  <si>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</si>
  <si>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</si>
  <si>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</si>
  <si>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</si>
  <si>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</si>
  <si>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</si>
  <si>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</si>
  <si>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</si>
  <si>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</si>
  <si>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</si>
  <si>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</si>
  <si>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</si>
  <si>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</si>
  <si>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</si>
  <si>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</si>
  <si>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</si>
  <si>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</si>
  <si>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</si>
  <si>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</si>
  <si>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</si>
  <si>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</si>
  <si>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</si>
  <si>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</si>
  <si>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</si>
  <si>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</si>
  <si>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</si>
  <si>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</si>
  <si>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</si>
  <si>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</si>
  <si>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</si>
  <si>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</si>
  <si>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</si>
  <si>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</si>
  <si>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</si>
  <si>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</si>
  <si>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</si>
  <si>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</si>
  <si>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</si>
  <si>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</si>
  <si>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</si>
  <si>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</si>
  <si>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</si>
  <si>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</si>
  <si>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</si>
  <si>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</si>
  <si>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</si>
  <si>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</si>
  <si>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</si>
  <si>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</si>
  <si>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</si>
  <si>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</si>
  <si>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</si>
  <si>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</si>
  <si>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</si>
  <si>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</si>
  <si>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</si>
  <si>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</si>
  <si>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</si>
  <si>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</si>
  <si>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</si>
  <si>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</si>
  <si>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</si>
  <si>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</si>
  <si>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</si>
  <si>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</si>
  <si>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</si>
  <si>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</si>
  <si>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</si>
  <si>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</si>
  <si>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</si>
  <si>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</si>
  <si>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</si>
  <si>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</si>
  <si>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</si>
  <si>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</si>
  <si>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</si>
  <si>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</si>
  <si>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</si>
  <si>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</si>
  <si>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</si>
  <si>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</si>
  <si>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</si>
  <si>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</si>
  <si>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</si>
  <si>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</si>
  <si>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</si>
  <si>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</si>
  <si>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</si>
  <si>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</si>
  <si>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</si>
  <si>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</si>
  <si>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</si>
  <si>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</si>
  <si>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</si>
  <si>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</si>
  <si>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</si>
  <si>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</si>
  <si>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</si>
  <si>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</si>
  <si>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</si>
  <si>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</si>
  <si>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</si>
  <si>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</si>
  <si>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</si>
  <si>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</si>
  <si>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</si>
  <si>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</si>
  <si>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</si>
  <si>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</si>
  <si>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</si>
  <si>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</si>
  <si>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</si>
  <si>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</si>
  <si>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</si>
  <si>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</si>
  <si>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</si>
  <si>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</si>
  <si>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</si>
  <si>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</si>
  <si>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</si>
  <si>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</si>
  <si>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</si>
  <si>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</si>
  <si>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</si>
  <si>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</si>
  <si>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</si>
  <si>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</si>
  <si>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</si>
  <si>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</si>
  <si>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</si>
  <si>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</si>
  <si>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</si>
  <si>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</si>
  <si>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</si>
  <si>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</si>
  <si>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</si>
  <si>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</si>
  <si>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</si>
  <si>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</si>
  <si>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</si>
  <si>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</si>
  <si>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</si>
  <si>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</si>
  <si>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</si>
  <si>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</si>
  <si>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</si>
  <si>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</si>
  <si>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</si>
  <si>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</si>
  <si>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</si>
  <si>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</si>
  <si>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</si>
  <si>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</si>
  <si>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</si>
  <si>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</si>
  <si>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</si>
  <si>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</si>
  <si>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</si>
  <si>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</si>
  <si>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</si>
  <si>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</si>
  <si>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</si>
  <si>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</si>
  <si>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</si>
  <si>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</si>
  <si>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</si>
  <si>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</si>
  <si>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</si>
  <si>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</si>
  <si>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</si>
  <si>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</si>
  <si>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</si>
  <si>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</si>
  <si>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</si>
  <si>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</si>
  <si>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</si>
  <si>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</si>
  <si>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</si>
  <si>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</si>
  <si>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</si>
  <si>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</si>
  <si>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</si>
  <si>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</si>
  <si>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</si>
  <si>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</si>
  <si>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</si>
  <si>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</si>
  <si>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</si>
  <si>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</si>
  <si>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</si>
  <si>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</si>
  <si>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</si>
  <si>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</si>
  <si>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</si>
  <si>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</si>
  <si>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</si>
  <si>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</si>
  <si>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</si>
  <si>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</si>
  <si>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</si>
  <si>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</si>
  <si>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</si>
  <si>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</si>
  <si>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</si>
  <si>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</si>
  <si>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</si>
  <si>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</si>
  <si>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</si>
  <si>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</si>
  <si>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</si>
  <si>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</si>
  <si>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</si>
  <si>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</si>
  <si>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</si>
  <si>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</si>
  <si>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</si>
  <si>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</si>
  <si>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</si>
  <si>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</si>
  <si>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</si>
  <si>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</si>
  <si>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</si>
  <si>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</si>
  <si>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</si>
  <si>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</si>
  <si>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</si>
  <si>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</si>
  <si>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</si>
  <si>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</si>
  <si>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</si>
  <si>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</si>
  <si>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</si>
  <si>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</si>
  <si>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</si>
  <si>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</si>
  <si>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</si>
  <si>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</si>
  <si>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</si>
  <si>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</si>
  <si>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</si>
  <si>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</si>
  <si>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</si>
  <si>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</si>
  <si>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</si>
  <si>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</si>
  <si>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</si>
  <si>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</si>
  <si>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</si>
  <si>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</si>
  <si>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</si>
  <si>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</si>
  <si>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</si>
  <si>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</si>
  <si>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</si>
  <si>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</si>
  <si>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</si>
  <si>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</si>
  <si>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</si>
  <si>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</si>
  <si>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</si>
  <si>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</si>
  <si>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</si>
  <si>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</si>
  <si>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</si>
  <si>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</si>
  <si>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</si>
  <si>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</si>
  <si>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</si>
  <si>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</si>
  <si>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</si>
  <si>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</si>
  <si>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</si>
  <si>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</si>
  <si>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</si>
  <si>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</si>
  <si>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</si>
  <si>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</si>
  <si>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</si>
  <si>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</si>
  <si>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</si>
  <si>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</si>
  <si>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</si>
  <si>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</si>
  <si>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</si>
  <si>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</si>
  <si>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</si>
  <si>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</si>
  <si>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</si>
  <si>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</si>
  <si>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</si>
  <si>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</si>
  <si>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</si>
  <si>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</si>
  <si>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</si>
  <si>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</si>
  <si>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</si>
  <si>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</si>
  <si>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</si>
  <si>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</si>
  <si>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</si>
  <si>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</si>
  <si>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</si>
  <si>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</si>
  <si>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</si>
  <si>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</si>
  <si>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</si>
  <si>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</si>
  <si>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</si>
  <si>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</si>
  <si>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</si>
  <si>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</si>
  <si>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</si>
  <si>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</si>
  <si>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</si>
  <si>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</si>
  <si>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</si>
  <si>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</si>
  <si>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</si>
  <si>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</si>
  <si>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</si>
  <si>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</si>
  <si>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</si>
  <si>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</si>
  <si>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</si>
  <si>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</si>
  <si>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</si>
  <si>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</si>
  <si>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</si>
  <si>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</si>
  <si>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</si>
  <si>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</si>
  <si>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</si>
  <si>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</si>
  <si>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</si>
  <si>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</si>
  <si>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</si>
  <si>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</si>
  <si>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</si>
  <si>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</si>
  <si>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</si>
  <si>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</si>
  <si>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</si>
  <si>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</si>
  <si>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</si>
  <si>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</si>
  <si>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</si>
  <si>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</si>
  <si>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</si>
  <si>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</si>
  <si>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</si>
  <si>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</si>
  <si>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</si>
  <si>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</si>
  <si>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</si>
  <si>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</si>
  <si>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</si>
  <si>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</si>
  <si>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</si>
  <si>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</si>
  <si>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</si>
  <si>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</si>
  <si>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</si>
  <si>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</si>
  <si>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</si>
  <si>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</si>
  <si>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</si>
  <si>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</si>
  <si>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</si>
  <si>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</si>
  <si>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</si>
  <si>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</si>
  <si>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</si>
  <si>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</si>
  <si>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</si>
  <si>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</si>
  <si>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</si>
  <si>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</si>
  <si>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</si>
  <si>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</si>
  <si>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</si>
  <si>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</si>
  <si>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</si>
  <si>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</si>
  <si>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</si>
  <si>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</si>
  <si>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</si>
  <si>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</si>
  <si>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</si>
  <si>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</si>
  <si>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</si>
  <si>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</si>
  <si>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</si>
  <si>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</si>
  <si>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</si>
  <si>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</si>
  <si>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</si>
  <si>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</si>
  <si>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</si>
  <si>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</si>
  <si>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</si>
  <si>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</si>
  <si>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</si>
  <si>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</si>
  <si>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</si>
  <si>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</si>
  <si>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</si>
  <si>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</si>
  <si>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</si>
  <si>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</si>
  <si>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</si>
  <si>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</si>
  <si>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</si>
  <si>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</si>
  <si>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</si>
  <si>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</si>
  <si>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</si>
  <si>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</si>
  <si>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</si>
  <si>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</si>
  <si>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</si>
  <si>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</si>
  <si>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</si>
  <si>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</si>
  <si>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</si>
  <si>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</si>
  <si>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</si>
  <si>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</si>
  <si>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</si>
  <si>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</si>
  <si>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</si>
  <si>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</si>
  <si>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</si>
  <si>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</si>
  <si>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</si>
  <si>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</si>
  <si>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</si>
  <si>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</si>
  <si>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</si>
  <si>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</si>
  <si>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</si>
  <si>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</si>
  <si>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</si>
  <si>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</si>
  <si>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</si>
  <si>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</si>
  <si>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</si>
  <si>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</si>
  <si>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</si>
  <si>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</si>
  <si>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</si>
  <si>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</si>
  <si>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</si>
  <si>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</si>
  <si>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</si>
  <si>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</si>
  <si>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</si>
  <si>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</si>
  <si>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</si>
  <si>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</si>
  <si>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</si>
  <si>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</si>
  <si>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</si>
  <si>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</si>
  <si>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</si>
  <si>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</si>
  <si>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</si>
  <si>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</si>
  <si>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</si>
  <si>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</si>
  <si>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</si>
  <si>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</si>
  <si>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</si>
  <si>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</si>
  <si>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</si>
  <si>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</si>
  <si>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</si>
  <si>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</si>
  <si>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</si>
  <si>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</si>
  <si>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</si>
  <si>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</si>
  <si>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</si>
  <si>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</si>
  <si>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</si>
  <si>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</si>
  <si>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</si>
  <si>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</si>
  <si>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</si>
  <si>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</si>
  <si>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</si>
  <si>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</si>
  <si>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</si>
  <si>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</si>
  <si>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</si>
  <si>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</si>
  <si>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</si>
  <si>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</si>
  <si>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</si>
  <si>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</si>
  <si>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</si>
  <si>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</si>
  <si>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</si>
  <si>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</si>
  <si>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</si>
  <si>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</si>
  <si>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</si>
  <si>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</si>
  <si>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</si>
  <si>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</si>
  <si>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</si>
  <si>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</si>
  <si>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</si>
  <si>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</si>
  <si>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</si>
  <si>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</si>
  <si>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</si>
  <si>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</si>
  <si>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</si>
  <si>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</si>
  <si>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</si>
  <si>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</si>
  <si>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</si>
  <si>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</si>
  <si>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</si>
  <si>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</si>
  <si>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</si>
  <si>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</si>
  <si>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</si>
  <si>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</si>
  <si>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</si>
  <si>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</si>
  <si>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</si>
  <si>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</si>
  <si>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</si>
  <si>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</si>
  <si>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</si>
  <si>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</si>
  <si>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</si>
  <si>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</si>
  <si>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</si>
  <si>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</si>
  <si>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</si>
  <si>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</si>
  <si>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</si>
  <si>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</si>
  <si>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</si>
  <si>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</si>
  <si>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</si>
  <si>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</si>
  <si>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</si>
  <si>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</si>
  <si>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</si>
  <si>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</si>
  <si>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</si>
  <si>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</si>
  <si>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</si>
  <si>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</si>
  <si>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</si>
  <si>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</si>
  <si>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</si>
  <si>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</si>
  <si>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</si>
  <si>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</si>
  <si>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</si>
  <si>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</si>
  <si>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</si>
  <si>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</si>
  <si>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</si>
  <si>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</si>
  <si>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</si>
  <si>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</si>
  <si>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</si>
  <si>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</si>
  <si>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</si>
  <si>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</si>
  <si>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</si>
  <si>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</si>
  <si>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</si>
  <si>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</si>
  <si>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</si>
  <si>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</si>
  <si>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</si>
  <si>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</si>
  <si>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</si>
  <si>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</si>
  <si>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</si>
  <si>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</si>
  <si>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</si>
  <si>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</si>
  <si>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</si>
  <si>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</si>
  <si>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</si>
  <si>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</si>
  <si>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</si>
  <si>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</si>
  <si>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</si>
  <si>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</si>
  <si>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</si>
  <si>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</si>
  <si>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</si>
  <si>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</si>
  <si>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</si>
  <si>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</si>
  <si>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</si>
  <si>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</si>
  <si>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</si>
  <si>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</si>
  <si>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</si>
  <si>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</si>
  <si>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</si>
  <si>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</si>
  <si>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</si>
  <si>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</si>
  <si>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</si>
  <si>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</si>
  <si>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</si>
  <si>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</si>
  <si>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</si>
  <si>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</si>
  <si>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</si>
  <si>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</si>
  <si>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</si>
  <si>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</si>
  <si>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</si>
  <si>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</si>
  <si>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</si>
  <si>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</si>
  <si>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</si>
  <si>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</si>
  <si>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</si>
  <si>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</si>
  <si>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</si>
  <si>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</si>
  <si>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</si>
  <si>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</si>
  <si>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</si>
  <si>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</si>
  <si>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</si>
  <si>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</si>
  <si>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</si>
  <si>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</si>
  <si>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</si>
  <si>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</si>
  <si>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</si>
  <si>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</si>
  <si>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</si>
  <si>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</si>
  <si>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</si>
  <si>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</si>
  <si>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</si>
  <si>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</si>
  <si>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</si>
  <si>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</si>
  <si>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</si>
  <si>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</si>
  <si>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</si>
  <si>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</si>
  <si>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</si>
  <si>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</si>
  <si>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</si>
  <si>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</si>
  <si>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</si>
  <si>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</si>
  <si>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</si>
  <si>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</si>
  <si>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</si>
  <si>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</si>
  <si>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</si>
  <si>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</si>
  <si>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</si>
  <si>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</si>
  <si>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</si>
  <si>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</si>
  <si>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</si>
  <si>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</si>
  <si>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</si>
  <si>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</si>
  <si>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</si>
  <si>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</si>
  <si>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</si>
  <si>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</si>
  <si>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</si>
  <si>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</si>
  <si>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</si>
  <si>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</si>
  <si>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</si>
  <si>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</si>
  <si>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</si>
  <si>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</si>
  <si>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</si>
  <si>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</si>
  <si>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</si>
  <si>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</si>
  <si>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</si>
  <si>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</si>
  <si>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</si>
  <si>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</si>
  <si>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</si>
  <si>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</si>
  <si>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</si>
  <si>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</si>
  <si>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</si>
  <si>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</si>
  <si>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</si>
  <si>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</si>
  <si>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</si>
  <si>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</si>
  <si>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</si>
  <si>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</si>
  <si>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</si>
  <si>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</si>
  <si>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</si>
  <si>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</si>
  <si>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</si>
  <si>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</si>
  <si>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</si>
  <si>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</si>
  <si>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</si>
  <si>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</si>
  <si>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</si>
  <si>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</si>
  <si>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</si>
  <si>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</si>
  <si>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</si>
  <si>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</si>
  <si>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</si>
  <si>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</si>
  <si>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</si>
  <si>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</si>
  <si>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</si>
  <si>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</si>
  <si>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</si>
  <si>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</si>
  <si>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</si>
  <si>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</si>
  <si>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</si>
  <si>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</si>
  <si>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</si>
  <si>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</si>
  <si>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</si>
  <si>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</si>
  <si>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</si>
  <si>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</si>
  <si>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</si>
  <si>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</si>
  <si>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</si>
  <si>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</si>
  <si>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</si>
  <si>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</si>
  <si>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</si>
  <si>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</si>
  <si>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</si>
  <si>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</si>
  <si>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</si>
  <si>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</si>
  <si>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</si>
  <si>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</si>
  <si>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</si>
  <si>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</si>
  <si>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</si>
  <si>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</si>
  <si>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</si>
  <si>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</si>
  <si>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</si>
  <si>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</si>
  <si>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</si>
  <si>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</si>
  <si>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</si>
  <si>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</si>
  <si>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</si>
  <si>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</si>
  <si>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</si>
  <si>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</si>
  <si>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</si>
  <si>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</si>
  <si>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</si>
  <si>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</si>
  <si>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</si>
  <si>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</si>
  <si>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</si>
  <si>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</si>
  <si>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</si>
  <si>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</si>
  <si>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</si>
  <si>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</si>
  <si>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</si>
  <si>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</si>
  <si>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</si>
  <si>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</si>
  <si>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</si>
  <si>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</si>
  <si>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</si>
  <si>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</si>
  <si>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</si>
  <si>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</si>
  <si>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</si>
  <si>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</si>
  <si>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</si>
  <si>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</si>
  <si>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</si>
  <si>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</si>
  <si>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</si>
  <si>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</si>
  <si>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</si>
  <si>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</si>
  <si>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</si>
  <si>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</si>
  <si>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</si>
  <si>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</si>
  <si>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</si>
  <si>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</si>
  <si>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</si>
  <si>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</si>
  <si>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</si>
  <si>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</si>
  <si>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</si>
  <si>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</si>
  <si>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</si>
  <si>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</si>
  <si>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</si>
  <si>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</si>
  <si>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</si>
  <si>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</si>
  <si>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</si>
  <si>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</si>
  <si>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</si>
  <si>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</si>
  <si>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</si>
  <si>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</si>
  <si>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</si>
  <si>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</si>
  <si>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</si>
  <si>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</si>
  <si>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</si>
  <si>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</si>
  <si>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</si>
  <si>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</si>
  <si>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</si>
  <si>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</si>
  <si>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</si>
  <si>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</si>
  <si>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</si>
  <si>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</si>
  <si>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</si>
  <si>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</si>
  <si>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</si>
  <si>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</si>
  <si>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</si>
  <si>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</si>
  <si>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</si>
  <si>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</si>
  <si>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</si>
  <si>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</si>
  <si>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</si>
  <si>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</si>
  <si>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</si>
  <si>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</si>
  <si>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</si>
  <si>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</si>
  <si>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</si>
  <si>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</si>
  <si>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</si>
  <si>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</si>
  <si>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</si>
  <si>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</si>
  <si>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</si>
  <si>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</si>
  <si>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</si>
  <si>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</si>
  <si>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</si>
  <si>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</si>
  <si>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</si>
  <si>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</si>
  <si>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</si>
  <si>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</si>
  <si>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</si>
  <si>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</si>
  <si>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</si>
  <si>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</si>
  <si>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</si>
  <si>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</si>
  <si>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</si>
  <si>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</si>
  <si>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</si>
  <si>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</si>
  <si>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</si>
  <si>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</si>
  <si>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</si>
  <si>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</si>
  <si>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</si>
  <si>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</si>
  <si>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</si>
  <si>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</si>
  <si>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</si>
  <si>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</si>
  <si>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</si>
  <si>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</si>
  <si>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</si>
  <si>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</si>
  <si>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</si>
  <si>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</si>
  <si>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</si>
  <si>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</si>
  <si>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</si>
  <si>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</si>
  <si>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</si>
  <si>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</si>
  <si>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</si>
  <si>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</si>
  <si>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</si>
  <si>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</si>
  <si>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</si>
  <si>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</si>
  <si>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</si>
  <si>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</si>
  <si>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</si>
  <si>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</si>
  <si>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</si>
  <si>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</si>
  <si>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</si>
  <si>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</si>
  <si>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</si>
  <si>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</si>
  <si>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</si>
  <si>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</si>
  <si>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</si>
  <si>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</si>
  <si>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</si>
  <si>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</si>
  <si>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</si>
  <si>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</si>
  <si>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</si>
  <si>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</si>
  <si>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</si>
  <si>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</si>
  <si>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</si>
  <si>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</si>
  <si>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</si>
  <si>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</si>
  <si>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</si>
  <si>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</si>
  <si>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</si>
  <si>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</si>
  <si>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</si>
  <si>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</si>
  <si>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</si>
  <si>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</si>
  <si>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</si>
  <si>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</si>
  <si>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</si>
  <si>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</si>
  <si>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</si>
  <si>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</si>
  <si>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</si>
  <si>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</si>
  <si>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</si>
  <si>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</si>
  <si>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</si>
  <si>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</si>
  <si>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</si>
  <si>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</si>
  <si>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</si>
  <si>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</si>
  <si>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</si>
  <si>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</si>
  <si>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</si>
  <si>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</si>
  <si>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</si>
  <si>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</si>
  <si>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</si>
  <si>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</si>
  <si>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</si>
  <si>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</si>
  <si>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</si>
  <si>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</si>
  <si>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</si>
  <si>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</si>
  <si>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</si>
  <si>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</si>
  <si>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</si>
  <si>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</si>
  <si>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</si>
  <si>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</si>
  <si>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</si>
  <si>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</si>
  <si>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</si>
  <si>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</si>
  <si>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</si>
  <si>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</si>
  <si>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</si>
  <si>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</si>
  <si>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</si>
  <si>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</si>
  <si>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</si>
  <si>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</si>
  <si>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</si>
  <si>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</si>
  <si>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</si>
  <si>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</si>
  <si>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</si>
  <si>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</si>
  <si>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</si>
  <si>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</si>
  <si>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</si>
  <si>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</si>
  <si>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</si>
  <si>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</si>
  <si>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</si>
  <si>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</si>
  <si>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</si>
  <si>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</si>
  <si>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</si>
  <si>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</si>
  <si>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</si>
  <si>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</si>
  <si>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</si>
  <si>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</si>
  <si>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</si>
  <si>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</si>
  <si>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</si>
  <si>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</si>
  <si>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</si>
  <si>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</si>
  <si>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</si>
  <si>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</si>
  <si>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</si>
  <si>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</si>
  <si>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</si>
  <si>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</si>
  <si>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</si>
  <si>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</si>
  <si>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</si>
  <si>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</si>
  <si>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</si>
  <si>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</si>
  <si>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</si>
  <si>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</si>
  <si>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</si>
  <si>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</si>
  <si>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</si>
  <si>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</si>
  <si>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</si>
  <si>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</si>
  <si>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</si>
  <si>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</si>
  <si>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</si>
  <si>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</si>
  <si>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</si>
  <si>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</si>
  <si>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上海含玄信息科技服务中心</t>
  </si>
  <si>
    <t>支付二代服务费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</si>
  <si>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</si>
  <si>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</si>
  <si>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</si>
  <si>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</si>
  <si>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</si>
  <si>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</si>
  <si>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</si>
  <si>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</si>
  <si>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</si>
  <si>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</si>
  <si>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</si>
  <si>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</si>
  <si>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</si>
  <si>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</si>
  <si>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</si>
  <si>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</si>
  <si>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</si>
  <si>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</si>
  <si>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</si>
  <si>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</si>
  <si>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</si>
  <si>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</si>
  <si>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</si>
  <si>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</si>
  <si>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</si>
  <si>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</si>
  <si>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</si>
  <si>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</si>
  <si>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</si>
  <si>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</si>
  <si>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</si>
  <si>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</si>
  <si>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</si>
  <si>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</si>
  <si>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</si>
  <si>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</si>
  <si>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</si>
  <si>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</si>
  <si>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</si>
  <si>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</si>
  <si>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</si>
  <si>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</si>
  <si>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</si>
  <si>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</si>
  <si>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</si>
  <si>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</si>
  <si>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</si>
  <si>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</si>
  <si>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</si>
  <si>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</si>
  <si>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</si>
  <si>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</si>
  <si>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</si>
  <si>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</si>
  <si>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</si>
  <si>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</si>
  <si>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</si>
  <si>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</si>
  <si>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</si>
  <si>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</si>
  <si>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</si>
  <si>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</si>
  <si>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</si>
  <si>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</si>
  <si>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</si>
  <si>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</si>
  <si>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</si>
  <si>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</si>
  <si>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</si>
  <si>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</si>
  <si>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</si>
  <si>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</si>
  <si>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</si>
  <si>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</si>
  <si>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</si>
  <si>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</si>
  <si>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</si>
  <si>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</si>
  <si>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</si>
  <si>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</si>
  <si>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</si>
  <si>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</si>
  <si>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</si>
  <si>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</si>
  <si>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</si>
  <si>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</si>
  <si>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</si>
  <si>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</si>
  <si>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</si>
  <si>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</si>
  <si>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</si>
  <si>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</si>
  <si>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</si>
  <si>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</si>
  <si>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</si>
  <si>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</si>
  <si>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</si>
  <si>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</si>
  <si>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</si>
  <si>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</si>
  <si>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</si>
  <si>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</si>
  <si>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</si>
  <si>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</si>
  <si>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</si>
  <si>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</si>
  <si>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</si>
  <si>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</si>
  <si>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</si>
  <si>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</si>
  <si>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</si>
  <si>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</si>
  <si>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</si>
  <si>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</si>
  <si>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含玄</t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</si>
  <si>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</si>
  <si>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</si>
  <si>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</si>
  <si>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</si>
  <si>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</si>
  <si>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</si>
  <si>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</si>
  <si>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</si>
  <si>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</si>
  <si>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</si>
  <si>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</si>
  <si>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</si>
  <si>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</si>
  <si>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</si>
  <si>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</si>
  <si>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</si>
  <si>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</si>
  <si>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</si>
  <si>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</si>
  <si>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</si>
  <si>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</si>
  <si>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</si>
  <si>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</si>
  <si>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</si>
  <si>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</si>
  <si>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</si>
  <si>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</si>
  <si>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</si>
  <si>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</si>
  <si>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</si>
  <si>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</si>
  <si>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</si>
  <si>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</si>
  <si>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</si>
  <si>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</si>
  <si>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</si>
  <si>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</si>
  <si>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</si>
  <si>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</si>
  <si>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</si>
  <si>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</si>
  <si>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</si>
  <si>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上海含玄信息科技服务中心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</si>
  <si>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</si>
  <si>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</si>
  <si>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</si>
  <si>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</si>
  <si>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</si>
  <si>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</si>
  <si>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</si>
  <si>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</si>
  <si>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</si>
  <si>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</si>
  <si>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</si>
  <si>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</si>
  <si>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</si>
  <si>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</si>
  <si>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</si>
  <si>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</si>
  <si>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</si>
  <si>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</si>
  <si>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</si>
  <si>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</si>
  <si>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</si>
  <si>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</si>
  <si>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</si>
  <si>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</si>
  <si>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</si>
  <si>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</si>
  <si>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</si>
  <si>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</si>
  <si>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</si>
  <si>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</si>
  <si>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</si>
  <si>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</si>
  <si>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</si>
  <si>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</si>
  <si>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</si>
  <si>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</si>
  <si>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</si>
  <si>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</si>
  <si>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</si>
  <si>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</si>
  <si>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</si>
  <si>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</si>
  <si>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</si>
  <si>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</si>
  <si>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</si>
  <si>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</si>
  <si>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</si>
  <si>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</si>
  <si>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</si>
  <si>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</si>
  <si>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</si>
  <si>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</si>
  <si>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</si>
  <si>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</si>
  <si>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</si>
  <si>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</si>
  <si>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</si>
  <si>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</si>
  <si>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</si>
  <si>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</si>
  <si>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</si>
  <si>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</si>
  <si>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</si>
  <si>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</si>
  <si>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</si>
  <si>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</si>
  <si>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</si>
  <si>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</si>
  <si>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</si>
  <si>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</si>
  <si>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</si>
  <si>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</si>
  <si>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</si>
  <si>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</si>
  <si>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</si>
  <si>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</si>
  <si>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</si>
  <si>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</si>
  <si>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</si>
  <si>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12.17结算差异</t>
    <phoneticPr fontId="5" type="noConversion"/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</si>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</sst>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37"/>
  <sheetViews>
    <sheetView tabSelected="1" topLeftCell="E1" zoomScale="80" zoomScaleNormal="80" workbookViewId="0">
      <pane ySplit="1" topLeftCell="A2" activePane="bottomLeft" state="frozen"/>
      <selection pane="bottomLeft" activeCell="G5371" sqref="G5371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customWidth="1"/>
    <col min="8" max="8" width="5.4140625" style="24" customWidth="1"/>
    <col min="9" max="9" width="33.4140625" style="24" bestFit="1" customWidth="1"/>
    <col min="10" max="10" width="5.08203125" style="41" customWidth="1"/>
    <col min="11" max="11" width="12.75" style="41" customWidth="1"/>
    <col min="12" max="12" width="12.5" style="41" bestFit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4.9140625" style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3412</v>
      </c>
      <c r="H1" s="72" t="s">
        <v>3413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3711</v>
      </c>
      <c r="AL1" s="118">
        <f>SUM(AB:AB)</f>
        <v>1361750926.0124266</v>
      </c>
      <c r="AM1" s="121">
        <f>SUM(AK:AK)</f>
        <v>919684.46579983609</v>
      </c>
      <c r="AN1" s="118">
        <f>AL1+AM1-SUM(媒体表!R:R)</f>
        <v>2.1288394927978516E-3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3698</v>
      </c>
      <c r="K2" s="2"/>
      <c r="L2" s="2" t="s">
        <v>3411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3698</v>
      </c>
      <c r="K3" s="2"/>
      <c r="L3" s="2" t="s">
        <v>3411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3698</v>
      </c>
      <c r="K4" s="2"/>
      <c r="L4" s="2" t="s">
        <v>3411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3698</v>
      </c>
      <c r="K5" s="2"/>
      <c r="L5" s="2" t="s">
        <v>3411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3698</v>
      </c>
      <c r="K6" s="2"/>
      <c r="L6" s="2" t="s">
        <v>3411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3698</v>
      </c>
      <c r="K7" s="2"/>
      <c r="L7" s="2" t="s">
        <v>3411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3698</v>
      </c>
      <c r="K8" s="2"/>
      <c r="L8" s="2" t="s">
        <v>3411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3698</v>
      </c>
      <c r="K9" s="2"/>
      <c r="L9" s="2" t="s">
        <v>3411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3698</v>
      </c>
      <c r="K10" s="2"/>
      <c r="L10" s="2" t="s">
        <v>3411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3698</v>
      </c>
      <c r="K11" s="2"/>
      <c r="L11" s="2" t="s">
        <v>3411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3698</v>
      </c>
      <c r="K12" s="2"/>
      <c r="L12" s="2" t="s">
        <v>3411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3698</v>
      </c>
      <c r="K13" s="2"/>
      <c r="L13" s="2" t="s">
        <v>3411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3698</v>
      </c>
      <c r="K14" s="2"/>
      <c r="L14" s="2" t="s">
        <v>3411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3698</v>
      </c>
      <c r="K15" s="2"/>
      <c r="L15" s="2" t="s">
        <v>3411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3698</v>
      </c>
      <c r="K16" s="2"/>
      <c r="L16" s="2" t="s">
        <v>3411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3352</v>
      </c>
      <c r="J17" s="2" t="s">
        <v>3698</v>
      </c>
      <c r="K17" s="2"/>
      <c r="L17" s="2" t="s">
        <v>3411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3376</v>
      </c>
      <c r="J18" s="2" t="s">
        <v>3337</v>
      </c>
      <c r="K18" s="2" t="s">
        <v>3354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3376</v>
      </c>
      <c r="J19" s="2" t="s">
        <v>3337</v>
      </c>
      <c r="K19" s="2" t="s">
        <v>3354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3376</v>
      </c>
      <c r="J20" s="2" t="s">
        <v>3337</v>
      </c>
      <c r="K20" s="2" t="s">
        <v>3354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3376</v>
      </c>
      <c r="J21" s="2" t="s">
        <v>3337</v>
      </c>
      <c r="K21" s="2" t="s">
        <v>3292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3376</v>
      </c>
      <c r="J22" s="2" t="s">
        <v>3337</v>
      </c>
      <c r="K22" s="2" t="s">
        <v>3354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3376</v>
      </c>
      <c r="J23" s="2" t="s">
        <v>3337</v>
      </c>
      <c r="K23" s="2" t="s">
        <v>3354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3376</v>
      </c>
      <c r="J24" s="2" t="s">
        <v>3337</v>
      </c>
      <c r="K24" s="2" t="s">
        <v>3354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3376</v>
      </c>
      <c r="J25" s="2" t="s">
        <v>3337</v>
      </c>
      <c r="K25" s="2" t="s">
        <v>3354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3376</v>
      </c>
      <c r="J26" s="2" t="s">
        <v>3337</v>
      </c>
      <c r="K26" s="2" t="s">
        <v>3354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3376</v>
      </c>
      <c r="J27" s="2" t="s">
        <v>3337</v>
      </c>
      <c r="K27" s="2" t="s">
        <v>3354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3376</v>
      </c>
      <c r="J28" s="2" t="s">
        <v>3337</v>
      </c>
      <c r="K28" s="2" t="s">
        <v>3354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3376</v>
      </c>
      <c r="J29" s="2" t="s">
        <v>3337</v>
      </c>
      <c r="K29" s="2" t="s">
        <v>3354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3376</v>
      </c>
      <c r="J30" s="2" t="s">
        <v>3337</v>
      </c>
      <c r="K30" s="2" t="s">
        <v>3354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3376</v>
      </c>
      <c r="J31" s="2" t="s">
        <v>3337</v>
      </c>
      <c r="K31" s="2" t="s">
        <v>3354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3376</v>
      </c>
      <c r="J32" s="2" t="s">
        <v>3337</v>
      </c>
      <c r="K32" s="2" t="s">
        <v>3354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3376</v>
      </c>
      <c r="J33" s="2" t="s">
        <v>3337</v>
      </c>
      <c r="K33" s="2" t="s">
        <v>3354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3376</v>
      </c>
      <c r="J34" s="2" t="s">
        <v>3337</v>
      </c>
      <c r="K34" s="2" t="s">
        <v>3354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3376</v>
      </c>
      <c r="J35" s="2" t="s">
        <v>3337</v>
      </c>
      <c r="K35" s="2" t="s">
        <v>3354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3376</v>
      </c>
      <c r="J36" s="2" t="s">
        <v>3337</v>
      </c>
      <c r="K36" s="2" t="s">
        <v>3354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3376</v>
      </c>
      <c r="J37" s="2" t="s">
        <v>3337</v>
      </c>
      <c r="K37" s="2" t="s">
        <v>3354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3376</v>
      </c>
      <c r="J38" s="2" t="s">
        <v>3337</v>
      </c>
      <c r="K38" s="2" t="s">
        <v>3354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3376</v>
      </c>
      <c r="J39" s="2" t="s">
        <v>3337</v>
      </c>
      <c r="K39" s="2" t="s">
        <v>3354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3376</v>
      </c>
      <c r="J40" s="2" t="s">
        <v>3337</v>
      </c>
      <c r="K40" s="2" t="s">
        <v>3354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3376</v>
      </c>
      <c r="J41" s="2" t="s">
        <v>3337</v>
      </c>
      <c r="K41" s="2" t="s">
        <v>3354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3376</v>
      </c>
      <c r="J42" s="2" t="s">
        <v>3337</v>
      </c>
      <c r="K42" s="2" t="s">
        <v>3354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3376</v>
      </c>
      <c r="J43" s="2" t="s">
        <v>3337</v>
      </c>
      <c r="K43" s="2" t="s">
        <v>3354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3376</v>
      </c>
      <c r="J44" s="2" t="s">
        <v>3337</v>
      </c>
      <c r="K44" s="2" t="s">
        <v>3354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3376</v>
      </c>
      <c r="J45" s="2" t="s">
        <v>3337</v>
      </c>
      <c r="K45" s="2" t="s">
        <v>3288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3376</v>
      </c>
      <c r="J46" s="2" t="s">
        <v>3337</v>
      </c>
      <c r="K46" s="2" t="s">
        <v>3288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3376</v>
      </c>
      <c r="J47" s="2" t="s">
        <v>3337</v>
      </c>
      <c r="K47" s="2" t="s">
        <v>3292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3376</v>
      </c>
      <c r="J48" s="2" t="s">
        <v>3337</v>
      </c>
      <c r="K48" s="2" t="s">
        <v>3354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3376</v>
      </c>
      <c r="J49" s="2" t="s">
        <v>3337</v>
      </c>
      <c r="K49" s="2" t="s">
        <v>3354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3376</v>
      </c>
      <c r="J50" s="2" t="s">
        <v>3337</v>
      </c>
      <c r="K50" s="2" t="s">
        <v>3354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3376</v>
      </c>
      <c r="J51" s="2" t="s">
        <v>3337</v>
      </c>
      <c r="K51" s="2" t="s">
        <v>3354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3376</v>
      </c>
      <c r="J52" s="2" t="s">
        <v>3337</v>
      </c>
      <c r="K52" s="2" t="s">
        <v>3354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3376</v>
      </c>
      <c r="J53" s="2" t="s">
        <v>3337</v>
      </c>
      <c r="K53" s="2" t="s">
        <v>3354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3376</v>
      </c>
      <c r="J54" s="2" t="s">
        <v>3337</v>
      </c>
      <c r="K54" s="2" t="s">
        <v>3288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3376</v>
      </c>
      <c r="J55" s="2" t="s">
        <v>3337</v>
      </c>
      <c r="K55" s="2" t="s">
        <v>3354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3376</v>
      </c>
      <c r="J56" s="2" t="s">
        <v>3337</v>
      </c>
      <c r="K56" s="2" t="s">
        <v>3288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3376</v>
      </c>
      <c r="J57" s="2" t="s">
        <v>3337</v>
      </c>
      <c r="K57" s="2" t="s">
        <v>3288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3376</v>
      </c>
      <c r="J58" s="2" t="s">
        <v>3337</v>
      </c>
      <c r="K58" s="2" t="s">
        <v>3288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3376</v>
      </c>
      <c r="J59" s="2" t="s">
        <v>3337</v>
      </c>
      <c r="K59" s="2" t="s">
        <v>3354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3376</v>
      </c>
      <c r="J60" s="2" t="s">
        <v>3337</v>
      </c>
      <c r="K60" s="2" t="s">
        <v>3354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3376</v>
      </c>
      <c r="J61" s="2" t="s">
        <v>3337</v>
      </c>
      <c r="K61" s="2" t="s">
        <v>3354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3376</v>
      </c>
      <c r="J62" s="2" t="s">
        <v>3337</v>
      </c>
      <c r="K62" s="2" t="s">
        <v>3354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3376</v>
      </c>
      <c r="J63" s="2" t="s">
        <v>3337</v>
      </c>
      <c r="K63" s="2" t="s">
        <v>3354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3376</v>
      </c>
      <c r="J64" s="2" t="s">
        <v>3337</v>
      </c>
      <c r="K64" s="2" t="s">
        <v>3354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3376</v>
      </c>
      <c r="J65" s="2" t="s">
        <v>3337</v>
      </c>
      <c r="K65" s="2" t="s">
        <v>3354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3376</v>
      </c>
      <c r="J66" s="2" t="s">
        <v>3337</v>
      </c>
      <c r="K66" s="2" t="s">
        <v>3288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3372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3376</v>
      </c>
      <c r="J67" s="2" t="s">
        <v>3337</v>
      </c>
      <c r="K67" s="2" t="s">
        <v>3288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3376</v>
      </c>
      <c r="J68" s="2" t="s">
        <v>3337</v>
      </c>
      <c r="K68" s="2" t="s">
        <v>3288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3376</v>
      </c>
      <c r="J69" s="2" t="s">
        <v>3337</v>
      </c>
      <c r="K69" s="2" t="s">
        <v>3354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3376</v>
      </c>
      <c r="J70" s="2" t="s">
        <v>3337</v>
      </c>
      <c r="K70" s="2" t="s">
        <v>3354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3376</v>
      </c>
      <c r="J71" s="2" t="s">
        <v>3337</v>
      </c>
      <c r="K71" s="2" t="s">
        <v>3354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3376</v>
      </c>
      <c r="J72" s="2" t="s">
        <v>3337</v>
      </c>
      <c r="K72" s="2" t="s">
        <v>3354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3376</v>
      </c>
      <c r="J73" s="2" t="s">
        <v>3337</v>
      </c>
      <c r="K73" s="2" t="s">
        <v>3354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3376</v>
      </c>
      <c r="J74" s="2" t="s">
        <v>3337</v>
      </c>
      <c r="K74" s="2" t="s">
        <v>3354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3376</v>
      </c>
      <c r="J75" s="2" t="s">
        <v>3337</v>
      </c>
      <c r="K75" s="2" t="s">
        <v>3354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3376</v>
      </c>
      <c r="J76" s="2" t="s">
        <v>3337</v>
      </c>
      <c r="K76" s="2" t="s">
        <v>3354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3376</v>
      </c>
      <c r="J77" s="2" t="s">
        <v>3337</v>
      </c>
      <c r="K77" s="2" t="s">
        <v>3354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3376</v>
      </c>
      <c r="J78" s="2" t="s">
        <v>3337</v>
      </c>
      <c r="K78" s="2" t="s">
        <v>3354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3376</v>
      </c>
      <c r="J79" s="2" t="s">
        <v>3337</v>
      </c>
      <c r="K79" s="2" t="s">
        <v>3354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3376</v>
      </c>
      <c r="J80" s="2" t="s">
        <v>3337</v>
      </c>
      <c r="K80" s="2" t="s">
        <v>3354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3376</v>
      </c>
      <c r="J81" s="2" t="s">
        <v>3337</v>
      </c>
      <c r="K81" s="2" t="s">
        <v>3354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3376</v>
      </c>
      <c r="J82" s="2" t="s">
        <v>3337</v>
      </c>
      <c r="K82" s="2" t="s">
        <v>3354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3376</v>
      </c>
      <c r="J83" s="2" t="s">
        <v>3337</v>
      </c>
      <c r="K83" s="2" t="s">
        <v>3354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3376</v>
      </c>
      <c r="J84" s="2" t="s">
        <v>3337</v>
      </c>
      <c r="K84" s="2" t="s">
        <v>3354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3715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3376</v>
      </c>
      <c r="J85" s="2" t="s">
        <v>3337</v>
      </c>
      <c r="K85" s="2" t="s">
        <v>3354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3376</v>
      </c>
      <c r="J86" s="2" t="s">
        <v>3337</v>
      </c>
      <c r="K86" s="2" t="s">
        <v>3354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3376</v>
      </c>
      <c r="J87" s="2" t="s">
        <v>3337</v>
      </c>
      <c r="K87" s="2" t="s">
        <v>3354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3376</v>
      </c>
      <c r="J88" s="2" t="s">
        <v>3337</v>
      </c>
      <c r="K88" s="2" t="s">
        <v>3288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3376</v>
      </c>
      <c r="J89" s="2" t="s">
        <v>3337</v>
      </c>
      <c r="K89" s="2" t="s">
        <v>3288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3376</v>
      </c>
      <c r="J90" s="2" t="s">
        <v>3337</v>
      </c>
      <c r="K90" s="2" t="s">
        <v>3288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3373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3376</v>
      </c>
      <c r="J91" s="2" t="s">
        <v>3337</v>
      </c>
      <c r="K91" s="2" t="s">
        <v>3288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3376</v>
      </c>
      <c r="J92" s="2" t="s">
        <v>3337</v>
      </c>
      <c r="K92" s="2" t="s">
        <v>3288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3376</v>
      </c>
      <c r="J93" s="2" t="s">
        <v>3337</v>
      </c>
      <c r="K93" s="2" t="s">
        <v>3354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3376</v>
      </c>
      <c r="J94" s="2" t="s">
        <v>3337</v>
      </c>
      <c r="K94" s="2" t="s">
        <v>3354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3376</v>
      </c>
      <c r="J95" s="2" t="s">
        <v>3337</v>
      </c>
      <c r="K95" s="2" t="s">
        <v>3288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3376</v>
      </c>
      <c r="J96" s="2" t="s">
        <v>3337</v>
      </c>
      <c r="K96" s="2" t="s">
        <v>3292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3376</v>
      </c>
      <c r="J97" s="2" t="s">
        <v>3337</v>
      </c>
      <c r="K97" s="2" t="s">
        <v>3292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3376</v>
      </c>
      <c r="J98" s="2" t="s">
        <v>3337</v>
      </c>
      <c r="K98" s="2" t="s">
        <v>3292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3376</v>
      </c>
      <c r="J99" s="2" t="s">
        <v>3337</v>
      </c>
      <c r="K99" s="2" t="s">
        <v>3354</v>
      </c>
      <c r="L99" s="2" t="s">
        <v>35</v>
      </c>
      <c r="M99" s="8"/>
      <c r="N99" s="2" t="s">
        <v>75</v>
      </c>
      <c r="O99" s="2" t="s">
        <v>45</v>
      </c>
      <c r="P99" s="2" t="s">
        <v>248</v>
      </c>
      <c r="Q99" s="3">
        <v>0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3376</v>
      </c>
      <c r="J100" s="2" t="s">
        <v>3337</v>
      </c>
      <c r="K100" s="2" t="s">
        <v>3292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3376</v>
      </c>
      <c r="J101" s="2" t="s">
        <v>3337</v>
      </c>
      <c r="K101" s="2" t="s">
        <v>3354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3376</v>
      </c>
      <c r="J102" s="2" t="s">
        <v>3337</v>
      </c>
      <c r="K102" s="2" t="s">
        <v>3292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3376</v>
      </c>
      <c r="J103" s="2" t="s">
        <v>3337</v>
      </c>
      <c r="K103" s="2" t="s">
        <v>3292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3376</v>
      </c>
      <c r="J104" s="2" t="s">
        <v>3337</v>
      </c>
      <c r="K104" s="2" t="s">
        <v>3292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3376</v>
      </c>
      <c r="J105" s="2" t="s">
        <v>3337</v>
      </c>
      <c r="K105" s="2" t="s">
        <v>3292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3376</v>
      </c>
      <c r="J106" s="2" t="s">
        <v>3337</v>
      </c>
      <c r="K106" s="2" t="s">
        <v>3292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3376</v>
      </c>
      <c r="J107" s="2" t="s">
        <v>3337</v>
      </c>
      <c r="K107" s="2" t="s">
        <v>3292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3376</v>
      </c>
      <c r="J108" s="2" t="s">
        <v>3337</v>
      </c>
      <c r="K108" s="2" t="s">
        <v>3292</v>
      </c>
      <c r="L108" s="2" t="s">
        <v>35</v>
      </c>
      <c r="M108" s="8"/>
      <c r="N108" s="2" t="s">
        <v>81</v>
      </c>
      <c r="O108" s="2" t="s">
        <v>45</v>
      </c>
      <c r="P108" s="2" t="s">
        <v>3381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3376</v>
      </c>
      <c r="J109" s="2" t="s">
        <v>3337</v>
      </c>
      <c r="K109" s="2" t="s">
        <v>3292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3376</v>
      </c>
      <c r="J110" s="2" t="s">
        <v>3337</v>
      </c>
      <c r="K110" s="2" t="s">
        <v>3292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3376</v>
      </c>
      <c r="J111" s="2" t="s">
        <v>3337</v>
      </c>
      <c r="K111" s="2" t="s">
        <v>3292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3376</v>
      </c>
      <c r="J112" s="2" t="s">
        <v>3337</v>
      </c>
      <c r="K112" s="2" t="s">
        <v>3292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3376</v>
      </c>
      <c r="J113" s="2" t="s">
        <v>3337</v>
      </c>
      <c r="K113" s="2" t="s">
        <v>3292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3376</v>
      </c>
      <c r="J114" s="2" t="s">
        <v>3337</v>
      </c>
      <c r="K114" s="2" t="s">
        <v>3292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3376</v>
      </c>
      <c r="J115" s="2" t="s">
        <v>3337</v>
      </c>
      <c r="K115" s="2" t="s">
        <v>3292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3376</v>
      </c>
      <c r="J116" s="2" t="s">
        <v>3337</v>
      </c>
      <c r="K116" s="2" t="s">
        <v>3292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3376</v>
      </c>
      <c r="J117" s="2" t="s">
        <v>3337</v>
      </c>
      <c r="K117" s="2" t="s">
        <v>3292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3376</v>
      </c>
      <c r="J118" s="2" t="s">
        <v>3337</v>
      </c>
      <c r="K118" s="2" t="s">
        <v>3292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3376</v>
      </c>
      <c r="J119" s="2" t="s">
        <v>3337</v>
      </c>
      <c r="K119" s="2" t="s">
        <v>3292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3706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3376</v>
      </c>
      <c r="J120" s="2" t="s">
        <v>3337</v>
      </c>
      <c r="K120" s="2" t="s">
        <v>3292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3376</v>
      </c>
      <c r="J121" s="2" t="s">
        <v>3337</v>
      </c>
      <c r="K121" s="2" t="s">
        <v>3292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3376</v>
      </c>
      <c r="J122" s="2" t="s">
        <v>3337</v>
      </c>
      <c r="K122" s="2" t="s">
        <v>3292</v>
      </c>
      <c r="L122" s="2" t="s">
        <v>35</v>
      </c>
      <c r="M122" s="8"/>
      <c r="N122" s="2" t="s">
        <v>81</v>
      </c>
      <c r="O122" s="2" t="s">
        <v>45</v>
      </c>
      <c r="P122" s="2" t="s">
        <v>3381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3376</v>
      </c>
      <c r="J123" s="2" t="s">
        <v>3337</v>
      </c>
      <c r="K123" s="2" t="s">
        <v>3292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3376</v>
      </c>
      <c r="J124" s="2" t="s">
        <v>3337</v>
      </c>
      <c r="K124" s="2" t="s">
        <v>3292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3376</v>
      </c>
      <c r="J125" s="2" t="s">
        <v>3337</v>
      </c>
      <c r="K125" s="2" t="s">
        <v>3292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3376</v>
      </c>
      <c r="J126" s="2" t="s">
        <v>3337</v>
      </c>
      <c r="K126" s="2" t="s">
        <v>3292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3376</v>
      </c>
      <c r="J127" s="2" t="s">
        <v>3337</v>
      </c>
      <c r="K127" s="2" t="s">
        <v>3292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3376</v>
      </c>
      <c r="J128" s="2" t="s">
        <v>3337</v>
      </c>
      <c r="K128" s="2" t="s">
        <v>3292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3376</v>
      </c>
      <c r="J129" s="2" t="s">
        <v>3337</v>
      </c>
      <c r="K129" s="2" t="s">
        <v>3292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3376</v>
      </c>
      <c r="J130" s="2" t="s">
        <v>3337</v>
      </c>
      <c r="K130" s="2" t="s">
        <v>3292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3376</v>
      </c>
      <c r="J131" s="2" t="s">
        <v>3337</v>
      </c>
      <c r="K131" s="2" t="s">
        <v>3354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3376</v>
      </c>
      <c r="J132" s="2" t="s">
        <v>3337</v>
      </c>
      <c r="K132" s="2" t="s">
        <v>3354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3376</v>
      </c>
      <c r="J133" s="2" t="s">
        <v>3337</v>
      </c>
      <c r="K133" s="2" t="s">
        <v>3354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3376</v>
      </c>
      <c r="J134" s="2" t="s">
        <v>3337</v>
      </c>
      <c r="K134" s="2" t="s">
        <v>3354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3376</v>
      </c>
      <c r="J135" s="2" t="s">
        <v>3337</v>
      </c>
      <c r="K135" s="2" t="s">
        <v>3354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3376</v>
      </c>
      <c r="J136" s="2" t="s">
        <v>3337</v>
      </c>
      <c r="K136" s="2" t="s">
        <v>3354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3376</v>
      </c>
      <c r="J137" s="2" t="s">
        <v>3337</v>
      </c>
      <c r="K137" s="2" t="s">
        <v>3354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3376</v>
      </c>
      <c r="J138" s="2" t="s">
        <v>3337</v>
      </c>
      <c r="K138" s="2" t="s">
        <v>3354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3376</v>
      </c>
      <c r="J139" s="2" t="s">
        <v>3337</v>
      </c>
      <c r="K139" s="2" t="s">
        <v>3354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0.08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107389.52777777777</v>
      </c>
      <c r="Y139" s="6">
        <f t="shared" si="21"/>
        <v>0</v>
      </c>
      <c r="Z139" s="3">
        <v>0</v>
      </c>
      <c r="AA139" s="5">
        <v>0</v>
      </c>
      <c r="AB139" s="5">
        <f t="shared" si="22"/>
        <v>107389.52777777777</v>
      </c>
      <c r="AC139" s="7">
        <f t="shared" si="23"/>
        <v>8591.1622222222359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3376</v>
      </c>
      <c r="J140" s="2" t="s">
        <v>3337</v>
      </c>
      <c r="K140" s="2" t="s">
        <v>3354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3376</v>
      </c>
      <c r="J141" s="2" t="s">
        <v>3337</v>
      </c>
      <c r="K141" s="2" t="s">
        <v>3354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3376</v>
      </c>
      <c r="J142" s="2" t="s">
        <v>3337</v>
      </c>
      <c r="K142" s="2" t="s">
        <v>3354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3371</v>
      </c>
      <c r="E143" s="18" t="s">
        <v>235</v>
      </c>
      <c r="F143" s="18" t="s">
        <v>235</v>
      </c>
      <c r="G143" s="18" t="s">
        <v>235</v>
      </c>
      <c r="H143" s="18"/>
      <c r="I143" s="8" t="s">
        <v>3376</v>
      </c>
      <c r="J143" s="2" t="s">
        <v>3337</v>
      </c>
      <c r="K143" s="2" t="s">
        <v>3354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3376</v>
      </c>
      <c r="J144" s="2" t="s">
        <v>3337</v>
      </c>
      <c r="K144" s="2" t="s">
        <v>3354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3376</v>
      </c>
      <c r="J145" s="2" t="s">
        <v>3337</v>
      </c>
      <c r="K145" s="2" t="s">
        <v>3354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3376</v>
      </c>
      <c r="J146" s="2" t="s">
        <v>3337</v>
      </c>
      <c r="K146" s="2" t="s">
        <v>3354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3376</v>
      </c>
      <c r="J147" s="2" t="s">
        <v>3337</v>
      </c>
      <c r="K147" s="2" t="s">
        <v>3354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3376</v>
      </c>
      <c r="J148" s="2" t="s">
        <v>3337</v>
      </c>
      <c r="K148" s="2" t="s">
        <v>3354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3376</v>
      </c>
      <c r="J149" s="2" t="s">
        <v>3337</v>
      </c>
      <c r="K149" s="2" t="s">
        <v>3354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3376</v>
      </c>
      <c r="J150" s="2" t="s">
        <v>3337</v>
      </c>
      <c r="K150" s="2" t="s">
        <v>3288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3376</v>
      </c>
      <c r="J151" s="2" t="s">
        <v>3337</v>
      </c>
      <c r="K151" s="2" t="s">
        <v>3354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3376</v>
      </c>
      <c r="J152" s="2" t="s">
        <v>3337</v>
      </c>
      <c r="K152" s="2" t="s">
        <v>3354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3376</v>
      </c>
      <c r="J153" s="2" t="s">
        <v>3337</v>
      </c>
      <c r="K153" s="2" t="s">
        <v>3354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3376</v>
      </c>
      <c r="J154" s="2" t="s">
        <v>3337</v>
      </c>
      <c r="K154" s="2" t="s">
        <v>3288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3376</v>
      </c>
      <c r="J155" s="2" t="s">
        <v>3337</v>
      </c>
      <c r="K155" s="2" t="s">
        <v>3292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3376</v>
      </c>
      <c r="J156" s="2" t="s">
        <v>3337</v>
      </c>
      <c r="K156" s="2" t="s">
        <v>3292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3376</v>
      </c>
      <c r="J157" s="2" t="s">
        <v>3337</v>
      </c>
      <c r="K157" s="2" t="s">
        <v>3292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3376</v>
      </c>
      <c r="J158" s="2" t="s">
        <v>3337</v>
      </c>
      <c r="K158" s="2" t="s">
        <v>3292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3376</v>
      </c>
      <c r="J159" s="2" t="s">
        <v>3337</v>
      </c>
      <c r="K159" s="2" t="s">
        <v>3292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3376</v>
      </c>
      <c r="J160" s="2" t="s">
        <v>3337</v>
      </c>
      <c r="K160" s="2" t="s">
        <v>3292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3376</v>
      </c>
      <c r="J161" s="2" t="s">
        <v>3337</v>
      </c>
      <c r="K161" s="2" t="s">
        <v>3292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3376</v>
      </c>
      <c r="J162" s="2" t="s">
        <v>3337</v>
      </c>
      <c r="K162" s="2" t="s">
        <v>3292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3376</v>
      </c>
      <c r="J163" s="2" t="s">
        <v>3337</v>
      </c>
      <c r="K163" s="2" t="s">
        <v>3292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3376</v>
      </c>
      <c r="J164" s="2" t="s">
        <v>3337</v>
      </c>
      <c r="K164" s="2" t="s">
        <v>3292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3376</v>
      </c>
      <c r="J165" s="2" t="s">
        <v>3337</v>
      </c>
      <c r="K165" s="2" t="s">
        <v>3292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3706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3376</v>
      </c>
      <c r="J166" s="2" t="s">
        <v>3337</v>
      </c>
      <c r="K166" s="2" t="s">
        <v>3292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3376</v>
      </c>
      <c r="J167" s="2" t="s">
        <v>3337</v>
      </c>
      <c r="K167" s="2" t="s">
        <v>3292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3376</v>
      </c>
      <c r="J168" s="2" t="s">
        <v>3337</v>
      </c>
      <c r="K168" s="2" t="s">
        <v>3292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3376</v>
      </c>
      <c r="J169" s="2" t="s">
        <v>3337</v>
      </c>
      <c r="K169" s="2" t="s">
        <v>3292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3376</v>
      </c>
      <c r="J170" s="2" t="s">
        <v>3337</v>
      </c>
      <c r="K170" s="2" t="s">
        <v>3292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3376</v>
      </c>
      <c r="J171" s="2" t="s">
        <v>3337</v>
      </c>
      <c r="K171" s="2" t="s">
        <v>3292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3376</v>
      </c>
      <c r="J172" s="2" t="s">
        <v>3337</v>
      </c>
      <c r="K172" s="2" t="s">
        <v>3292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3376</v>
      </c>
      <c r="J173" s="2" t="s">
        <v>3337</v>
      </c>
      <c r="K173" s="2" t="s">
        <v>3292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3376</v>
      </c>
      <c r="J174" s="2" t="s">
        <v>3337</v>
      </c>
      <c r="K174" s="2" t="s">
        <v>3292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3376</v>
      </c>
      <c r="J175" s="2" t="s">
        <v>3337</v>
      </c>
      <c r="K175" s="2" t="s">
        <v>3354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3376</v>
      </c>
      <c r="J176" s="2" t="s">
        <v>3337</v>
      </c>
      <c r="K176" s="2" t="s">
        <v>3354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3376</v>
      </c>
      <c r="J177" s="2" t="s">
        <v>3337</v>
      </c>
      <c r="K177" s="2" t="s">
        <v>3354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3376</v>
      </c>
      <c r="J178" s="2" t="s">
        <v>3337</v>
      </c>
      <c r="K178" s="2" t="s">
        <v>3354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3376</v>
      </c>
      <c r="J179" s="2" t="s">
        <v>3337</v>
      </c>
      <c r="K179" s="2" t="s">
        <v>3354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3376</v>
      </c>
      <c r="J180" s="2" t="s">
        <v>3337</v>
      </c>
      <c r="K180" s="2" t="s">
        <v>3354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3376</v>
      </c>
      <c r="J181" s="2" t="s">
        <v>3337</v>
      </c>
      <c r="K181" s="2" t="s">
        <v>3354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3376</v>
      </c>
      <c r="J182" s="2" t="s">
        <v>3337</v>
      </c>
      <c r="K182" s="2" t="s">
        <v>3354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3376</v>
      </c>
      <c r="J183" s="2" t="s">
        <v>3337</v>
      </c>
      <c r="K183" s="2" t="s">
        <v>3354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3376</v>
      </c>
      <c r="J184" s="2" t="s">
        <v>3337</v>
      </c>
      <c r="K184" s="2" t="s">
        <v>3292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3376</v>
      </c>
      <c r="J185" s="2" t="s">
        <v>3337</v>
      </c>
      <c r="K185" s="2" t="s">
        <v>3292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3376</v>
      </c>
      <c r="J186" s="2" t="s">
        <v>3337</v>
      </c>
      <c r="K186" s="2" t="s">
        <v>3292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3376</v>
      </c>
      <c r="J187" s="2" t="s">
        <v>3337</v>
      </c>
      <c r="K187" s="2" t="s">
        <v>3354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3376</v>
      </c>
      <c r="J188" s="2" t="s">
        <v>3337</v>
      </c>
      <c r="K188" s="2" t="s">
        <v>3354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3376</v>
      </c>
      <c r="J189" s="2" t="s">
        <v>3337</v>
      </c>
      <c r="K189" s="2" t="s">
        <v>3354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3376</v>
      </c>
      <c r="J190" s="2" t="s">
        <v>3337</v>
      </c>
      <c r="K190" s="2" t="s">
        <v>3354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3376</v>
      </c>
      <c r="J191" s="2" t="s">
        <v>3337</v>
      </c>
      <c r="K191" s="2" t="s">
        <v>3354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3376</v>
      </c>
      <c r="J192" s="2" t="s">
        <v>3337</v>
      </c>
      <c r="K192" s="2" t="s">
        <v>3354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3376</v>
      </c>
      <c r="J193" s="2" t="s">
        <v>3337</v>
      </c>
      <c r="K193" s="2" t="s">
        <v>3354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3376</v>
      </c>
      <c r="J194" s="2" t="s">
        <v>3337</v>
      </c>
      <c r="K194" s="2" t="s">
        <v>3354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3376</v>
      </c>
      <c r="J195" s="2" t="s">
        <v>3337</v>
      </c>
      <c r="K195" s="2" t="s">
        <v>3292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3376</v>
      </c>
      <c r="J196" s="2" t="s">
        <v>3337</v>
      </c>
      <c r="K196" s="2" t="s">
        <v>3354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3376</v>
      </c>
      <c r="J197" s="2" t="s">
        <v>3337</v>
      </c>
      <c r="K197" s="2" t="s">
        <v>3292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3376</v>
      </c>
      <c r="J198" s="2" t="s">
        <v>3337</v>
      </c>
      <c r="K198" s="2" t="s">
        <v>3354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3376</v>
      </c>
      <c r="J199" s="2" t="s">
        <v>3337</v>
      </c>
      <c r="K199" s="2" t="s">
        <v>3292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3376</v>
      </c>
      <c r="J200" s="2" t="s">
        <v>3337</v>
      </c>
      <c r="K200" s="2" t="s">
        <v>3292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3376</v>
      </c>
      <c r="J201" s="2" t="s">
        <v>3337</v>
      </c>
      <c r="K201" s="2" t="s">
        <v>3292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3376</v>
      </c>
      <c r="J202" s="2" t="s">
        <v>3337</v>
      </c>
      <c r="K202" s="2" t="s">
        <v>3292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3376</v>
      </c>
      <c r="J203" s="2" t="s">
        <v>3337</v>
      </c>
      <c r="K203" s="2" t="s">
        <v>3354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3376</v>
      </c>
      <c r="J204" s="2" t="s">
        <v>3337</v>
      </c>
      <c r="K204" s="2" t="s">
        <v>3354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3376</v>
      </c>
      <c r="J205" s="2" t="s">
        <v>3337</v>
      </c>
      <c r="K205" s="2" t="s">
        <v>3292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3376</v>
      </c>
      <c r="J206" s="2" t="s">
        <v>3337</v>
      </c>
      <c r="K206" s="2" t="s">
        <v>3354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3376</v>
      </c>
      <c r="J207" s="2" t="s">
        <v>3337</v>
      </c>
      <c r="K207" s="2" t="s">
        <v>3292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3376</v>
      </c>
      <c r="J208" s="2" t="s">
        <v>3337</v>
      </c>
      <c r="K208" s="2" t="s">
        <v>3292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3376</v>
      </c>
      <c r="J209" s="2" t="s">
        <v>3337</v>
      </c>
      <c r="K209" s="2" t="s">
        <v>3354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3376</v>
      </c>
      <c r="J210" s="2" t="s">
        <v>3337</v>
      </c>
      <c r="K210" s="2" t="s">
        <v>3354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3376</v>
      </c>
      <c r="J211" s="2" t="s">
        <v>3337</v>
      </c>
      <c r="K211" s="2" t="s">
        <v>3354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3376</v>
      </c>
      <c r="J212" s="2" t="s">
        <v>3337</v>
      </c>
      <c r="K212" s="2" t="s">
        <v>3292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3376</v>
      </c>
      <c r="J213" s="2" t="s">
        <v>3337</v>
      </c>
      <c r="K213" s="2" t="s">
        <v>3292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3376</v>
      </c>
      <c r="J214" s="2" t="s">
        <v>3337</v>
      </c>
      <c r="K214" s="2" t="s">
        <v>3354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3376</v>
      </c>
      <c r="J215" s="2" t="s">
        <v>3337</v>
      </c>
      <c r="K215" s="2" t="s">
        <v>3354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3376</v>
      </c>
      <c r="J216" s="2" t="s">
        <v>3337</v>
      </c>
      <c r="K216" s="2" t="s">
        <v>3354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3376</v>
      </c>
      <c r="J217" s="2" t="s">
        <v>3337</v>
      </c>
      <c r="K217" s="2" t="s">
        <v>3354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3376</v>
      </c>
      <c r="J218" s="2" t="s">
        <v>3337</v>
      </c>
      <c r="K218" s="2" t="s">
        <v>3354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3376</v>
      </c>
      <c r="J219" s="2" t="s">
        <v>3337</v>
      </c>
      <c r="K219" s="2" t="s">
        <v>3354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3376</v>
      </c>
      <c r="J220" s="2" t="s">
        <v>3337</v>
      </c>
      <c r="K220" s="2" t="s">
        <v>3354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3376</v>
      </c>
      <c r="J221" s="2" t="s">
        <v>3337</v>
      </c>
      <c r="K221" s="2" t="s">
        <v>3354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3376</v>
      </c>
      <c r="J222" s="2" t="s">
        <v>3337</v>
      </c>
      <c r="K222" s="2" t="s">
        <v>3354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3376</v>
      </c>
      <c r="J223" s="2" t="s">
        <v>3337</v>
      </c>
      <c r="K223" s="2" t="s">
        <v>3288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3376</v>
      </c>
      <c r="J224" s="2" t="s">
        <v>3337</v>
      </c>
      <c r="K224" s="2" t="s">
        <v>3354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3376</v>
      </c>
      <c r="J225" s="2" t="s">
        <v>3337</v>
      </c>
      <c r="K225" s="2" t="s">
        <v>3288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3376</v>
      </c>
      <c r="J226" s="2" t="s">
        <v>3337</v>
      </c>
      <c r="K226" s="2" t="s">
        <v>3354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3376</v>
      </c>
      <c r="J227" s="2" t="s">
        <v>3337</v>
      </c>
      <c r="K227" s="2" t="s">
        <v>3354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3376</v>
      </c>
      <c r="J228" s="2" t="s">
        <v>3337</v>
      </c>
      <c r="K228" s="2" t="s">
        <v>3354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3376</v>
      </c>
      <c r="J229" s="2" t="s">
        <v>3337</v>
      </c>
      <c r="K229" s="2" t="s">
        <v>3354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3376</v>
      </c>
      <c r="J230" s="2" t="s">
        <v>3337</v>
      </c>
      <c r="K230" s="2" t="s">
        <v>3292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3376</v>
      </c>
      <c r="J231" s="2" t="s">
        <v>3337</v>
      </c>
      <c r="K231" s="2" t="s">
        <v>3292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3376</v>
      </c>
      <c r="J232" s="2" t="s">
        <v>3337</v>
      </c>
      <c r="K232" s="2" t="s">
        <v>3292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3376</v>
      </c>
      <c r="J233" s="2" t="s">
        <v>3337</v>
      </c>
      <c r="K233" s="2" t="s">
        <v>3292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3376</v>
      </c>
      <c r="J234" s="2" t="s">
        <v>3337</v>
      </c>
      <c r="K234" s="2" t="s">
        <v>3354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3376</v>
      </c>
      <c r="J235" s="2" t="s">
        <v>3337</v>
      </c>
      <c r="K235" s="2" t="s">
        <v>3292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3376</v>
      </c>
      <c r="J236" s="2" t="s">
        <v>3337</v>
      </c>
      <c r="K236" s="2" t="s">
        <v>3292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3376</v>
      </c>
      <c r="J237" s="2" t="s">
        <v>3337</v>
      </c>
      <c r="K237" s="2" t="s">
        <v>3292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3376</v>
      </c>
      <c r="J238" s="2" t="s">
        <v>3337</v>
      </c>
      <c r="K238" s="2" t="s">
        <v>3292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3376</v>
      </c>
      <c r="J239" s="2" t="s">
        <v>3337</v>
      </c>
      <c r="K239" s="2" t="s">
        <v>3354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3376</v>
      </c>
      <c r="J240" s="2" t="s">
        <v>3337</v>
      </c>
      <c r="K240" s="2" t="s">
        <v>3292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3376</v>
      </c>
      <c r="J241" s="2" t="s">
        <v>3337</v>
      </c>
      <c r="K241" s="2" t="s">
        <v>3354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3376</v>
      </c>
      <c r="J242" s="2" t="s">
        <v>3337</v>
      </c>
      <c r="K242" s="2" t="s">
        <v>3354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3376</v>
      </c>
      <c r="J243" s="2" t="s">
        <v>3337</v>
      </c>
      <c r="K243" s="2" t="s">
        <v>3292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3376</v>
      </c>
      <c r="J244" s="2" t="s">
        <v>3337</v>
      </c>
      <c r="K244" s="2" t="s">
        <v>3292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3376</v>
      </c>
      <c r="J245" s="2" t="s">
        <v>3337</v>
      </c>
      <c r="K245" s="2" t="s">
        <v>3354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3376</v>
      </c>
      <c r="J246" s="2" t="s">
        <v>3337</v>
      </c>
      <c r="K246" s="2" t="s">
        <v>3354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3376</v>
      </c>
      <c r="J247" s="2" t="s">
        <v>3337</v>
      </c>
      <c r="K247" s="2" t="s">
        <v>3354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3376</v>
      </c>
      <c r="J248" s="2" t="s">
        <v>3337</v>
      </c>
      <c r="K248" s="2" t="s">
        <v>3354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3376</v>
      </c>
      <c r="J249" s="2" t="s">
        <v>3337</v>
      </c>
      <c r="K249" s="2" t="s">
        <v>3292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3706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3376</v>
      </c>
      <c r="J250" s="2" t="s">
        <v>3337</v>
      </c>
      <c r="K250" s="2" t="s">
        <v>3292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3376</v>
      </c>
      <c r="J251" s="2" t="s">
        <v>3337</v>
      </c>
      <c r="K251" s="2" t="s">
        <v>3292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3376</v>
      </c>
      <c r="J252" s="2" t="s">
        <v>3337</v>
      </c>
      <c r="K252" s="2" t="s">
        <v>3292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3376</v>
      </c>
      <c r="J253" s="2" t="s">
        <v>3337</v>
      </c>
      <c r="K253" s="2" t="s">
        <v>3292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3376</v>
      </c>
      <c r="J254" s="2" t="s">
        <v>3337</v>
      </c>
      <c r="K254" s="2" t="s">
        <v>3292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3376</v>
      </c>
      <c r="J255" s="2" t="s">
        <v>3337</v>
      </c>
      <c r="K255" s="2" t="s">
        <v>3292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3376</v>
      </c>
      <c r="J256" s="2" t="s">
        <v>3337</v>
      </c>
      <c r="K256" s="2" t="s">
        <v>3292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3376</v>
      </c>
      <c r="J257" s="2" t="s">
        <v>3337</v>
      </c>
      <c r="K257" s="2" t="s">
        <v>3292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3376</v>
      </c>
      <c r="J258" s="2" t="s">
        <v>3337</v>
      </c>
      <c r="K258" s="2" t="s">
        <v>3292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3376</v>
      </c>
      <c r="J259" s="2" t="s">
        <v>3337</v>
      </c>
      <c r="K259" s="2" t="s">
        <v>3354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3376</v>
      </c>
      <c r="J260" s="2" t="s">
        <v>3337</v>
      </c>
      <c r="K260" s="2" t="s">
        <v>3354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3376</v>
      </c>
      <c r="J261" s="2" t="s">
        <v>3337</v>
      </c>
      <c r="K261" s="2" t="s">
        <v>3292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3376</v>
      </c>
      <c r="J262" s="2" t="s">
        <v>3337</v>
      </c>
      <c r="K262" s="2" t="s">
        <v>3354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3376</v>
      </c>
      <c r="J263" s="2" t="s">
        <v>3337</v>
      </c>
      <c r="K263" s="2" t="s">
        <v>3354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3376</v>
      </c>
      <c r="J264" s="2" t="s">
        <v>3337</v>
      </c>
      <c r="K264" s="2" t="s">
        <v>3292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3376</v>
      </c>
      <c r="J265" s="2" t="s">
        <v>3337</v>
      </c>
      <c r="K265" s="2" t="s">
        <v>3292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3376</v>
      </c>
      <c r="J266" s="2" t="s">
        <v>3337</v>
      </c>
      <c r="K266" s="2" t="s">
        <v>3292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3376</v>
      </c>
      <c r="J267" s="2" t="s">
        <v>3337</v>
      </c>
      <c r="K267" s="2" t="s">
        <v>3292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3376</v>
      </c>
      <c r="J268" s="2" t="s">
        <v>3337</v>
      </c>
      <c r="K268" s="2" t="s">
        <v>3354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3376</v>
      </c>
      <c r="J269" s="2" t="s">
        <v>3337</v>
      </c>
      <c r="K269" s="2" t="s">
        <v>3288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3376</v>
      </c>
      <c r="J270" s="2" t="s">
        <v>3337</v>
      </c>
      <c r="K270" s="2" t="s">
        <v>3288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3376</v>
      </c>
      <c r="J271" s="2" t="s">
        <v>3337</v>
      </c>
      <c r="K271" s="2" t="s">
        <v>3288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3376</v>
      </c>
      <c r="J272" s="2" t="s">
        <v>3337</v>
      </c>
      <c r="K272" s="2" t="s">
        <v>3288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3376</v>
      </c>
      <c r="J273" s="2" t="s">
        <v>3337</v>
      </c>
      <c r="K273" s="2" t="s">
        <v>3354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3376</v>
      </c>
      <c r="J274" s="2" t="s">
        <v>3337</v>
      </c>
      <c r="K274" s="2" t="s">
        <v>3292</v>
      </c>
      <c r="L274" s="2" t="s">
        <v>35</v>
      </c>
      <c r="M274" s="111"/>
      <c r="N274" s="2" t="s">
        <v>81</v>
      </c>
      <c r="O274" s="9" t="s">
        <v>106</v>
      </c>
      <c r="P274" s="2" t="s">
        <v>3381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3376</v>
      </c>
      <c r="J275" s="2" t="s">
        <v>3337</v>
      </c>
      <c r="K275" s="2" t="s">
        <v>3292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3376</v>
      </c>
      <c r="J276" s="2" t="s">
        <v>3337</v>
      </c>
      <c r="K276" s="2" t="s">
        <v>3292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3376</v>
      </c>
      <c r="J277" s="2" t="s">
        <v>3337</v>
      </c>
      <c r="K277" s="2" t="s">
        <v>3292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3376</v>
      </c>
      <c r="J278" s="2" t="s">
        <v>3337</v>
      </c>
      <c r="K278" s="2" t="s">
        <v>3292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3376</v>
      </c>
      <c r="J279" s="2" t="s">
        <v>3337</v>
      </c>
      <c r="K279" s="2" t="s">
        <v>3292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3376</v>
      </c>
      <c r="J280" s="2" t="s">
        <v>3337</v>
      </c>
      <c r="K280" s="2" t="s">
        <v>3292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3376</v>
      </c>
      <c r="J281" s="2" t="s">
        <v>3337</v>
      </c>
      <c r="K281" s="2" t="s">
        <v>3354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3376</v>
      </c>
      <c r="J282" s="2" t="s">
        <v>3337</v>
      </c>
      <c r="K282" s="2" t="s">
        <v>3354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3376</v>
      </c>
      <c r="J283" s="2" t="s">
        <v>3337</v>
      </c>
      <c r="K283" s="2" t="s">
        <v>3354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3376</v>
      </c>
      <c r="J284" s="2" t="s">
        <v>3337</v>
      </c>
      <c r="K284" s="2" t="s">
        <v>3292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3376</v>
      </c>
      <c r="J285" s="2" t="s">
        <v>3337</v>
      </c>
      <c r="K285" s="2" t="s">
        <v>3354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3376</v>
      </c>
      <c r="J286" s="2" t="s">
        <v>3337</v>
      </c>
      <c r="K286" s="2" t="s">
        <v>3288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3376</v>
      </c>
      <c r="J287" s="2" t="s">
        <v>3337</v>
      </c>
      <c r="K287" s="2" t="s">
        <v>3288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3376</v>
      </c>
      <c r="J288" s="2" t="s">
        <v>3337</v>
      </c>
      <c r="K288" s="2" t="s">
        <v>3354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3376</v>
      </c>
      <c r="J289" s="2" t="s">
        <v>3337</v>
      </c>
      <c r="K289" s="2" t="s">
        <v>3292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3376</v>
      </c>
      <c r="J290" s="2" t="s">
        <v>3337</v>
      </c>
      <c r="K290" s="2" t="s">
        <v>3292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3376</v>
      </c>
      <c r="J291" s="2" t="s">
        <v>3337</v>
      </c>
      <c r="K291" s="2" t="s">
        <v>3354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3376</v>
      </c>
      <c r="J292" s="2" t="s">
        <v>3337</v>
      </c>
      <c r="K292" s="2" t="s">
        <v>3288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3376</v>
      </c>
      <c r="J293" s="2" t="s">
        <v>3337</v>
      </c>
      <c r="K293" s="2" t="s">
        <v>3288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3376</v>
      </c>
      <c r="J294" s="2" t="s">
        <v>3337</v>
      </c>
      <c r="K294" s="2" t="s">
        <v>3354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3376</v>
      </c>
      <c r="J295" s="2" t="s">
        <v>3337</v>
      </c>
      <c r="K295" s="2" t="s">
        <v>3292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3376</v>
      </c>
      <c r="J296" s="2" t="s">
        <v>3337</v>
      </c>
      <c r="K296" s="2" t="s">
        <v>3292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3376</v>
      </c>
      <c r="J297" s="2" t="s">
        <v>3337</v>
      </c>
      <c r="K297" s="2" t="s">
        <v>3292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3376</v>
      </c>
      <c r="J298" s="2" t="s">
        <v>3337</v>
      </c>
      <c r="K298" s="2" t="s">
        <v>3292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3376</v>
      </c>
      <c r="J299" s="2" t="s">
        <v>3337</v>
      </c>
      <c r="K299" s="2" t="s">
        <v>3292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3376</v>
      </c>
      <c r="J300" s="2" t="s">
        <v>3337</v>
      </c>
      <c r="K300" s="2" t="s">
        <v>3292</v>
      </c>
      <c r="L300" s="2" t="s">
        <v>35</v>
      </c>
      <c r="M300" s="111"/>
      <c r="N300" s="2" t="s">
        <v>81</v>
      </c>
      <c r="O300" s="9" t="s">
        <v>45</v>
      </c>
      <c r="P300" s="9" t="s">
        <v>248</v>
      </c>
      <c r="Q300" s="10">
        <v>0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49602599.76000002</v>
      </c>
      <c r="Y300" s="6">
        <f t="shared" si="41"/>
        <v>0</v>
      </c>
      <c r="Z300" s="3">
        <v>0</v>
      </c>
      <c r="AA300" s="5">
        <v>0</v>
      </c>
      <c r="AB300" s="5">
        <f t="shared" si="49"/>
        <v>49602599.76000002</v>
      </c>
      <c r="AC300" s="7">
        <f t="shared" si="42"/>
        <v>0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3376</v>
      </c>
      <c r="J301" s="2" t="s">
        <v>3337</v>
      </c>
      <c r="K301" s="2" t="s">
        <v>3292</v>
      </c>
      <c r="L301" s="2" t="s">
        <v>35</v>
      </c>
      <c r="M301" s="111"/>
      <c r="N301" s="2" t="s">
        <v>81</v>
      </c>
      <c r="O301" s="9" t="s">
        <v>106</v>
      </c>
      <c r="P301" s="9" t="s">
        <v>248</v>
      </c>
      <c r="Q301" s="10">
        <v>0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49729.930000000008</v>
      </c>
      <c r="Y301" s="6">
        <f t="shared" si="41"/>
        <v>0</v>
      </c>
      <c r="Z301" s="3">
        <v>0</v>
      </c>
      <c r="AA301" s="5">
        <v>0</v>
      </c>
      <c r="AB301" s="5">
        <f t="shared" si="49"/>
        <v>49729.930000000008</v>
      </c>
      <c r="AC301" s="7">
        <f t="shared" si="42"/>
        <v>0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3376</v>
      </c>
      <c r="J302" s="2" t="s">
        <v>3337</v>
      </c>
      <c r="K302" s="2" t="s">
        <v>3292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3376</v>
      </c>
      <c r="J303" s="2" t="s">
        <v>3337</v>
      </c>
      <c r="K303" s="2" t="s">
        <v>3292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3376</v>
      </c>
      <c r="J304" s="2" t="s">
        <v>3337</v>
      </c>
      <c r="K304" s="2" t="s">
        <v>3292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3376</v>
      </c>
      <c r="J305" s="2" t="s">
        <v>3337</v>
      </c>
      <c r="K305" s="2" t="s">
        <v>3292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3376</v>
      </c>
      <c r="J306" s="2" t="s">
        <v>3337</v>
      </c>
      <c r="K306" s="2" t="s">
        <v>3292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3376</v>
      </c>
      <c r="J307" s="2" t="s">
        <v>3337</v>
      </c>
      <c r="K307" s="2" t="s">
        <v>3292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3376</v>
      </c>
      <c r="J308" s="2" t="s">
        <v>3337</v>
      </c>
      <c r="K308" s="2" t="s">
        <v>3292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3376</v>
      </c>
      <c r="J309" s="2" t="s">
        <v>3337</v>
      </c>
      <c r="K309" s="2" t="s">
        <v>3354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3376</v>
      </c>
      <c r="J310" s="2" t="s">
        <v>3337</v>
      </c>
      <c r="K310" s="2" t="s">
        <v>3353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3376</v>
      </c>
      <c r="J311" s="2" t="s">
        <v>3337</v>
      </c>
      <c r="K311" s="2" t="s">
        <v>3353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3376</v>
      </c>
      <c r="J312" s="2" t="s">
        <v>3337</v>
      </c>
      <c r="K312" s="2" t="s">
        <v>3354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3376</v>
      </c>
      <c r="J313" s="2" t="s">
        <v>3337</v>
      </c>
      <c r="K313" s="2" t="s">
        <v>3353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3376</v>
      </c>
      <c r="J314" s="2" t="s">
        <v>3337</v>
      </c>
      <c r="K314" s="2" t="s">
        <v>3353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3376</v>
      </c>
      <c r="J315" s="2" t="s">
        <v>3337</v>
      </c>
      <c r="K315" s="2" t="s">
        <v>3288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3376</v>
      </c>
      <c r="J316" s="2" t="s">
        <v>3337</v>
      </c>
      <c r="K316" s="2" t="s">
        <v>3288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3376</v>
      </c>
      <c r="J317" s="2" t="s">
        <v>3337</v>
      </c>
      <c r="K317" s="2" t="s">
        <v>3354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3376</v>
      </c>
      <c r="J318" s="2" t="s">
        <v>3337</v>
      </c>
      <c r="K318" s="2" t="s">
        <v>3292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3376</v>
      </c>
      <c r="J319" s="2" t="s">
        <v>3337</v>
      </c>
      <c r="K319" s="2" t="s">
        <v>3354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3376</v>
      </c>
      <c r="J320" s="2" t="s">
        <v>3337</v>
      </c>
      <c r="K320" s="2" t="s">
        <v>3354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3376</v>
      </c>
      <c r="J321" s="2" t="s">
        <v>3337</v>
      </c>
      <c r="K321" s="2" t="s">
        <v>3353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3376</v>
      </c>
      <c r="J322" s="2" t="s">
        <v>3337</v>
      </c>
      <c r="K322" s="2" t="s">
        <v>3354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3376</v>
      </c>
      <c r="J323" s="2" t="s">
        <v>3337</v>
      </c>
      <c r="K323" s="2" t="s">
        <v>3354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3376</v>
      </c>
      <c r="J324" s="2" t="s">
        <v>3337</v>
      </c>
      <c r="K324" s="2" t="s">
        <v>3292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3376</v>
      </c>
      <c r="J325" s="2" t="s">
        <v>3337</v>
      </c>
      <c r="K325" s="2" t="s">
        <v>3354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3376</v>
      </c>
      <c r="J326" s="2" t="s">
        <v>3337</v>
      </c>
      <c r="K326" s="2" t="s">
        <v>3354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3376</v>
      </c>
      <c r="J327" s="2" t="s">
        <v>3337</v>
      </c>
      <c r="K327" s="2" t="s">
        <v>3354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3376</v>
      </c>
      <c r="J328" s="2" t="s">
        <v>3337</v>
      </c>
      <c r="K328" s="2" t="s">
        <v>3288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3376</v>
      </c>
      <c r="J329" s="2" t="s">
        <v>3337</v>
      </c>
      <c r="K329" s="2" t="s">
        <v>3354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3376</v>
      </c>
      <c r="J330" s="2" t="s">
        <v>3337</v>
      </c>
      <c r="K330" s="2" t="s">
        <v>3288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3376</v>
      </c>
      <c r="J331" s="2" t="s">
        <v>3337</v>
      </c>
      <c r="K331" s="2" t="s">
        <v>3354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3376</v>
      </c>
      <c r="J332" s="2" t="s">
        <v>3337</v>
      </c>
      <c r="K332" s="2" t="s">
        <v>3354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3376</v>
      </c>
      <c r="J333" s="2" t="s">
        <v>3337</v>
      </c>
      <c r="K333" s="2" t="s">
        <v>3354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3376</v>
      </c>
      <c r="J334" s="2" t="s">
        <v>3337</v>
      </c>
      <c r="K334" s="2" t="s">
        <v>3288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3376</v>
      </c>
      <c r="J335" s="2" t="s">
        <v>3337</v>
      </c>
      <c r="K335" s="2" t="s">
        <v>3354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3376</v>
      </c>
      <c r="J336" s="2" t="s">
        <v>3337</v>
      </c>
      <c r="K336" s="2" t="s">
        <v>3354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3376</v>
      </c>
      <c r="J337" s="2" t="s">
        <v>3337</v>
      </c>
      <c r="K337" s="2" t="s">
        <v>3354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3376</v>
      </c>
      <c r="J338" s="2" t="s">
        <v>3337</v>
      </c>
      <c r="K338" s="2" t="s">
        <v>3354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3376</v>
      </c>
      <c r="J339" s="2" t="s">
        <v>3337</v>
      </c>
      <c r="K339" s="2" t="s">
        <v>3354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3376</v>
      </c>
      <c r="J340" s="2" t="s">
        <v>3337</v>
      </c>
      <c r="K340" s="2" t="s">
        <v>3288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3376</v>
      </c>
      <c r="J341" s="2" t="s">
        <v>3337</v>
      </c>
      <c r="K341" s="2" t="s">
        <v>3354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3716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3376</v>
      </c>
      <c r="J342" s="2" t="s">
        <v>3337</v>
      </c>
      <c r="K342" s="2" t="s">
        <v>3354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3376</v>
      </c>
      <c r="J343" s="2" t="s">
        <v>3337</v>
      </c>
      <c r="K343" s="2" t="s">
        <v>3354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3376</v>
      </c>
      <c r="J344" s="2" t="s">
        <v>3337</v>
      </c>
      <c r="K344" s="2" t="s">
        <v>3354</v>
      </c>
      <c r="L344" s="2" t="s">
        <v>35</v>
      </c>
      <c r="M344" s="111"/>
      <c r="N344" s="2" t="s">
        <v>75</v>
      </c>
      <c r="O344" s="9" t="s">
        <v>106</v>
      </c>
      <c r="P344" s="2" t="s">
        <v>3380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3376</v>
      </c>
      <c r="J345" s="2" t="s">
        <v>3337</v>
      </c>
      <c r="K345" s="2" t="s">
        <v>3354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3376</v>
      </c>
      <c r="J346" s="2" t="s">
        <v>3337</v>
      </c>
      <c r="K346" s="2" t="s">
        <v>3354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3376</v>
      </c>
      <c r="J347" s="2" t="s">
        <v>3337</v>
      </c>
      <c r="K347" s="2" t="s">
        <v>3354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3376</v>
      </c>
      <c r="J348" s="2" t="s">
        <v>3337</v>
      </c>
      <c r="K348" s="2" t="s">
        <v>3292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3376</v>
      </c>
      <c r="J349" s="2" t="s">
        <v>3337</v>
      </c>
      <c r="K349" s="2" t="s">
        <v>3292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3376</v>
      </c>
      <c r="J350" s="2" t="s">
        <v>3337</v>
      </c>
      <c r="K350" s="2" t="s">
        <v>3292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3376</v>
      </c>
      <c r="J351" s="2" t="s">
        <v>3337</v>
      </c>
      <c r="K351" s="2" t="s">
        <v>3292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3376</v>
      </c>
      <c r="J352" s="2" t="s">
        <v>3337</v>
      </c>
      <c r="K352" s="2" t="s">
        <v>3292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3376</v>
      </c>
      <c r="J353" s="2" t="s">
        <v>3337</v>
      </c>
      <c r="K353" s="2" t="s">
        <v>3292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3376</v>
      </c>
      <c r="J354" s="2" t="s">
        <v>3337</v>
      </c>
      <c r="K354" s="2" t="s">
        <v>3292</v>
      </c>
      <c r="L354" s="2" t="s">
        <v>35</v>
      </c>
      <c r="M354" s="111"/>
      <c r="N354" s="2" t="s">
        <v>81</v>
      </c>
      <c r="O354" s="9" t="s">
        <v>106</v>
      </c>
      <c r="P354" s="2" t="s">
        <v>3381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3376</v>
      </c>
      <c r="J355" s="2" t="s">
        <v>3337</v>
      </c>
      <c r="K355" s="2" t="s">
        <v>3292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3376</v>
      </c>
      <c r="J356" s="2" t="s">
        <v>3337</v>
      </c>
      <c r="K356" s="2" t="s">
        <v>3292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3376</v>
      </c>
      <c r="J357" s="2" t="s">
        <v>3337</v>
      </c>
      <c r="K357" s="2" t="s">
        <v>3292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3376</v>
      </c>
      <c r="J358" s="2" t="s">
        <v>3337</v>
      </c>
      <c r="K358" s="2" t="s">
        <v>3292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3376</v>
      </c>
      <c r="J359" s="2" t="s">
        <v>3337</v>
      </c>
      <c r="K359" s="2" t="s">
        <v>3292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3376</v>
      </c>
      <c r="J360" s="2" t="s">
        <v>3337</v>
      </c>
      <c r="K360" s="2" t="s">
        <v>3292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3376</v>
      </c>
      <c r="J361" s="2" t="s">
        <v>3337</v>
      </c>
      <c r="K361" s="2" t="s">
        <v>3292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3376</v>
      </c>
      <c r="J362" s="2" t="s">
        <v>3337</v>
      </c>
      <c r="K362" s="2" t="s">
        <v>3292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3376</v>
      </c>
      <c r="J363" s="2" t="s">
        <v>3337</v>
      </c>
      <c r="K363" s="2" t="s">
        <v>3292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3376</v>
      </c>
      <c r="J364" s="2" t="s">
        <v>3337</v>
      </c>
      <c r="K364" s="2" t="s">
        <v>3292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3376</v>
      </c>
      <c r="J365" s="2" t="s">
        <v>3337</v>
      </c>
      <c r="K365" s="2" t="s">
        <v>3292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3376</v>
      </c>
      <c r="J366" s="2" t="s">
        <v>3337</v>
      </c>
      <c r="K366" s="2" t="s">
        <v>3292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3376</v>
      </c>
      <c r="J367" s="2" t="s">
        <v>3337</v>
      </c>
      <c r="K367" s="2" t="s">
        <v>3292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3376</v>
      </c>
      <c r="J368" s="2" t="s">
        <v>3337</v>
      </c>
      <c r="K368" s="2" t="s">
        <v>3292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3376</v>
      </c>
      <c r="J369" s="2" t="s">
        <v>3337</v>
      </c>
      <c r="K369" s="2" t="s">
        <v>3292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3376</v>
      </c>
      <c r="J370" s="2" t="s">
        <v>3337</v>
      </c>
      <c r="K370" s="2" t="s">
        <v>3292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3376</v>
      </c>
      <c r="J371" s="2" t="s">
        <v>3337</v>
      </c>
      <c r="K371" s="2" t="s">
        <v>3292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3335</v>
      </c>
      <c r="K372" s="2" t="s">
        <v>3284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3335</v>
      </c>
      <c r="K373" s="2" t="s">
        <v>3284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3335</v>
      </c>
      <c r="K374" s="2" t="s">
        <v>3284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3335</v>
      </c>
      <c r="K375" s="2" t="s">
        <v>3284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3335</v>
      </c>
      <c r="K376" s="2" t="s">
        <v>3284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3335</v>
      </c>
      <c r="K377" s="2" t="s">
        <v>3284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3335</v>
      </c>
      <c r="K378" s="2" t="s">
        <v>3284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3335</v>
      </c>
      <c r="K379" s="2" t="s">
        <v>3284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3335</v>
      </c>
      <c r="K380" s="2" t="s">
        <v>3284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3335</v>
      </c>
      <c r="K381" s="2" t="s">
        <v>3284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3335</v>
      </c>
      <c r="K382" s="2" t="s">
        <v>3284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3335</v>
      </c>
      <c r="K383" s="2" t="s">
        <v>3284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3335</v>
      </c>
      <c r="K384" s="2" t="s">
        <v>3284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3335</v>
      </c>
      <c r="K385" s="2" t="s">
        <v>3284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3335</v>
      </c>
      <c r="K386" s="2" t="s">
        <v>3284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3335</v>
      </c>
      <c r="K387" s="2" t="s">
        <v>3284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3335</v>
      </c>
      <c r="K388" s="2" t="s">
        <v>3284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3335</v>
      </c>
      <c r="K389" s="2" t="s">
        <v>3284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3335</v>
      </c>
      <c r="K390" s="2" t="s">
        <v>3284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3335</v>
      </c>
      <c r="K391" s="2" t="s">
        <v>3284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3335</v>
      </c>
      <c r="K392" s="2" t="s">
        <v>3284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3359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3335</v>
      </c>
      <c r="K393" s="2" t="s">
        <v>3284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3359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3335</v>
      </c>
      <c r="K394" s="2" t="s">
        <v>3284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3335</v>
      </c>
      <c r="K395" s="2" t="s">
        <v>3284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3335</v>
      </c>
      <c r="K396" s="2" t="s">
        <v>3284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3335</v>
      </c>
      <c r="K397" s="2" t="s">
        <v>3284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3335</v>
      </c>
      <c r="K398" s="2" t="s">
        <v>3284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3335</v>
      </c>
      <c r="K399" s="2" t="s">
        <v>3284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3335</v>
      </c>
      <c r="K400" s="2" t="s">
        <v>3284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3335</v>
      </c>
      <c r="K401" s="2" t="s">
        <v>3284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3335</v>
      </c>
      <c r="K402" s="2" t="s">
        <v>3284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3335</v>
      </c>
      <c r="K403" s="2" t="s">
        <v>3284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3335</v>
      </c>
      <c r="K404" s="2" t="s">
        <v>3284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3335</v>
      </c>
      <c r="K405" s="2" t="s">
        <v>3284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3335</v>
      </c>
      <c r="K406" s="2" t="s">
        <v>3284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3335</v>
      </c>
      <c r="K407" s="2" t="s">
        <v>3284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3335</v>
      </c>
      <c r="K408" s="2" t="s">
        <v>3284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3335</v>
      </c>
      <c r="K409" s="2" t="s">
        <v>3284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3335</v>
      </c>
      <c r="K410" s="2" t="s">
        <v>3284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3335</v>
      </c>
      <c r="K411" s="2" t="s">
        <v>3284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3335</v>
      </c>
      <c r="K412" s="2" t="s">
        <v>3284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3335</v>
      </c>
      <c r="K413" s="2" t="s">
        <v>3284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3335</v>
      </c>
      <c r="K414" s="2" t="s">
        <v>3284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3335</v>
      </c>
      <c r="K415" s="2" t="s">
        <v>3284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3335</v>
      </c>
      <c r="K416" s="2" t="s">
        <v>3284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3335</v>
      </c>
      <c r="K417" s="2" t="s">
        <v>3284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3335</v>
      </c>
      <c r="K418" s="2" t="s">
        <v>3284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3335</v>
      </c>
      <c r="K419" s="2" t="s">
        <v>3284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3335</v>
      </c>
      <c r="K420" s="2" t="s">
        <v>3284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3335</v>
      </c>
      <c r="K421" s="2" t="s">
        <v>3284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3335</v>
      </c>
      <c r="K422" s="2" t="s">
        <v>3284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3335</v>
      </c>
      <c r="K423" s="2" t="s">
        <v>3284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3335</v>
      </c>
      <c r="K424" s="2" t="s">
        <v>3284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3335</v>
      </c>
      <c r="K425" s="2" t="s">
        <v>3284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3335</v>
      </c>
      <c r="K426" s="2" t="s">
        <v>3284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3335</v>
      </c>
      <c r="K427" s="2" t="s">
        <v>3284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3335</v>
      </c>
      <c r="K428" s="2" t="s">
        <v>3284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3335</v>
      </c>
      <c r="K429" s="2" t="s">
        <v>3284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3335</v>
      </c>
      <c r="K430" s="2" t="s">
        <v>3284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3335</v>
      </c>
      <c r="K431" s="2" t="s">
        <v>3284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3335</v>
      </c>
      <c r="K432" s="2" t="s">
        <v>3284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3335</v>
      </c>
      <c r="K433" s="2" t="s">
        <v>3284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3335</v>
      </c>
      <c r="K434" s="2" t="s">
        <v>3284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3335</v>
      </c>
      <c r="K435" s="2" t="s">
        <v>3284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3335</v>
      </c>
      <c r="K436" s="2" t="s">
        <v>3284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3335</v>
      </c>
      <c r="K437" s="2" t="s">
        <v>3284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3335</v>
      </c>
      <c r="K438" s="2" t="s">
        <v>3284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3335</v>
      </c>
      <c r="K439" s="2" t="s">
        <v>3284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3335</v>
      </c>
      <c r="K440" s="2" t="s">
        <v>3284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3335</v>
      </c>
      <c r="K441" s="2" t="s">
        <v>3284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3335</v>
      </c>
      <c r="K442" s="2" t="s">
        <v>3284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3335</v>
      </c>
      <c r="K443" s="2" t="s">
        <v>3284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3360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3335</v>
      </c>
      <c r="K444" s="2" t="s">
        <v>3284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3335</v>
      </c>
      <c r="K445" s="2" t="s">
        <v>3284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3335</v>
      </c>
      <c r="K446" s="2" t="s">
        <v>3284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3335</v>
      </c>
      <c r="K447" s="2" t="s">
        <v>3284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3335</v>
      </c>
      <c r="K448" s="2" t="s">
        <v>3284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3335</v>
      </c>
      <c r="K449" s="2" t="s">
        <v>3284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3335</v>
      </c>
      <c r="K450" s="2" t="s">
        <v>3284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3335</v>
      </c>
      <c r="K451" s="2" t="s">
        <v>3284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3335</v>
      </c>
      <c r="K452" s="2" t="s">
        <v>3284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3335</v>
      </c>
      <c r="K453" s="2" t="s">
        <v>3284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3335</v>
      </c>
      <c r="K454" s="2" t="s">
        <v>3284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3335</v>
      </c>
      <c r="K455" s="2" t="s">
        <v>3284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3335</v>
      </c>
      <c r="K456" s="2" t="s">
        <v>3284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3335</v>
      </c>
      <c r="K457" s="2" t="s">
        <v>3284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3335</v>
      </c>
      <c r="K458" s="2" t="s">
        <v>3284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3335</v>
      </c>
      <c r="K459" s="2" t="s">
        <v>3284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3335</v>
      </c>
      <c r="K460" s="2" t="s">
        <v>3284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3335</v>
      </c>
      <c r="K461" s="2" t="s">
        <v>3284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3335</v>
      </c>
      <c r="K462" s="2" t="s">
        <v>3284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3335</v>
      </c>
      <c r="K463" s="2" t="s">
        <v>3284</v>
      </c>
      <c r="L463" s="2" t="s">
        <v>35</v>
      </c>
      <c r="M463" s="18" t="s">
        <v>555</v>
      </c>
      <c r="N463" s="9"/>
      <c r="O463" s="9" t="s">
        <v>45</v>
      </c>
      <c r="P463" s="9" t="s">
        <v>3374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3335</v>
      </c>
      <c r="K464" s="2" t="s">
        <v>3284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3335</v>
      </c>
      <c r="K465" s="2" t="s">
        <v>3284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3335</v>
      </c>
      <c r="K466" s="2" t="s">
        <v>3284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3335</v>
      </c>
      <c r="K467" s="2" t="s">
        <v>3284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3335</v>
      </c>
      <c r="K468" s="2" t="s">
        <v>3284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3335</v>
      </c>
      <c r="K469" s="2" t="s">
        <v>3284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3335</v>
      </c>
      <c r="K470" s="2" t="s">
        <v>3284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3335</v>
      </c>
      <c r="K471" s="2" t="s">
        <v>3284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3335</v>
      </c>
      <c r="K472" s="2" t="s">
        <v>3284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3335</v>
      </c>
      <c r="K473" s="2" t="s">
        <v>3284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3335</v>
      </c>
      <c r="K474" s="2" t="s">
        <v>3284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3335</v>
      </c>
      <c r="K475" s="2" t="s">
        <v>3284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3335</v>
      </c>
      <c r="K476" s="2" t="s">
        <v>3284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3335</v>
      </c>
      <c r="K477" s="2" t="s">
        <v>3284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3335</v>
      </c>
      <c r="K478" s="2" t="s">
        <v>3284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3335</v>
      </c>
      <c r="K479" s="2" t="s">
        <v>3284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3335</v>
      </c>
      <c r="K480" s="2" t="s">
        <v>3284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3335</v>
      </c>
      <c r="K481" s="2" t="s">
        <v>3284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3335</v>
      </c>
      <c r="K482" s="2" t="s">
        <v>3284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3707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3335</v>
      </c>
      <c r="K483" s="2" t="s">
        <v>3284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3335</v>
      </c>
      <c r="K484" s="2" t="s">
        <v>3284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3335</v>
      </c>
      <c r="K485" s="2" t="s">
        <v>3284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3335</v>
      </c>
      <c r="K486" s="2" t="s">
        <v>3284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3335</v>
      </c>
      <c r="K487" s="2" t="s">
        <v>3284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3335</v>
      </c>
      <c r="K488" s="2" t="s">
        <v>3284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3335</v>
      </c>
      <c r="K489" s="2" t="s">
        <v>3284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3335</v>
      </c>
      <c r="K490" s="2" t="s">
        <v>3284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3335</v>
      </c>
      <c r="K491" s="2" t="s">
        <v>3284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3335</v>
      </c>
      <c r="K492" s="2" t="s">
        <v>3284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3335</v>
      </c>
      <c r="K493" s="2" t="s">
        <v>3284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3335</v>
      </c>
      <c r="K494" s="2" t="s">
        <v>3284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3335</v>
      </c>
      <c r="K495" s="2" t="s">
        <v>3284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3335</v>
      </c>
      <c r="K496" s="2" t="s">
        <v>3284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3335</v>
      </c>
      <c r="K497" s="2" t="s">
        <v>3284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3335</v>
      </c>
      <c r="K498" s="2" t="s">
        <v>3284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3335</v>
      </c>
      <c r="K499" s="2" t="s">
        <v>3284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3335</v>
      </c>
      <c r="K500" s="2" t="s">
        <v>3284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3335</v>
      </c>
      <c r="K501" s="2" t="s">
        <v>3284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3335</v>
      </c>
      <c r="K502" s="2" t="s">
        <v>3284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3335</v>
      </c>
      <c r="K503" s="2" t="s">
        <v>3284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3335</v>
      </c>
      <c r="K504" s="2" t="s">
        <v>3284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3335</v>
      </c>
      <c r="K505" s="2" t="s">
        <v>3284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3335</v>
      </c>
      <c r="K506" s="2" t="s">
        <v>3284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3335</v>
      </c>
      <c r="K507" s="2" t="s">
        <v>3284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3335</v>
      </c>
      <c r="K508" s="2" t="s">
        <v>3284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3335</v>
      </c>
      <c r="K509" s="2" t="s">
        <v>3284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3335</v>
      </c>
      <c r="K510" s="2" t="s">
        <v>3284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3335</v>
      </c>
      <c r="K511" s="2" t="s">
        <v>3284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3335</v>
      </c>
      <c r="K512" s="2" t="s">
        <v>3284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3335</v>
      </c>
      <c r="K513" s="2" t="s">
        <v>3284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3335</v>
      </c>
      <c r="K514" s="2" t="s">
        <v>3284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3335</v>
      </c>
      <c r="K515" s="2" t="s">
        <v>3284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3335</v>
      </c>
      <c r="K516" s="2" t="s">
        <v>3284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3335</v>
      </c>
      <c r="K517" s="2" t="s">
        <v>3284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3335</v>
      </c>
      <c r="K518" s="2" t="s">
        <v>3284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3335</v>
      </c>
      <c r="K519" s="2" t="s">
        <v>3284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3335</v>
      </c>
      <c r="K520" s="2" t="s">
        <v>3284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3335</v>
      </c>
      <c r="K521" s="2" t="s">
        <v>3284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3335</v>
      </c>
      <c r="K522" s="2" t="s">
        <v>3284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3335</v>
      </c>
      <c r="K523" s="2" t="s">
        <v>3284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3335</v>
      </c>
      <c r="K524" s="2" t="s">
        <v>3284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3335</v>
      </c>
      <c r="K525" s="2" t="s">
        <v>3284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3335</v>
      </c>
      <c r="K526" s="2" t="s">
        <v>3284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3335</v>
      </c>
      <c r="K527" s="2" t="s">
        <v>3284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3335</v>
      </c>
      <c r="K528" s="2" t="s">
        <v>3284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3335</v>
      </c>
      <c r="K529" s="2" t="s">
        <v>3284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3335</v>
      </c>
      <c r="K530" s="2" t="s">
        <v>3284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3335</v>
      </c>
      <c r="K531" s="2" t="s">
        <v>3284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3335</v>
      </c>
      <c r="K532" s="2" t="s">
        <v>3284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3335</v>
      </c>
      <c r="K533" s="2" t="s">
        <v>3284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3335</v>
      </c>
      <c r="K534" s="2" t="s">
        <v>3284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3335</v>
      </c>
      <c r="K535" s="2" t="s">
        <v>3284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3335</v>
      </c>
      <c r="K536" s="2" t="s">
        <v>3284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3335</v>
      </c>
      <c r="K537" s="2" t="s">
        <v>3284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3335</v>
      </c>
      <c r="K538" s="2" t="s">
        <v>3284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3335</v>
      </c>
      <c r="K539" s="2" t="s">
        <v>3284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3335</v>
      </c>
      <c r="K540" s="2" t="s">
        <v>3284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3335</v>
      </c>
      <c r="K541" s="2" t="s">
        <v>3284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3335</v>
      </c>
      <c r="K542" s="2" t="s">
        <v>3284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3335</v>
      </c>
      <c r="K543" s="2" t="s">
        <v>3284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3335</v>
      </c>
      <c r="K544" s="2" t="s">
        <v>3284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3335</v>
      </c>
      <c r="K545" s="2" t="s">
        <v>3284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3335</v>
      </c>
      <c r="K546" s="2" t="s">
        <v>3284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3335</v>
      </c>
      <c r="K547" s="2" t="s">
        <v>3284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3335</v>
      </c>
      <c r="K548" s="2" t="s">
        <v>3284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3335</v>
      </c>
      <c r="K549" s="2" t="s">
        <v>3284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3335</v>
      </c>
      <c r="K550" s="2" t="s">
        <v>3284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3335</v>
      </c>
      <c r="K551" s="2" t="s">
        <v>3284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3335</v>
      </c>
      <c r="K552" s="2" t="s">
        <v>3284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3335</v>
      </c>
      <c r="K553" s="2" t="s">
        <v>3284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3335</v>
      </c>
      <c r="K554" s="2" t="s">
        <v>3284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3335</v>
      </c>
      <c r="K555" s="2" t="s">
        <v>3284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3335</v>
      </c>
      <c r="K556" s="2" t="s">
        <v>3284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3335</v>
      </c>
      <c r="K557" s="2" t="s">
        <v>3284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3335</v>
      </c>
      <c r="K558" s="2" t="s">
        <v>3284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3335</v>
      </c>
      <c r="K559" s="2" t="s">
        <v>3284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3335</v>
      </c>
      <c r="K560" s="2" t="s">
        <v>3284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3335</v>
      </c>
      <c r="K561" s="2" t="s">
        <v>3284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3335</v>
      </c>
      <c r="K562" s="2" t="s">
        <v>3284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3335</v>
      </c>
      <c r="K563" s="2" t="s">
        <v>3284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3360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3335</v>
      </c>
      <c r="K564" s="2" t="s">
        <v>3284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3335</v>
      </c>
      <c r="K565" s="2" t="s">
        <v>3284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3335</v>
      </c>
      <c r="K566" s="2" t="s">
        <v>3284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3335</v>
      </c>
      <c r="K567" s="2" t="s">
        <v>3284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3335</v>
      </c>
      <c r="K568" s="2" t="s">
        <v>3284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3335</v>
      </c>
      <c r="K569" s="2" t="s">
        <v>3284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3335</v>
      </c>
      <c r="K570" s="2" t="s">
        <v>3284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3335</v>
      </c>
      <c r="K571" s="2" t="s">
        <v>3284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3708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3335</v>
      </c>
      <c r="K572" s="2" t="s">
        <v>3284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3335</v>
      </c>
      <c r="K573" s="2" t="s">
        <v>3284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3335</v>
      </c>
      <c r="K574" s="2" t="s">
        <v>3284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3335</v>
      </c>
      <c r="K575" s="2" t="s">
        <v>3284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3335</v>
      </c>
      <c r="K576" s="2" t="s">
        <v>3284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3335</v>
      </c>
      <c r="K577" s="2" t="s">
        <v>3284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3335</v>
      </c>
      <c r="K578" s="2" t="s">
        <v>3284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3335</v>
      </c>
      <c r="K579" s="2" t="s">
        <v>3284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3335</v>
      </c>
      <c r="K580" s="2" t="s">
        <v>3284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3335</v>
      </c>
      <c r="K581" s="2" t="s">
        <v>3284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3335</v>
      </c>
      <c r="K582" s="2" t="s">
        <v>3284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3335</v>
      </c>
      <c r="K583" s="2" t="s">
        <v>3284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3335</v>
      </c>
      <c r="K584" s="2" t="s">
        <v>3284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3335</v>
      </c>
      <c r="K585" s="2" t="s">
        <v>3284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3335</v>
      </c>
      <c r="K586" s="2" t="s">
        <v>3284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3335</v>
      </c>
      <c r="K587" s="2" t="s">
        <v>3284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3335</v>
      </c>
      <c r="K588" s="2" t="s">
        <v>3284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3335</v>
      </c>
      <c r="K589" s="2" t="s">
        <v>3284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3335</v>
      </c>
      <c r="K590" s="2" t="s">
        <v>3284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3335</v>
      </c>
      <c r="K591" s="2" t="s">
        <v>3284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3335</v>
      </c>
      <c r="K592" s="2" t="s">
        <v>3284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3335</v>
      </c>
      <c r="K593" s="2" t="s">
        <v>3284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3335</v>
      </c>
      <c r="K594" s="2" t="s">
        <v>3284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3335</v>
      </c>
      <c r="K595" s="2" t="s">
        <v>3284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3335</v>
      </c>
      <c r="K596" s="2" t="s">
        <v>3284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3335</v>
      </c>
      <c r="K597" s="2" t="s">
        <v>3284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3335</v>
      </c>
      <c r="K598" s="2" t="s">
        <v>3284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3335</v>
      </c>
      <c r="K599" s="2" t="s">
        <v>3284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3335</v>
      </c>
      <c r="K600" s="2" t="s">
        <v>3284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3335</v>
      </c>
      <c r="K601" s="2" t="s">
        <v>3284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3335</v>
      </c>
      <c r="K602" s="2" t="s">
        <v>3284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3335</v>
      </c>
      <c r="K603" s="2" t="s">
        <v>3284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3335</v>
      </c>
      <c r="K604" s="2" t="s">
        <v>3284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3335</v>
      </c>
      <c r="K605" s="2" t="s">
        <v>3284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3335</v>
      </c>
      <c r="K606" s="2" t="s">
        <v>3284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3335</v>
      </c>
      <c r="K607" s="2" t="s">
        <v>3284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3335</v>
      </c>
      <c r="K608" s="2" t="s">
        <v>3284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3335</v>
      </c>
      <c r="K609" s="2" t="s">
        <v>3284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3335</v>
      </c>
      <c r="K610" s="2" t="s">
        <v>3284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3335</v>
      </c>
      <c r="K611" s="2" t="s">
        <v>3284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3335</v>
      </c>
      <c r="K612" s="2" t="s">
        <v>3284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3335</v>
      </c>
      <c r="K613" s="2" t="s">
        <v>3284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3335</v>
      </c>
      <c r="K614" s="2" t="s">
        <v>3284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3335</v>
      </c>
      <c r="K615" s="2" t="s">
        <v>3284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3335</v>
      </c>
      <c r="K616" s="2" t="s">
        <v>3284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3335</v>
      </c>
      <c r="K617" s="2" t="s">
        <v>3284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3335</v>
      </c>
      <c r="K618" s="2" t="s">
        <v>3284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3335</v>
      </c>
      <c r="K619" s="2" t="s">
        <v>3284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3335</v>
      </c>
      <c r="K620" s="2" t="s">
        <v>3284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3335</v>
      </c>
      <c r="K621" s="2" t="s">
        <v>3284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3335</v>
      </c>
      <c r="K622" s="2" t="s">
        <v>3284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3335</v>
      </c>
      <c r="K623" s="2" t="s">
        <v>3284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3335</v>
      </c>
      <c r="K624" s="2" t="s">
        <v>3284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3335</v>
      </c>
      <c r="K625" s="2" t="s">
        <v>3284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3335</v>
      </c>
      <c r="K626" s="2" t="s">
        <v>3284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3335</v>
      </c>
      <c r="K627" s="2" t="s">
        <v>3284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3335</v>
      </c>
      <c r="K628" s="2" t="s">
        <v>3284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3335</v>
      </c>
      <c r="K629" s="2" t="s">
        <v>3284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3335</v>
      </c>
      <c r="K630" s="2" t="s">
        <v>3284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3335</v>
      </c>
      <c r="K631" s="2" t="s">
        <v>3284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3335</v>
      </c>
      <c r="K632" s="2" t="s">
        <v>3284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3335</v>
      </c>
      <c r="K633" s="2" t="s">
        <v>3284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3335</v>
      </c>
      <c r="K634" s="2" t="s">
        <v>3284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3335</v>
      </c>
      <c r="K635" s="2" t="s">
        <v>3284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3335</v>
      </c>
      <c r="K636" s="2" t="s">
        <v>3284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3335</v>
      </c>
      <c r="K637" s="2" t="s">
        <v>3284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3335</v>
      </c>
      <c r="K638" s="2" t="s">
        <v>3284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3335</v>
      </c>
      <c r="K639" s="2" t="s">
        <v>3284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3335</v>
      </c>
      <c r="K640" s="2" t="s">
        <v>3284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3335</v>
      </c>
      <c r="K641" s="2" t="s">
        <v>3284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3335</v>
      </c>
      <c r="K642" s="2" t="s">
        <v>3284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3335</v>
      </c>
      <c r="K643" s="2" t="s">
        <v>3284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3335</v>
      </c>
      <c r="K644" s="2" t="s">
        <v>3284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3335</v>
      </c>
      <c r="K645" s="2" t="s">
        <v>3284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3335</v>
      </c>
      <c r="K646" s="2" t="s">
        <v>3284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3335</v>
      </c>
      <c r="K647" s="2" t="s">
        <v>3284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3335</v>
      </c>
      <c r="K648" s="2" t="s">
        <v>3284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3335</v>
      </c>
      <c r="K649" s="2" t="s">
        <v>3284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3335</v>
      </c>
      <c r="K650" s="2" t="s">
        <v>3284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3335</v>
      </c>
      <c r="K651" s="2" t="s">
        <v>3284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3335</v>
      </c>
      <c r="K652" s="2" t="s">
        <v>3284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3335</v>
      </c>
      <c r="K653" s="2" t="s">
        <v>3284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3335</v>
      </c>
      <c r="K654" s="2" t="s">
        <v>3284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3335</v>
      </c>
      <c r="K655" s="2" t="s">
        <v>3284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3335</v>
      </c>
      <c r="K656" s="2" t="s">
        <v>3284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3335</v>
      </c>
      <c r="K657" s="2" t="s">
        <v>3284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3335</v>
      </c>
      <c r="K658" s="2" t="s">
        <v>3284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3335</v>
      </c>
      <c r="K659" s="2" t="s">
        <v>3284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3335</v>
      </c>
      <c r="K660" s="2" t="s">
        <v>3284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3335</v>
      </c>
      <c r="K661" s="2" t="s">
        <v>3284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3335</v>
      </c>
      <c r="K662" s="2" t="s">
        <v>3284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3335</v>
      </c>
      <c r="K663" s="2" t="s">
        <v>3284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3335</v>
      </c>
      <c r="K664" s="2" t="s">
        <v>3284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3335</v>
      </c>
      <c r="K665" s="2" t="s">
        <v>3284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3335</v>
      </c>
      <c r="K666" s="2" t="s">
        <v>3284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3335</v>
      </c>
      <c r="K667" s="2" t="s">
        <v>3284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3335</v>
      </c>
      <c r="K668" s="2" t="s">
        <v>3284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3335</v>
      </c>
      <c r="K669" s="2" t="s">
        <v>3284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3335</v>
      </c>
      <c r="K670" s="2" t="s">
        <v>3284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3335</v>
      </c>
      <c r="K671" s="2" t="s">
        <v>3284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3335</v>
      </c>
      <c r="K672" s="2" t="s">
        <v>3284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3335</v>
      </c>
      <c r="K673" s="2" t="s">
        <v>3284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3335</v>
      </c>
      <c r="K674" s="2" t="s">
        <v>3284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3335</v>
      </c>
      <c r="K675" s="2" t="s">
        <v>3284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3335</v>
      </c>
      <c r="K676" s="2" t="s">
        <v>3284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3335</v>
      </c>
      <c r="K677" s="2" t="s">
        <v>3284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3335</v>
      </c>
      <c r="K678" s="2" t="s">
        <v>3284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3335</v>
      </c>
      <c r="K679" s="2" t="s">
        <v>3284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3335</v>
      </c>
      <c r="K680" s="2" t="s">
        <v>3284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3335</v>
      </c>
      <c r="K681" s="2" t="s">
        <v>3284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3335</v>
      </c>
      <c r="K682" s="2" t="s">
        <v>3284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3335</v>
      </c>
      <c r="K683" s="2" t="s">
        <v>3284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3335</v>
      </c>
      <c r="K684" s="2" t="s">
        <v>3284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3335</v>
      </c>
      <c r="K685" s="2" t="s">
        <v>3284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3335</v>
      </c>
      <c r="K686" s="2" t="s">
        <v>3284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3335</v>
      </c>
      <c r="K687" s="2" t="s">
        <v>3284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3335</v>
      </c>
      <c r="K688" s="2" t="s">
        <v>3284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3335</v>
      </c>
      <c r="K689" s="2" t="s">
        <v>3284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3335</v>
      </c>
      <c r="K690" s="2" t="s">
        <v>3284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3335</v>
      </c>
      <c r="K691" s="2" t="s">
        <v>3284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3335</v>
      </c>
      <c r="K692" s="2" t="s">
        <v>3284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3335</v>
      </c>
      <c r="K693" s="2" t="s">
        <v>3284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3335</v>
      </c>
      <c r="K694" s="2" t="s">
        <v>3284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3335</v>
      </c>
      <c r="K695" s="2" t="s">
        <v>3284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3335</v>
      </c>
      <c r="K696" s="2" t="s">
        <v>3284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3335</v>
      </c>
      <c r="K697" s="2" t="s">
        <v>3284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3335</v>
      </c>
      <c r="K698" s="2" t="s">
        <v>3284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3335</v>
      </c>
      <c r="K699" s="2" t="s">
        <v>3284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3335</v>
      </c>
      <c r="K700" s="2" t="s">
        <v>3284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3335</v>
      </c>
      <c r="K701" s="2" t="s">
        <v>3284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3335</v>
      </c>
      <c r="K702" s="2" t="s">
        <v>3284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3335</v>
      </c>
      <c r="K703" s="2" t="s">
        <v>3284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3335</v>
      </c>
      <c r="K704" s="2" t="s">
        <v>3284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3335</v>
      </c>
      <c r="K705" s="2" t="s">
        <v>3284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3335</v>
      </c>
      <c r="K706" s="2" t="s">
        <v>3284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3335</v>
      </c>
      <c r="K707" s="2" t="s">
        <v>3284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3335</v>
      </c>
      <c r="K708" s="2" t="s">
        <v>3284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3335</v>
      </c>
      <c r="K709" s="2" t="s">
        <v>3284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3335</v>
      </c>
      <c r="K710" s="2" t="s">
        <v>3284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3335</v>
      </c>
      <c r="K711" s="2" t="s">
        <v>3284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3335</v>
      </c>
      <c r="K712" s="2" t="s">
        <v>3284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3335</v>
      </c>
      <c r="K713" s="2" t="s">
        <v>3284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3335</v>
      </c>
      <c r="K714" s="2" t="s">
        <v>3284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3335</v>
      </c>
      <c r="K715" s="2" t="s">
        <v>3284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3335</v>
      </c>
      <c r="K716" s="2" t="s">
        <v>3284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3335</v>
      </c>
      <c r="K717" s="2" t="s">
        <v>3284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3335</v>
      </c>
      <c r="K718" s="2" t="s">
        <v>3284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3335</v>
      </c>
      <c r="K719" s="2" t="s">
        <v>3284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3335</v>
      </c>
      <c r="K720" s="2" t="s">
        <v>3284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3335</v>
      </c>
      <c r="K721" s="2" t="s">
        <v>3284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3335</v>
      </c>
      <c r="K722" s="2" t="s">
        <v>3284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3335</v>
      </c>
      <c r="K723" s="2" t="s">
        <v>3284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3335</v>
      </c>
      <c r="K724" s="2" t="s">
        <v>3284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3335</v>
      </c>
      <c r="K725" s="2" t="s">
        <v>3284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3335</v>
      </c>
      <c r="K726" s="2" t="s">
        <v>3284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3335</v>
      </c>
      <c r="K727" s="2" t="s">
        <v>3284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3335</v>
      </c>
      <c r="K728" s="2" t="s">
        <v>3284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3335</v>
      </c>
      <c r="K729" s="2" t="s">
        <v>3284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3335</v>
      </c>
      <c r="K730" s="2" t="s">
        <v>3284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3335</v>
      </c>
      <c r="K731" s="2" t="s">
        <v>3284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3335</v>
      </c>
      <c r="K732" s="2" t="s">
        <v>3284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3335</v>
      </c>
      <c r="K733" s="2" t="s">
        <v>3284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3335</v>
      </c>
      <c r="K734" s="2" t="s">
        <v>3284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3335</v>
      </c>
      <c r="K735" s="2" t="s">
        <v>3284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3335</v>
      </c>
      <c r="K736" s="2" t="s">
        <v>3284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3335</v>
      </c>
      <c r="K737" s="2" t="s">
        <v>3284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3335</v>
      </c>
      <c r="K738" s="2" t="s">
        <v>3284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3335</v>
      </c>
      <c r="K739" s="2" t="s">
        <v>3284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3335</v>
      </c>
      <c r="K740" s="2" t="s">
        <v>3284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3335</v>
      </c>
      <c r="K741" s="2" t="s">
        <v>3284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3335</v>
      </c>
      <c r="K742" s="2" t="s">
        <v>3284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3335</v>
      </c>
      <c r="K743" s="2" t="s">
        <v>3284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3335</v>
      </c>
      <c r="K744" s="2" t="s">
        <v>3284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3335</v>
      </c>
      <c r="K745" s="2" t="s">
        <v>3284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3335</v>
      </c>
      <c r="K746" s="2" t="s">
        <v>3284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3335</v>
      </c>
      <c r="K747" s="2" t="s">
        <v>3284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3335</v>
      </c>
      <c r="K748" s="2" t="s">
        <v>3284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3335</v>
      </c>
      <c r="K749" s="2" t="s">
        <v>3284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3335</v>
      </c>
      <c r="K750" s="2" t="s">
        <v>3284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3335</v>
      </c>
      <c r="K751" s="2" t="s">
        <v>3284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3335</v>
      </c>
      <c r="K752" s="2" t="s">
        <v>3284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3335</v>
      </c>
      <c r="K753" s="2" t="s">
        <v>3284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3335</v>
      </c>
      <c r="K754" s="2" t="s">
        <v>3284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3335</v>
      </c>
      <c r="K755" s="2" t="s">
        <v>3284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3335</v>
      </c>
      <c r="K756" s="2" t="s">
        <v>3284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3335</v>
      </c>
      <c r="K757" s="2" t="s">
        <v>3284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3335</v>
      </c>
      <c r="K758" s="2" t="s">
        <v>3284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3335</v>
      </c>
      <c r="K759" s="2" t="s">
        <v>3284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3335</v>
      </c>
      <c r="K760" s="2" t="s">
        <v>3284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3335</v>
      </c>
      <c r="K761" s="2" t="s">
        <v>3284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3335</v>
      </c>
      <c r="K762" s="2" t="s">
        <v>3284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3335</v>
      </c>
      <c r="K763" s="2" t="s">
        <v>3284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3335</v>
      </c>
      <c r="K764" s="2" t="s">
        <v>3284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3335</v>
      </c>
      <c r="K765" s="2" t="s">
        <v>3284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3335</v>
      </c>
      <c r="K766" s="2" t="s">
        <v>3284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3360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3335</v>
      </c>
      <c r="K767" s="2" t="s">
        <v>3284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3335</v>
      </c>
      <c r="K768" s="2" t="s">
        <v>3284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3335</v>
      </c>
      <c r="K769" s="2" t="s">
        <v>3284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3335</v>
      </c>
      <c r="K770" s="2" t="s">
        <v>3284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3335</v>
      </c>
      <c r="K771" s="2" t="s">
        <v>3284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3335</v>
      </c>
      <c r="K772" s="2" t="s">
        <v>3284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3335</v>
      </c>
      <c r="K773" s="2" t="s">
        <v>3284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3335</v>
      </c>
      <c r="K774" s="2" t="s">
        <v>3284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3335</v>
      </c>
      <c r="K775" s="2" t="s">
        <v>3284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3335</v>
      </c>
      <c r="K776" s="2" t="s">
        <v>3284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3335</v>
      </c>
      <c r="K777" s="2" t="s">
        <v>3284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3335</v>
      </c>
      <c r="K778" s="2" t="s">
        <v>3284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3335</v>
      </c>
      <c r="K779" s="2" t="s">
        <v>3284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3335</v>
      </c>
      <c r="K780" s="2" t="s">
        <v>3284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3335</v>
      </c>
      <c r="K781" s="2" t="s">
        <v>3284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3335</v>
      </c>
      <c r="K782" s="2" t="s">
        <v>3284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3335</v>
      </c>
      <c r="K783" s="2" t="s">
        <v>3284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3335</v>
      </c>
      <c r="K784" s="2" t="s">
        <v>3284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3335</v>
      </c>
      <c r="K785" s="2" t="s">
        <v>3284</v>
      </c>
      <c r="L785" s="2" t="s">
        <v>35</v>
      </c>
      <c r="M785" s="18" t="s">
        <v>555</v>
      </c>
      <c r="N785" s="9"/>
      <c r="O785" s="9" t="s">
        <v>1061</v>
      </c>
      <c r="P785" s="9" t="s">
        <v>3374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3335</v>
      </c>
      <c r="K786" s="2" t="s">
        <v>3284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3335</v>
      </c>
      <c r="K787" s="2" t="s">
        <v>3284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3336</v>
      </c>
      <c r="K788" s="2" t="s">
        <v>3285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3336</v>
      </c>
      <c r="K789" s="2" t="s">
        <v>3285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3336</v>
      </c>
      <c r="K790" s="2" t="s">
        <v>3285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3336</v>
      </c>
      <c r="K791" s="2" t="s">
        <v>3285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3336</v>
      </c>
      <c r="K792" s="2" t="s">
        <v>3285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3336</v>
      </c>
      <c r="K793" s="2" t="s">
        <v>3285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3336</v>
      </c>
      <c r="K794" s="2" t="s">
        <v>3285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3336</v>
      </c>
      <c r="K795" s="2" t="s">
        <v>3285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3336</v>
      </c>
      <c r="K796" s="2" t="s">
        <v>3285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3336</v>
      </c>
      <c r="K797" s="2" t="s">
        <v>3285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3336</v>
      </c>
      <c r="K798" s="2" t="s">
        <v>3285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3336</v>
      </c>
      <c r="K799" s="2" t="s">
        <v>3285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3336</v>
      </c>
      <c r="K800" s="2" t="s">
        <v>3285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3336</v>
      </c>
      <c r="K801" s="2" t="s">
        <v>3285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3336</v>
      </c>
      <c r="K802" s="2" t="s">
        <v>3285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3336</v>
      </c>
      <c r="K803" s="2" t="s">
        <v>3285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3336</v>
      </c>
      <c r="K804" s="2" t="s">
        <v>3285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3336</v>
      </c>
      <c r="K805" s="2" t="s">
        <v>3285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3336</v>
      </c>
      <c r="K806" s="2" t="s">
        <v>3285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3336</v>
      </c>
      <c r="K807" s="2" t="s">
        <v>3285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3336</v>
      </c>
      <c r="K808" s="2" t="s">
        <v>3285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3336</v>
      </c>
      <c r="K809" s="2" t="s">
        <v>3285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3336</v>
      </c>
      <c r="K810" s="2" t="s">
        <v>3285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3336</v>
      </c>
      <c r="K811" s="2" t="s">
        <v>3285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3336</v>
      </c>
      <c r="K812" s="2" t="s">
        <v>3285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3336</v>
      </c>
      <c r="K813" s="2" t="s">
        <v>3285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3336</v>
      </c>
      <c r="K814" s="2" t="s">
        <v>3285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3336</v>
      </c>
      <c r="K815" s="2" t="s">
        <v>3285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3336</v>
      </c>
      <c r="K816" s="2" t="s">
        <v>3285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3336</v>
      </c>
      <c r="K817" s="2" t="s">
        <v>3285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3336</v>
      </c>
      <c r="K818" s="2" t="s">
        <v>3285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3336</v>
      </c>
      <c r="K819" s="2" t="s">
        <v>3285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3336</v>
      </c>
      <c r="K820" s="2" t="s">
        <v>3285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3336</v>
      </c>
      <c r="K821" s="2" t="s">
        <v>3285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3336</v>
      </c>
      <c r="K822" s="2" t="s">
        <v>3285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3336</v>
      </c>
      <c r="K823" s="2" t="s">
        <v>3285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3336</v>
      </c>
      <c r="K824" s="2" t="s">
        <v>3285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3336</v>
      </c>
      <c r="K825" s="2" t="s">
        <v>3285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3336</v>
      </c>
      <c r="K826" s="2" t="s">
        <v>3285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3336</v>
      </c>
      <c r="K827" s="2" t="s">
        <v>3285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3336</v>
      </c>
      <c r="K828" s="2" t="s">
        <v>3285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3336</v>
      </c>
      <c r="K829" s="2" t="s">
        <v>3285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3336</v>
      </c>
      <c r="K830" s="2" t="s">
        <v>3285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3336</v>
      </c>
      <c r="K831" s="2" t="s">
        <v>3285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3336</v>
      </c>
      <c r="K832" s="2" t="s">
        <v>3285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3336</v>
      </c>
      <c r="K833" s="2" t="s">
        <v>3285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3336</v>
      </c>
      <c r="K834" s="2" t="s">
        <v>3285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3336</v>
      </c>
      <c r="K835" s="2" t="s">
        <v>3285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3336</v>
      </c>
      <c r="K836" s="2" t="s">
        <v>3285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3336</v>
      </c>
      <c r="K837" s="2" t="s">
        <v>3285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3336</v>
      </c>
      <c r="K838" s="2" t="s">
        <v>3285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3336</v>
      </c>
      <c r="K839" s="2" t="s">
        <v>3285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3336</v>
      </c>
      <c r="K840" s="2" t="s">
        <v>3285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3336</v>
      </c>
      <c r="K841" s="2" t="s">
        <v>3285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3336</v>
      </c>
      <c r="K842" s="2" t="s">
        <v>3285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3336</v>
      </c>
      <c r="K843" s="2" t="s">
        <v>3285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3336</v>
      </c>
      <c r="K844" s="2" t="s">
        <v>3285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3336</v>
      </c>
      <c r="K845" s="2" t="s">
        <v>3285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3336</v>
      </c>
      <c r="K846" s="2" t="s">
        <v>3285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3336</v>
      </c>
      <c r="K847" s="2" t="s">
        <v>3285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3336</v>
      </c>
      <c r="K848" s="2" t="s">
        <v>3285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3336</v>
      </c>
      <c r="K849" s="2" t="s">
        <v>3285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3336</v>
      </c>
      <c r="K850" s="2" t="s">
        <v>3285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3363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3336</v>
      </c>
      <c r="K851" s="2" t="s">
        <v>3285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3363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3336</v>
      </c>
      <c r="K852" s="2" t="s">
        <v>3285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3363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3336</v>
      </c>
      <c r="K853" s="2" t="s">
        <v>3285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3363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3336</v>
      </c>
      <c r="K854" s="2" t="s">
        <v>3285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3363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3336</v>
      </c>
      <c r="K855" s="2" t="s">
        <v>3285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3336</v>
      </c>
      <c r="K856" s="2" t="s">
        <v>3285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3336</v>
      </c>
      <c r="K857" s="2" t="s">
        <v>3285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3336</v>
      </c>
      <c r="K858" s="2" t="s">
        <v>3285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3336</v>
      </c>
      <c r="K859" s="2" t="s">
        <v>3285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3336</v>
      </c>
      <c r="K860" s="2" t="s">
        <v>3285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3336</v>
      </c>
      <c r="K861" s="2" t="s">
        <v>3285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3336</v>
      </c>
      <c r="K862" s="2" t="s">
        <v>3285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3336</v>
      </c>
      <c r="K863" s="2" t="s">
        <v>3285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3336</v>
      </c>
      <c r="K864" s="2" t="s">
        <v>3285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3336</v>
      </c>
      <c r="K865" s="2" t="s">
        <v>3285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3336</v>
      </c>
      <c r="K866" s="2" t="s">
        <v>3285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3336</v>
      </c>
      <c r="K867" s="2" t="s">
        <v>3285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3336</v>
      </c>
      <c r="K868" s="2" t="s">
        <v>3285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3336</v>
      </c>
      <c r="K869" s="2" t="s">
        <v>3285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3336</v>
      </c>
      <c r="K870" s="2" t="s">
        <v>3285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3336</v>
      </c>
      <c r="K871" s="2" t="s">
        <v>3285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3336</v>
      </c>
      <c r="K872" s="2" t="s">
        <v>3285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3336</v>
      </c>
      <c r="K873" s="2" t="s">
        <v>3285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3336</v>
      </c>
      <c r="K874" s="2" t="s">
        <v>3285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3336</v>
      </c>
      <c r="K875" s="2" t="s">
        <v>3285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3336</v>
      </c>
      <c r="K876" s="2" t="s">
        <v>3285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3336</v>
      </c>
      <c r="K877" s="2" t="s">
        <v>3285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3336</v>
      </c>
      <c r="K878" s="2" t="s">
        <v>3285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3336</v>
      </c>
      <c r="K879" s="2" t="s">
        <v>3285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3336</v>
      </c>
      <c r="K880" s="2" t="s">
        <v>3285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3336</v>
      </c>
      <c r="K881" s="2" t="s">
        <v>3285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3336</v>
      </c>
      <c r="K882" s="2" t="s">
        <v>3285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3336</v>
      </c>
      <c r="K883" s="2" t="s">
        <v>3285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3336</v>
      </c>
      <c r="K884" s="2" t="s">
        <v>3285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3336</v>
      </c>
      <c r="K885" s="2" t="s">
        <v>3285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3336</v>
      </c>
      <c r="K886" s="2" t="s">
        <v>3285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3336</v>
      </c>
      <c r="K887" s="2" t="s">
        <v>3285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3336</v>
      </c>
      <c r="K888" s="2" t="s">
        <v>3285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3336</v>
      </c>
      <c r="K889" s="2" t="s">
        <v>3285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3336</v>
      </c>
      <c r="K890" s="2" t="s">
        <v>3285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3336</v>
      </c>
      <c r="K891" s="2" t="s">
        <v>3285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3336</v>
      </c>
      <c r="K892" s="2" t="s">
        <v>3285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3336</v>
      </c>
      <c r="K893" s="2" t="s">
        <v>3285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3336</v>
      </c>
      <c r="K894" s="2" t="s">
        <v>3285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3336</v>
      </c>
      <c r="K895" s="2" t="s">
        <v>3285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3727</v>
      </c>
      <c r="G896" s="18" t="s">
        <v>1269</v>
      </c>
      <c r="H896" s="18"/>
      <c r="I896" s="18" t="s">
        <v>1063</v>
      </c>
      <c r="J896" s="2" t="s">
        <v>3336</v>
      </c>
      <c r="K896" s="2" t="s">
        <v>3285</v>
      </c>
      <c r="L896" s="2" t="s">
        <v>35</v>
      </c>
      <c r="M896" s="18" t="s">
        <v>1270</v>
      </c>
      <c r="N896" s="9"/>
      <c r="O896" s="9" t="s">
        <v>1199</v>
      </c>
      <c r="P896" s="9" t="s">
        <v>3728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3336</v>
      </c>
      <c r="K897" s="2" t="s">
        <v>3285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3336</v>
      </c>
      <c r="K898" s="2" t="s">
        <v>3285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3336</v>
      </c>
      <c r="K899" s="2" t="s">
        <v>3285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3336</v>
      </c>
      <c r="K900" s="2" t="s">
        <v>3285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3336</v>
      </c>
      <c r="K901" s="2" t="s">
        <v>3285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3336</v>
      </c>
      <c r="K902" s="2" t="s">
        <v>3285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3336</v>
      </c>
      <c r="K903" s="2" t="s">
        <v>3285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3336</v>
      </c>
      <c r="K904" s="2" t="s">
        <v>3285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3336</v>
      </c>
      <c r="K905" s="2" t="s">
        <v>3285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3336</v>
      </c>
      <c r="K906" s="2" t="s">
        <v>3285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3336</v>
      </c>
      <c r="K907" s="2" t="s">
        <v>3285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3336</v>
      </c>
      <c r="K908" s="2" t="s">
        <v>3285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3336</v>
      </c>
      <c r="K909" s="2" t="s">
        <v>3285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3336</v>
      </c>
      <c r="K910" s="2" t="s">
        <v>3285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3336</v>
      </c>
      <c r="K911" s="2" t="s">
        <v>3285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3336</v>
      </c>
      <c r="K912" s="2" t="s">
        <v>3285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3336</v>
      </c>
      <c r="K913" s="2" t="s">
        <v>3285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3336</v>
      </c>
      <c r="K914" s="2" t="s">
        <v>3285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3336</v>
      </c>
      <c r="K915" s="2" t="s">
        <v>3285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3336</v>
      </c>
      <c r="K916" s="2" t="s">
        <v>3285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3336</v>
      </c>
      <c r="K917" s="2" t="s">
        <v>3285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3336</v>
      </c>
      <c r="K918" s="2" t="s">
        <v>3285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3336</v>
      </c>
      <c r="K919" s="2" t="s">
        <v>3285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3336</v>
      </c>
      <c r="K920" s="2" t="s">
        <v>3285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3336</v>
      </c>
      <c r="K921" s="2" t="s">
        <v>3285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3336</v>
      </c>
      <c r="K922" s="2" t="s">
        <v>3285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3336</v>
      </c>
      <c r="K923" s="2" t="s">
        <v>3285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3336</v>
      </c>
      <c r="K924" s="2" t="s">
        <v>3285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3336</v>
      </c>
      <c r="K925" s="2" t="s">
        <v>3285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3336</v>
      </c>
      <c r="K926" s="2" t="s">
        <v>3285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3336</v>
      </c>
      <c r="K927" s="2" t="s">
        <v>3285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3336</v>
      </c>
      <c r="K928" s="2" t="s">
        <v>3285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3336</v>
      </c>
      <c r="K929" s="2" t="s">
        <v>3285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3336</v>
      </c>
      <c r="K930" s="2" t="s">
        <v>3285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3336</v>
      </c>
      <c r="K931" s="2" t="s">
        <v>3285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3336</v>
      </c>
      <c r="K932" s="2" t="s">
        <v>3285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3336</v>
      </c>
      <c r="K933" s="2" t="s">
        <v>3285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3336</v>
      </c>
      <c r="K934" s="2" t="s">
        <v>3285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3336</v>
      </c>
      <c r="K935" s="2" t="s">
        <v>3285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3336</v>
      </c>
      <c r="K936" s="2" t="s">
        <v>3285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3336</v>
      </c>
      <c r="K937" s="2" t="s">
        <v>3285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3336</v>
      </c>
      <c r="K938" s="2" t="s">
        <v>3285</v>
      </c>
      <c r="L938" s="2" t="s">
        <v>35</v>
      </c>
      <c r="M938" s="18" t="s">
        <v>1350</v>
      </c>
      <c r="N938" s="9"/>
      <c r="O938" s="9" t="s">
        <v>413</v>
      </c>
      <c r="P938" s="9" t="s">
        <v>3382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3336</v>
      </c>
      <c r="K939" s="2" t="s">
        <v>3285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3336</v>
      </c>
      <c r="K940" s="2" t="s">
        <v>3285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3336</v>
      </c>
      <c r="K941" s="2" t="s">
        <v>3285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3336</v>
      </c>
      <c r="K942" s="2" t="s">
        <v>3285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3336</v>
      </c>
      <c r="K943" s="2" t="s">
        <v>3285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3336</v>
      </c>
      <c r="K944" s="2" t="s">
        <v>3285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3336</v>
      </c>
      <c r="K945" s="2" t="s">
        <v>3285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3336</v>
      </c>
      <c r="K946" s="2" t="s">
        <v>3285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3336</v>
      </c>
      <c r="K947" s="2" t="s">
        <v>3285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3336</v>
      </c>
      <c r="K948" s="2" t="s">
        <v>3285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3336</v>
      </c>
      <c r="K949" s="2" t="s">
        <v>3285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3336</v>
      </c>
      <c r="K950" s="2" t="s">
        <v>3285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3336</v>
      </c>
      <c r="K951" s="2" t="s">
        <v>3285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3336</v>
      </c>
      <c r="K952" s="2" t="s">
        <v>3285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3336</v>
      </c>
      <c r="K953" s="2" t="s">
        <v>3285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3336</v>
      </c>
      <c r="K954" s="2" t="s">
        <v>3285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3336</v>
      </c>
      <c r="K955" s="2" t="s">
        <v>3285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3336</v>
      </c>
      <c r="K956" s="2" t="s">
        <v>3285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3336</v>
      </c>
      <c r="K957" s="2" t="s">
        <v>3285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3336</v>
      </c>
      <c r="K958" s="2" t="s">
        <v>3285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3336</v>
      </c>
      <c r="K959" s="2" t="s">
        <v>3285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3336</v>
      </c>
      <c r="K960" s="2" t="s">
        <v>3285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3336</v>
      </c>
      <c r="K961" s="2" t="s">
        <v>3285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3336</v>
      </c>
      <c r="K962" s="2" t="s">
        <v>3285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3336</v>
      </c>
      <c r="K963" s="2" t="s">
        <v>3285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3336</v>
      </c>
      <c r="K964" s="2" t="s">
        <v>3285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3336</v>
      </c>
      <c r="K965" s="2" t="s">
        <v>3285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3336</v>
      </c>
      <c r="K966" s="2" t="s">
        <v>3285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3336</v>
      </c>
      <c r="K967" s="2" t="s">
        <v>3285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3336</v>
      </c>
      <c r="K968" s="2" t="s">
        <v>3285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3336</v>
      </c>
      <c r="K969" s="2" t="s">
        <v>3285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3336</v>
      </c>
      <c r="K970" s="2" t="s">
        <v>3285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3336</v>
      </c>
      <c r="K971" s="2" t="s">
        <v>3285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3336</v>
      </c>
      <c r="K972" s="2" t="s">
        <v>3285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3336</v>
      </c>
      <c r="K973" s="2" t="s">
        <v>3285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3336</v>
      </c>
      <c r="K974" s="2" t="s">
        <v>3285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3336</v>
      </c>
      <c r="K975" s="2" t="s">
        <v>3285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3336</v>
      </c>
      <c r="K976" s="2" t="s">
        <v>3285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3336</v>
      </c>
      <c r="K977" s="2" t="s">
        <v>3285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3336</v>
      </c>
      <c r="K978" s="2" t="s">
        <v>3285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3336</v>
      </c>
      <c r="K979" s="2" t="s">
        <v>3285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3336</v>
      </c>
      <c r="K980" s="2" t="s">
        <v>3285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3336</v>
      </c>
      <c r="K981" s="2" t="s">
        <v>3285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3336</v>
      </c>
      <c r="K982" s="2" t="s">
        <v>3285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3336</v>
      </c>
      <c r="K983" s="2" t="s">
        <v>3285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3336</v>
      </c>
      <c r="K984" s="2" t="s">
        <v>3285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3336</v>
      </c>
      <c r="K985" s="2" t="s">
        <v>3285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3336</v>
      </c>
      <c r="K986" s="2" t="s">
        <v>3285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3336</v>
      </c>
      <c r="K987" s="2" t="s">
        <v>3285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3336</v>
      </c>
      <c r="K988" s="2" t="s">
        <v>3285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3336</v>
      </c>
      <c r="K989" s="2" t="s">
        <v>3285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3336</v>
      </c>
      <c r="K990" s="2" t="s">
        <v>3285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3336</v>
      </c>
      <c r="K991" s="2" t="s">
        <v>3285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3336</v>
      </c>
      <c r="K992" s="2" t="s">
        <v>3285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3336</v>
      </c>
      <c r="K993" s="2" t="s">
        <v>3285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3336</v>
      </c>
      <c r="K994" s="2" t="s">
        <v>3285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3336</v>
      </c>
      <c r="K995" s="2" t="s">
        <v>3285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3336</v>
      </c>
      <c r="K996" s="2" t="s">
        <v>3285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3336</v>
      </c>
      <c r="K997" s="2" t="s">
        <v>3285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3336</v>
      </c>
      <c r="K998" s="2" t="s">
        <v>3285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3336</v>
      </c>
      <c r="K999" s="2" t="s">
        <v>3285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3336</v>
      </c>
      <c r="K1000" s="2" t="s">
        <v>3285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3336</v>
      </c>
      <c r="K1001" s="2" t="s">
        <v>3285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3336</v>
      </c>
      <c r="K1002" s="2" t="s">
        <v>3285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3336</v>
      </c>
      <c r="K1003" s="2" t="s">
        <v>3285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3336</v>
      </c>
      <c r="K1004" s="2" t="s">
        <v>3285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3336</v>
      </c>
      <c r="K1005" s="2" t="s">
        <v>3285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3336</v>
      </c>
      <c r="K1006" s="2" t="s">
        <v>3285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3336</v>
      </c>
      <c r="K1007" s="2" t="s">
        <v>3285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3336</v>
      </c>
      <c r="K1008" s="2" t="s">
        <v>3285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3336</v>
      </c>
      <c r="K1009" s="2" t="s">
        <v>3285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3336</v>
      </c>
      <c r="K1010" s="2" t="s">
        <v>3285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3336</v>
      </c>
      <c r="K1011" s="2" t="s">
        <v>3285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3336</v>
      </c>
      <c r="K1012" s="2" t="s">
        <v>3285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3370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3336</v>
      </c>
      <c r="K1013" s="2" t="s">
        <v>3285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3336</v>
      </c>
      <c r="K1014" s="2" t="s">
        <v>3285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3336</v>
      </c>
      <c r="K1015" s="2" t="s">
        <v>3285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3336</v>
      </c>
      <c r="K1016" s="2" t="s">
        <v>3285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3336</v>
      </c>
      <c r="K1017" s="2" t="s">
        <v>3285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3336</v>
      </c>
      <c r="K1018" s="2" t="s">
        <v>3285</v>
      </c>
      <c r="L1018" s="2" t="s">
        <v>35</v>
      </c>
      <c r="M1018" s="18" t="s">
        <v>1482</v>
      </c>
      <c r="N1018" s="9"/>
      <c r="O1018" s="9" t="s">
        <v>1199</v>
      </c>
      <c r="P1018" s="9" t="s">
        <v>3381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3336</v>
      </c>
      <c r="K1019" s="2" t="s">
        <v>3285</v>
      </c>
      <c r="L1019" s="2" t="s">
        <v>35</v>
      </c>
      <c r="M1019" s="18" t="s">
        <v>1482</v>
      </c>
      <c r="N1019" s="9"/>
      <c r="O1019" s="9" t="s">
        <v>413</v>
      </c>
      <c r="P1019" s="9" t="s">
        <v>3381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3336</v>
      </c>
      <c r="K1020" s="2" t="s">
        <v>3285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3336</v>
      </c>
      <c r="K1021" s="2" t="s">
        <v>3285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3336</v>
      </c>
      <c r="K1022" s="2" t="s">
        <v>3285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3336</v>
      </c>
      <c r="K1023" s="2" t="s">
        <v>3285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3336</v>
      </c>
      <c r="K1024" s="2" t="s">
        <v>3285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3336</v>
      </c>
      <c r="K1025" s="2" t="s">
        <v>3285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3336</v>
      </c>
      <c r="K1026" s="2" t="s">
        <v>3285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3336</v>
      </c>
      <c r="K1027" s="2" t="s">
        <v>3285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3336</v>
      </c>
      <c r="K1028" s="2" t="s">
        <v>3285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3336</v>
      </c>
      <c r="K1029" s="2" t="s">
        <v>3285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3336</v>
      </c>
      <c r="K1030" s="2" t="s">
        <v>3285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3336</v>
      </c>
      <c r="K1031" s="2" t="s">
        <v>3285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3336</v>
      </c>
      <c r="K1032" s="2" t="s">
        <v>3285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3336</v>
      </c>
      <c r="K1033" s="2" t="s">
        <v>3285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3336</v>
      </c>
      <c r="K1034" s="2" t="s">
        <v>3285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3336</v>
      </c>
      <c r="K1035" s="2" t="s">
        <v>3285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3336</v>
      </c>
      <c r="K1036" s="2" t="s">
        <v>3285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3336</v>
      </c>
      <c r="K1037" s="2" t="s">
        <v>3285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3336</v>
      </c>
      <c r="K1038" s="2" t="s">
        <v>3285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3336</v>
      </c>
      <c r="K1039" s="2" t="s">
        <v>3285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3336</v>
      </c>
      <c r="K1040" s="2" t="s">
        <v>3285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3336</v>
      </c>
      <c r="K1041" s="2" t="s">
        <v>3285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3336</v>
      </c>
      <c r="K1042" s="2" t="s">
        <v>3285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3336</v>
      </c>
      <c r="K1043" s="2" t="s">
        <v>3285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3336</v>
      </c>
      <c r="K1044" s="2" t="s">
        <v>3285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3336</v>
      </c>
      <c r="K1045" s="2" t="s">
        <v>3285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3336</v>
      </c>
      <c r="K1046" s="2" t="s">
        <v>3285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3336</v>
      </c>
      <c r="K1047" s="2" t="s">
        <v>3285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3336</v>
      </c>
      <c r="K1048" s="2" t="s">
        <v>3285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3336</v>
      </c>
      <c r="K1049" s="2" t="s">
        <v>3285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3336</v>
      </c>
      <c r="K1050" s="2" t="s">
        <v>3285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3336</v>
      </c>
      <c r="K1051" s="2" t="s">
        <v>3285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3336</v>
      </c>
      <c r="K1052" s="2" t="s">
        <v>3285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3336</v>
      </c>
      <c r="K1053" s="2" t="s">
        <v>3285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3336</v>
      </c>
      <c r="K1054" s="2" t="s">
        <v>3285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3336</v>
      </c>
      <c r="K1055" s="2" t="s">
        <v>3285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3334</v>
      </c>
      <c r="K1056" s="2" t="s">
        <v>3283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3336</v>
      </c>
      <c r="K1057" s="2" t="s">
        <v>3285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3336</v>
      </c>
      <c r="K1058" s="2" t="s">
        <v>3285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3336</v>
      </c>
      <c r="K1059" s="2" t="s">
        <v>3285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3336</v>
      </c>
      <c r="K1060" s="2" t="s">
        <v>3285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3336</v>
      </c>
      <c r="K1061" s="2" t="s">
        <v>3285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3336</v>
      </c>
      <c r="K1062" s="2" t="s">
        <v>3285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3336</v>
      </c>
      <c r="K1063" s="2" t="s">
        <v>3285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3336</v>
      </c>
      <c r="K1064" s="2" t="s">
        <v>3285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3336</v>
      </c>
      <c r="K1065" s="2" t="s">
        <v>3285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3336</v>
      </c>
      <c r="K1066" s="2" t="s">
        <v>3285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3336</v>
      </c>
      <c r="K1067" s="2" t="s">
        <v>3285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3336</v>
      </c>
      <c r="K1068" s="2" t="s">
        <v>3285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3336</v>
      </c>
      <c r="K1069" s="2" t="s">
        <v>3285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3336</v>
      </c>
      <c r="K1070" s="2" t="s">
        <v>3285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3336</v>
      </c>
      <c r="K1071" s="2" t="s">
        <v>3285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3336</v>
      </c>
      <c r="K1072" s="2" t="s">
        <v>3285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3336</v>
      </c>
      <c r="K1073" s="2" t="s">
        <v>3285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3336</v>
      </c>
      <c r="K1074" s="2" t="s">
        <v>3285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3336</v>
      </c>
      <c r="K1075" s="2" t="s">
        <v>3285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3336</v>
      </c>
      <c r="K1076" s="2" t="s">
        <v>3285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3336</v>
      </c>
      <c r="K1077" s="2" t="s">
        <v>3285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3336</v>
      </c>
      <c r="K1078" s="2" t="s">
        <v>3285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3336</v>
      </c>
      <c r="K1079" s="2" t="s">
        <v>3285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3336</v>
      </c>
      <c r="K1080" s="2" t="s">
        <v>3285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3336</v>
      </c>
      <c r="K1081" s="2" t="s">
        <v>3285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3336</v>
      </c>
      <c r="K1082" s="2" t="s">
        <v>3285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3336</v>
      </c>
      <c r="K1083" s="2" t="s">
        <v>3285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3336</v>
      </c>
      <c r="K1084" s="2" t="s">
        <v>3285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3336</v>
      </c>
      <c r="K1085" s="2" t="s">
        <v>3285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3336</v>
      </c>
      <c r="K1086" s="2" t="s">
        <v>3285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3336</v>
      </c>
      <c r="K1087" s="2" t="s">
        <v>3285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3336</v>
      </c>
      <c r="K1088" s="2" t="s">
        <v>3285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3336</v>
      </c>
      <c r="K1089" s="2" t="s">
        <v>3285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3336</v>
      </c>
      <c r="K1090" s="2" t="s">
        <v>3285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3336</v>
      </c>
      <c r="K1091" s="2" t="s">
        <v>3285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3336</v>
      </c>
      <c r="K1092" s="2" t="s">
        <v>3285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3336</v>
      </c>
      <c r="K1093" s="2" t="s">
        <v>3285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3336</v>
      </c>
      <c r="K1094" s="2" t="s">
        <v>3285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3336</v>
      </c>
      <c r="K1095" s="2" t="s">
        <v>3285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3336</v>
      </c>
      <c r="K1096" s="2" t="s">
        <v>3285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3336</v>
      </c>
      <c r="K1097" s="2" t="s">
        <v>3285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3336</v>
      </c>
      <c r="K1098" s="2" t="s">
        <v>3285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3336</v>
      </c>
      <c r="K1099" s="2" t="s">
        <v>3285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3336</v>
      </c>
      <c r="K1100" s="2" t="s">
        <v>3285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3336</v>
      </c>
      <c r="K1101" s="2" t="s">
        <v>3285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3336</v>
      </c>
      <c r="K1102" s="2" t="s">
        <v>3285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3336</v>
      </c>
      <c r="K1103" s="2" t="s">
        <v>3285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3336</v>
      </c>
      <c r="K1104" s="2" t="s">
        <v>3285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3336</v>
      </c>
      <c r="K1105" s="2" t="s">
        <v>3285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3336</v>
      </c>
      <c r="K1106" s="2" t="s">
        <v>3285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3336</v>
      </c>
      <c r="K1107" s="2" t="s">
        <v>3285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3336</v>
      </c>
      <c r="K1108" s="2" t="s">
        <v>3285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3336</v>
      </c>
      <c r="K1109" s="2" t="s">
        <v>3285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3336</v>
      </c>
      <c r="K1110" s="2" t="s">
        <v>3285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3336</v>
      </c>
      <c r="K1111" s="2" t="s">
        <v>3285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3336</v>
      </c>
      <c r="K1112" s="2" t="s">
        <v>3285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3336</v>
      </c>
      <c r="K1113" s="2" t="s">
        <v>3285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3336</v>
      </c>
      <c r="K1114" s="2" t="s">
        <v>3285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3336</v>
      </c>
      <c r="K1115" s="2" t="s">
        <v>3285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3336</v>
      </c>
      <c r="K1116" s="2" t="s">
        <v>3285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3336</v>
      </c>
      <c r="K1117" s="2" t="s">
        <v>3285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3383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3336</v>
      </c>
      <c r="K1118" s="2" t="s">
        <v>3285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3336</v>
      </c>
      <c r="K1119" s="2" t="s">
        <v>3285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3336</v>
      </c>
      <c r="K1120" s="2" t="s">
        <v>3285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3336</v>
      </c>
      <c r="K1121" s="2" t="s">
        <v>3285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3336</v>
      </c>
      <c r="K1122" s="2" t="s">
        <v>3285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3336</v>
      </c>
      <c r="K1123" s="2" t="s">
        <v>3285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3336</v>
      </c>
      <c r="K1124" s="2" t="s">
        <v>3285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3336</v>
      </c>
      <c r="K1125" s="2" t="s">
        <v>3285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3336</v>
      </c>
      <c r="K1126" s="2" t="s">
        <v>3285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3336</v>
      </c>
      <c r="K1127" s="2" t="s">
        <v>3285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3336</v>
      </c>
      <c r="K1128" s="2" t="s">
        <v>3285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3336</v>
      </c>
      <c r="K1129" s="2" t="s">
        <v>3285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3336</v>
      </c>
      <c r="K1130" s="2" t="s">
        <v>3285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3336</v>
      </c>
      <c r="K1131" s="2" t="s">
        <v>3285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3336</v>
      </c>
      <c r="K1132" s="2" t="s">
        <v>3285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3336</v>
      </c>
      <c r="K1133" s="2" t="s">
        <v>3285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3336</v>
      </c>
      <c r="K1134" s="2" t="s">
        <v>3285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3336</v>
      </c>
      <c r="K1135" s="2" t="s">
        <v>3285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3336</v>
      </c>
      <c r="K1136" s="2" t="s">
        <v>3285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3336</v>
      </c>
      <c r="K1137" s="2" t="s">
        <v>3285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3336</v>
      </c>
      <c r="K1138" s="2" t="s">
        <v>3285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3336</v>
      </c>
      <c r="K1139" s="2" t="s">
        <v>3285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3336</v>
      </c>
      <c r="K1140" s="2" t="s">
        <v>3285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3336</v>
      </c>
      <c r="K1141" s="2" t="s">
        <v>3285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3336</v>
      </c>
      <c r="K1142" s="2" t="s">
        <v>3285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3336</v>
      </c>
      <c r="K1143" s="2" t="s">
        <v>3285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3336</v>
      </c>
      <c r="K1144" s="2" t="s">
        <v>3285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3336</v>
      </c>
      <c r="K1145" s="2" t="s">
        <v>3285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3336</v>
      </c>
      <c r="K1146" s="2" t="s">
        <v>3285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3336</v>
      </c>
      <c r="K1147" s="2" t="s">
        <v>3285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3336</v>
      </c>
      <c r="K1148" s="2" t="s">
        <v>3285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3336</v>
      </c>
      <c r="K1149" s="2" t="s">
        <v>3285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3336</v>
      </c>
      <c r="K1150" s="2" t="s">
        <v>3285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3336</v>
      </c>
      <c r="K1151" s="2" t="s">
        <v>3285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3336</v>
      </c>
      <c r="K1152" s="2" t="s">
        <v>3285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3336</v>
      </c>
      <c r="K1153" s="2" t="s">
        <v>3285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3336</v>
      </c>
      <c r="K1154" s="2" t="s">
        <v>3285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3336</v>
      </c>
      <c r="K1155" s="2" t="s">
        <v>3285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3336</v>
      </c>
      <c r="K1156" s="2" t="s">
        <v>3285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3336</v>
      </c>
      <c r="K1157" s="2" t="s">
        <v>3285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3336</v>
      </c>
      <c r="K1158" s="2" t="s">
        <v>3285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3336</v>
      </c>
      <c r="K1159" s="2" t="s">
        <v>3285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3718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3336</v>
      </c>
      <c r="K1160" s="2" t="s">
        <v>3285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3336</v>
      </c>
      <c r="K1161" s="2" t="s">
        <v>3285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3336</v>
      </c>
      <c r="K1162" s="2" t="s">
        <v>3285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3336</v>
      </c>
      <c r="K1163" s="2" t="s">
        <v>3285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3336</v>
      </c>
      <c r="K1164" s="2" t="s">
        <v>3285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3336</v>
      </c>
      <c r="K1165" s="2" t="s">
        <v>3285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3336</v>
      </c>
      <c r="K1166" s="2" t="s">
        <v>3285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3336</v>
      </c>
      <c r="K1167" s="2" t="s">
        <v>3285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3336</v>
      </c>
      <c r="K1168" s="2" t="s">
        <v>3285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3336</v>
      </c>
      <c r="K1169" s="2" t="s">
        <v>3285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3336</v>
      </c>
      <c r="K1170" s="2" t="s">
        <v>3285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3336</v>
      </c>
      <c r="K1171" s="2" t="s">
        <v>3285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3336</v>
      </c>
      <c r="K1172" s="2" t="s">
        <v>3285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3336</v>
      </c>
      <c r="K1173" s="2" t="s">
        <v>3285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3336</v>
      </c>
      <c r="K1174" s="2" t="s">
        <v>3285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3336</v>
      </c>
      <c r="K1175" s="2" t="s">
        <v>3285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3336</v>
      </c>
      <c r="K1176" s="2" t="s">
        <v>3285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3336</v>
      </c>
      <c r="K1177" s="2" t="s">
        <v>3285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3336</v>
      </c>
      <c r="K1178" s="2" t="s">
        <v>3285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3336</v>
      </c>
      <c r="K1179" s="2" t="s">
        <v>3285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3336</v>
      </c>
      <c r="K1180" s="2" t="s">
        <v>3285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3336</v>
      </c>
      <c r="K1181" s="2" t="s">
        <v>3285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3336</v>
      </c>
      <c r="K1182" s="2" t="s">
        <v>3285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3336</v>
      </c>
      <c r="K1183" s="2" t="s">
        <v>3285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3336</v>
      </c>
      <c r="K1184" s="2" t="s">
        <v>3285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3336</v>
      </c>
      <c r="K1185" s="2" t="s">
        <v>3285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3336</v>
      </c>
      <c r="K1186" s="2" t="s">
        <v>3285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3336</v>
      </c>
      <c r="K1187" s="2" t="s">
        <v>3285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3336</v>
      </c>
      <c r="K1188" s="2" t="s">
        <v>3285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3336</v>
      </c>
      <c r="K1189" s="2" t="s">
        <v>3285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3336</v>
      </c>
      <c r="K1190" s="2" t="s">
        <v>3285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3336</v>
      </c>
      <c r="K1191" s="2" t="s">
        <v>3285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3336</v>
      </c>
      <c r="K1192" s="2" t="s">
        <v>3285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3336</v>
      </c>
      <c r="K1193" s="2" t="s">
        <v>3285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3336</v>
      </c>
      <c r="K1194" s="2" t="s">
        <v>3285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3336</v>
      </c>
      <c r="K1195" s="2" t="s">
        <v>3285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3336</v>
      </c>
      <c r="K1196" s="2" t="s">
        <v>3285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3336</v>
      </c>
      <c r="K1197" s="2" t="s">
        <v>3285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3336</v>
      </c>
      <c r="K1198" s="2" t="s">
        <v>3285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3336</v>
      </c>
      <c r="K1199" s="2" t="s">
        <v>3285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3336</v>
      </c>
      <c r="K1200" s="2" t="s">
        <v>3285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3336</v>
      </c>
      <c r="K1201" s="2" t="s">
        <v>3285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3336</v>
      </c>
      <c r="K1202" s="2" t="s">
        <v>3285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3336</v>
      </c>
      <c r="K1203" s="2" t="s">
        <v>3285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3336</v>
      </c>
      <c r="K1204" s="2" t="s">
        <v>3285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3336</v>
      </c>
      <c r="K1205" s="2" t="s">
        <v>3285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3336</v>
      </c>
      <c r="K1206" s="2" t="s">
        <v>3285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3336</v>
      </c>
      <c r="K1207" s="2" t="s">
        <v>3285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3336</v>
      </c>
      <c r="K1208" s="2" t="s">
        <v>3285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3336</v>
      </c>
      <c r="K1209" s="2" t="s">
        <v>3285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3336</v>
      </c>
      <c r="K1210" s="2" t="s">
        <v>3285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3336</v>
      </c>
      <c r="K1211" s="2" t="s">
        <v>3285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3336</v>
      </c>
      <c r="K1212" s="2" t="s">
        <v>3285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3336</v>
      </c>
      <c r="K1213" s="2" t="s">
        <v>3285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3336</v>
      </c>
      <c r="K1214" s="2" t="s">
        <v>3285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3334</v>
      </c>
      <c r="K1215" s="2" t="s">
        <v>3281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3334</v>
      </c>
      <c r="K1216" s="2" t="s">
        <v>3295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3336</v>
      </c>
      <c r="K1217" s="2" t="s">
        <v>3285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3336</v>
      </c>
      <c r="K1218" s="2" t="s">
        <v>3285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3336</v>
      </c>
      <c r="K1219" s="2" t="s">
        <v>3285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3336</v>
      </c>
      <c r="K1220" s="2" t="s">
        <v>3285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3336</v>
      </c>
      <c r="K1221" s="2" t="s">
        <v>3285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3336</v>
      </c>
      <c r="K1222" s="2" t="s">
        <v>3285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3336</v>
      </c>
      <c r="K1223" s="2" t="s">
        <v>3285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3336</v>
      </c>
      <c r="K1224" s="2" t="s">
        <v>3285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3336</v>
      </c>
      <c r="K1225" s="2" t="s">
        <v>3285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3336</v>
      </c>
      <c r="K1226" s="2" t="s">
        <v>3285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3336</v>
      </c>
      <c r="K1227" s="2" t="s">
        <v>3285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3336</v>
      </c>
      <c r="K1228" s="2" t="s">
        <v>3285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3336</v>
      </c>
      <c r="K1229" s="2" t="s">
        <v>3285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3336</v>
      </c>
      <c r="K1230" s="2" t="s">
        <v>3285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3336</v>
      </c>
      <c r="K1231" s="2" t="s">
        <v>3285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3336</v>
      </c>
      <c r="K1232" s="2" t="s">
        <v>3285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3336</v>
      </c>
      <c r="K1233" s="2" t="s">
        <v>3285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3336</v>
      </c>
      <c r="K1234" s="2" t="s">
        <v>3285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3336</v>
      </c>
      <c r="K1235" s="2" t="s">
        <v>3285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3336</v>
      </c>
      <c r="K1236" s="2" t="s">
        <v>3285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3336</v>
      </c>
      <c r="K1237" s="2" t="s">
        <v>3285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3336</v>
      </c>
      <c r="K1238" s="2" t="s">
        <v>3285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3336</v>
      </c>
      <c r="K1239" s="2" t="s">
        <v>3285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3336</v>
      </c>
      <c r="K1240" s="2" t="s">
        <v>3285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3336</v>
      </c>
      <c r="K1241" s="2" t="s">
        <v>3285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3336</v>
      </c>
      <c r="K1242" s="2" t="s">
        <v>3285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3336</v>
      </c>
      <c r="K1243" s="2" t="s">
        <v>3285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3336</v>
      </c>
      <c r="K1244" s="2" t="s">
        <v>3285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3336</v>
      </c>
      <c r="K1245" s="2" t="s">
        <v>3285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3336</v>
      </c>
      <c r="K1246" s="2" t="s">
        <v>3285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3336</v>
      </c>
      <c r="K1247" s="2" t="s">
        <v>3285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3336</v>
      </c>
      <c r="K1248" s="2" t="s">
        <v>3285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3336</v>
      </c>
      <c r="K1249" s="2" t="s">
        <v>3285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3336</v>
      </c>
      <c r="K1250" s="2" t="s">
        <v>3285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3336</v>
      </c>
      <c r="K1251" s="2" t="s">
        <v>3285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3336</v>
      </c>
      <c r="K1252" s="2" t="s">
        <v>3285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3336</v>
      </c>
      <c r="K1253" s="2" t="s">
        <v>3285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3336</v>
      </c>
      <c r="K1254" s="2" t="s">
        <v>3285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3336</v>
      </c>
      <c r="K1255" s="2" t="s">
        <v>3285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3336</v>
      </c>
      <c r="K1256" s="2" t="s">
        <v>3285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3336</v>
      </c>
      <c r="K1257" s="2" t="s">
        <v>3285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3336</v>
      </c>
      <c r="K1258" s="2" t="s">
        <v>3285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3336</v>
      </c>
      <c r="K1259" s="2" t="s">
        <v>3285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3336</v>
      </c>
      <c r="K1260" s="2" t="s">
        <v>3285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3336</v>
      </c>
      <c r="K1261" s="2" t="s">
        <v>3285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3336</v>
      </c>
      <c r="K1262" s="2" t="s">
        <v>3285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3336</v>
      </c>
      <c r="K1263" s="2" t="s">
        <v>3285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3336</v>
      </c>
      <c r="K1264" s="2" t="s">
        <v>3285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3336</v>
      </c>
      <c r="K1265" s="2" t="s">
        <v>3285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3336</v>
      </c>
      <c r="K1266" s="2" t="s">
        <v>3285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3336</v>
      </c>
      <c r="K1267" s="2" t="s">
        <v>3285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3336</v>
      </c>
      <c r="K1268" s="2" t="s">
        <v>3285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3336</v>
      </c>
      <c r="K1269" s="2" t="s">
        <v>3285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3336</v>
      </c>
      <c r="K1270" s="2" t="s">
        <v>3285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3336</v>
      </c>
      <c r="K1271" s="2" t="s">
        <v>3285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3336</v>
      </c>
      <c r="K1272" s="2" t="s">
        <v>3285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3336</v>
      </c>
      <c r="K1273" s="2" t="s">
        <v>3285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3336</v>
      </c>
      <c r="K1274" s="2" t="s">
        <v>3285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3336</v>
      </c>
      <c r="K1275" s="2" t="s">
        <v>3285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3336</v>
      </c>
      <c r="K1276" s="2" t="s">
        <v>3285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3336</v>
      </c>
      <c r="K1277" s="2" t="s">
        <v>3285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3336</v>
      </c>
      <c r="K1278" s="2" t="s">
        <v>3285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3336</v>
      </c>
      <c r="K1279" s="2" t="s">
        <v>3285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3336</v>
      </c>
      <c r="K1280" s="2" t="s">
        <v>3285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3336</v>
      </c>
      <c r="K1281" s="2" t="s">
        <v>3285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3336</v>
      </c>
      <c r="K1282" s="2" t="s">
        <v>3285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3336</v>
      </c>
      <c r="K1283" s="2" t="s">
        <v>3285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3336</v>
      </c>
      <c r="K1284" s="2" t="s">
        <v>3285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3336</v>
      </c>
      <c r="K1285" s="2" t="s">
        <v>3285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3336</v>
      </c>
      <c r="K1286" s="2" t="s">
        <v>3285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3336</v>
      </c>
      <c r="K1287" s="2" t="s">
        <v>3285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3336</v>
      </c>
      <c r="K1288" s="2" t="s">
        <v>3285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3336</v>
      </c>
      <c r="K1289" s="2" t="s">
        <v>3285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3336</v>
      </c>
      <c r="K1290" s="2" t="s">
        <v>3285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3336</v>
      </c>
      <c r="K1291" s="2" t="s">
        <v>3285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3336</v>
      </c>
      <c r="K1292" s="2" t="s">
        <v>3285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3336</v>
      </c>
      <c r="K1293" s="2" t="s">
        <v>3285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3336</v>
      </c>
      <c r="K1294" s="2" t="s">
        <v>3285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3336</v>
      </c>
      <c r="K1295" s="2" t="s">
        <v>3285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3336</v>
      </c>
      <c r="K1296" s="2" t="s">
        <v>3285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3336</v>
      </c>
      <c r="K1297" s="2" t="s">
        <v>3285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3336</v>
      </c>
      <c r="K1298" s="2" t="s">
        <v>3285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3336</v>
      </c>
      <c r="K1299" s="2" t="s">
        <v>3285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3336</v>
      </c>
      <c r="K1300" s="2" t="s">
        <v>3285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3336</v>
      </c>
      <c r="K1301" s="2" t="s">
        <v>3285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3336</v>
      </c>
      <c r="K1302" s="2" t="s">
        <v>3285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3336</v>
      </c>
      <c r="K1303" s="2" t="s">
        <v>3285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3336</v>
      </c>
      <c r="K1304" s="2" t="s">
        <v>3285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3336</v>
      </c>
      <c r="K1305" s="2" t="s">
        <v>3285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3336</v>
      </c>
      <c r="K1306" s="2" t="s">
        <v>3285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3336</v>
      </c>
      <c r="K1307" s="2" t="s">
        <v>3285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3336</v>
      </c>
      <c r="K1308" s="2" t="s">
        <v>3285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3698</v>
      </c>
      <c r="K1309" s="2"/>
      <c r="L1309" s="2" t="s">
        <v>3411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3336</v>
      </c>
      <c r="K1310" s="2" t="s">
        <v>3285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3336</v>
      </c>
      <c r="K1311" s="2" t="s">
        <v>3285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3336</v>
      </c>
      <c r="K1312" s="2" t="s">
        <v>3285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3336</v>
      </c>
      <c r="K1313" s="2" t="s">
        <v>3285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3336</v>
      </c>
      <c r="K1314" s="2" t="s">
        <v>3285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3336</v>
      </c>
      <c r="K1315" s="2" t="s">
        <v>3285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3336</v>
      </c>
      <c r="K1316" s="2" t="s">
        <v>3285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3336</v>
      </c>
      <c r="K1317" s="2" t="s">
        <v>3285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3336</v>
      </c>
      <c r="K1318" s="2" t="s">
        <v>3285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3336</v>
      </c>
      <c r="K1319" s="2" t="s">
        <v>3285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3336</v>
      </c>
      <c r="K1320" s="2" t="s">
        <v>3285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3336</v>
      </c>
      <c r="K1321" s="2" t="s">
        <v>3285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3336</v>
      </c>
      <c r="K1322" s="2" t="s">
        <v>3285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3336</v>
      </c>
      <c r="K1323" s="2" t="s">
        <v>3285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3336</v>
      </c>
      <c r="K1324" s="2" t="s">
        <v>3285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3336</v>
      </c>
      <c r="K1325" s="2" t="s">
        <v>3285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3336</v>
      </c>
      <c r="K1326" s="2" t="s">
        <v>3285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3336</v>
      </c>
      <c r="K1327" s="2" t="s">
        <v>3285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3336</v>
      </c>
      <c r="K1328" s="2" t="s">
        <v>3285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3336</v>
      </c>
      <c r="K1329" s="2" t="s">
        <v>3285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3336</v>
      </c>
      <c r="K1330" s="2" t="s">
        <v>3285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3336</v>
      </c>
      <c r="K1331" s="2" t="s">
        <v>3285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3336</v>
      </c>
      <c r="K1332" s="2" t="s">
        <v>3285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3718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3336</v>
      </c>
      <c r="K1333" s="2" t="s">
        <v>3285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3336</v>
      </c>
      <c r="K1334" s="2" t="s">
        <v>3285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3336</v>
      </c>
      <c r="K1335" s="2" t="s">
        <v>3285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3336</v>
      </c>
      <c r="K1336" s="2" t="s">
        <v>3285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3336</v>
      </c>
      <c r="K1337" s="2" t="s">
        <v>3285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3336</v>
      </c>
      <c r="K1338" s="2" t="s">
        <v>3285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3336</v>
      </c>
      <c r="K1339" s="2" t="s">
        <v>3285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3336</v>
      </c>
      <c r="K1340" s="2" t="s">
        <v>3285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3336</v>
      </c>
      <c r="K1341" s="2" t="s">
        <v>3285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3336</v>
      </c>
      <c r="K1342" s="2" t="s">
        <v>3285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3336</v>
      </c>
      <c r="K1343" s="2" t="s">
        <v>3285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3336</v>
      </c>
      <c r="K1344" s="2" t="s">
        <v>3285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3336</v>
      </c>
      <c r="K1345" s="2" t="s">
        <v>3285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3336</v>
      </c>
      <c r="K1346" s="2" t="s">
        <v>3285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3336</v>
      </c>
      <c r="K1347" s="2" t="s">
        <v>3285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3336</v>
      </c>
      <c r="K1348" s="2" t="s">
        <v>3285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3336</v>
      </c>
      <c r="K1349" s="2" t="s">
        <v>3285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3336</v>
      </c>
      <c r="K1350" s="2" t="s">
        <v>3285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3336</v>
      </c>
      <c r="K1351" s="2" t="s">
        <v>3285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3336</v>
      </c>
      <c r="K1352" s="2" t="s">
        <v>3285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3336</v>
      </c>
      <c r="K1353" s="2" t="s">
        <v>3285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3336</v>
      </c>
      <c r="K1354" s="2" t="s">
        <v>3285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3336</v>
      </c>
      <c r="K1355" s="2" t="s">
        <v>3285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3336</v>
      </c>
      <c r="K1356" s="2" t="s">
        <v>3285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3336</v>
      </c>
      <c r="K1357" s="2" t="s">
        <v>3285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3336</v>
      </c>
      <c r="K1358" s="2" t="s">
        <v>3285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3336</v>
      </c>
      <c r="K1359" s="2" t="s">
        <v>3285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3336</v>
      </c>
      <c r="K1360" s="2" t="s">
        <v>3285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3336</v>
      </c>
      <c r="K1361" s="2" t="s">
        <v>3285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3336</v>
      </c>
      <c r="K1362" s="2" t="s">
        <v>3285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3336</v>
      </c>
      <c r="K1363" s="2" t="s">
        <v>3285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3336</v>
      </c>
      <c r="K1364" s="2" t="s">
        <v>3285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3336</v>
      </c>
      <c r="K1365" s="2" t="s">
        <v>3285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3336</v>
      </c>
      <c r="K1366" s="2" t="s">
        <v>3285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3336</v>
      </c>
      <c r="K1367" s="2" t="s">
        <v>3285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3336</v>
      </c>
      <c r="K1368" s="2" t="s">
        <v>3285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3336</v>
      </c>
      <c r="K1369" s="2" t="s">
        <v>3285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3336</v>
      </c>
      <c r="K1370" s="2" t="s">
        <v>3285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3336</v>
      </c>
      <c r="K1371" s="2" t="s">
        <v>3285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3336</v>
      </c>
      <c r="K1372" s="2" t="s">
        <v>3285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3336</v>
      </c>
      <c r="K1373" s="2" t="s">
        <v>3285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3336</v>
      </c>
      <c r="K1374" s="2" t="s">
        <v>3285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3334</v>
      </c>
      <c r="K1375" s="2" t="s">
        <v>3281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3336</v>
      </c>
      <c r="K1376" s="2" t="s">
        <v>3285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3336</v>
      </c>
      <c r="K1377" s="2" t="s">
        <v>3285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3336</v>
      </c>
      <c r="K1378" s="2" t="s">
        <v>3285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3336</v>
      </c>
      <c r="K1379" s="2" t="s">
        <v>3285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3336</v>
      </c>
      <c r="K1380" s="2" t="s">
        <v>3285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3336</v>
      </c>
      <c r="K1381" s="2" t="s">
        <v>3285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3336</v>
      </c>
      <c r="K1382" s="2" t="s">
        <v>3285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3336</v>
      </c>
      <c r="K1383" s="2" t="s">
        <v>3285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3336</v>
      </c>
      <c r="K1384" s="2" t="s">
        <v>3285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3336</v>
      </c>
      <c r="K1385" s="2" t="s">
        <v>3285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3336</v>
      </c>
      <c r="K1386" s="2" t="s">
        <v>3285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3336</v>
      </c>
      <c r="K1387" s="2" t="s">
        <v>3285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3336</v>
      </c>
      <c r="K1388" s="2" t="s">
        <v>3285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3336</v>
      </c>
      <c r="K1389" s="2" t="s">
        <v>3285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3336</v>
      </c>
      <c r="K1390" s="2" t="s">
        <v>3285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3336</v>
      </c>
      <c r="K1391" s="2" t="s">
        <v>3285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3336</v>
      </c>
      <c r="K1392" s="2" t="s">
        <v>3285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3336</v>
      </c>
      <c r="K1393" s="2" t="s">
        <v>3285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3336</v>
      </c>
      <c r="K1394" s="2" t="s">
        <v>3285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3336</v>
      </c>
      <c r="K1395" s="2" t="s">
        <v>3285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3336</v>
      </c>
      <c r="K1396" s="2" t="s">
        <v>3285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3336</v>
      </c>
      <c r="K1397" s="2" t="s">
        <v>3285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3336</v>
      </c>
      <c r="K1398" s="2" t="s">
        <v>3285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3698</v>
      </c>
      <c r="K1399" s="2"/>
      <c r="L1399" s="2" t="s">
        <v>3411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3698</v>
      </c>
      <c r="K1400" s="2"/>
      <c r="L1400" s="2" t="s">
        <v>3411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3698</v>
      </c>
      <c r="K1401" s="2"/>
      <c r="L1401" s="2" t="s">
        <v>3411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3334</v>
      </c>
      <c r="K1402" s="2" t="s">
        <v>3281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3336</v>
      </c>
      <c r="K1403" s="2" t="s">
        <v>3285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3336</v>
      </c>
      <c r="K1404" s="2" t="s">
        <v>3285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3336</v>
      </c>
      <c r="K1405" s="2" t="s">
        <v>3285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3336</v>
      </c>
      <c r="K1406" s="2" t="s">
        <v>3285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3336</v>
      </c>
      <c r="K1407" s="2" t="s">
        <v>3285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3336</v>
      </c>
      <c r="K1408" s="2" t="s">
        <v>3285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3336</v>
      </c>
      <c r="K1409" s="2" t="s">
        <v>3285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3336</v>
      </c>
      <c r="K1410" s="2" t="s">
        <v>3285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3336</v>
      </c>
      <c r="K1411" s="2" t="s">
        <v>3285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3336</v>
      </c>
      <c r="K1412" s="2" t="s">
        <v>3285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3336</v>
      </c>
      <c r="K1413" s="2" t="s">
        <v>3285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3336</v>
      </c>
      <c r="K1414" s="2" t="s">
        <v>3285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3336</v>
      </c>
      <c r="K1415" s="2" t="s">
        <v>3285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3336</v>
      </c>
      <c r="K1416" s="2" t="s">
        <v>3285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3336</v>
      </c>
      <c r="K1417" s="2" t="s">
        <v>3285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3336</v>
      </c>
      <c r="K1418" s="2" t="s">
        <v>3285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3336</v>
      </c>
      <c r="K1419" s="2" t="s">
        <v>3285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3336</v>
      </c>
      <c r="K1420" s="2" t="s">
        <v>3285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3336</v>
      </c>
      <c r="K1421" s="2" t="s">
        <v>3285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3336</v>
      </c>
      <c r="K1422" s="2" t="s">
        <v>3285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3336</v>
      </c>
      <c r="K1423" s="2" t="s">
        <v>3285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3336</v>
      </c>
      <c r="K1424" s="2" t="s">
        <v>3285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3336</v>
      </c>
      <c r="K1425" s="2" t="s">
        <v>3285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3336</v>
      </c>
      <c r="K1426" s="2" t="s">
        <v>3285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3336</v>
      </c>
      <c r="K1427" s="2" t="s">
        <v>3285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3336</v>
      </c>
      <c r="K1428" s="2" t="s">
        <v>3285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3336</v>
      </c>
      <c r="K1429" s="2" t="s">
        <v>3285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3336</v>
      </c>
      <c r="K1430" s="2" t="s">
        <v>3285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3336</v>
      </c>
      <c r="K1431" s="2" t="s">
        <v>3285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3336</v>
      </c>
      <c r="K1432" s="2" t="s">
        <v>3285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3336</v>
      </c>
      <c r="K1433" s="2" t="s">
        <v>3285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3336</v>
      </c>
      <c r="K1434" s="2" t="s">
        <v>3285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3336</v>
      </c>
      <c r="K1435" s="2" t="s">
        <v>3285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3336</v>
      </c>
      <c r="K1436" s="2" t="s">
        <v>3285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3336</v>
      </c>
      <c r="K1437" s="2" t="s">
        <v>3285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3336</v>
      </c>
      <c r="K1438" s="2" t="s">
        <v>3285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3336</v>
      </c>
      <c r="K1439" s="2" t="s">
        <v>3285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3336</v>
      </c>
      <c r="K1440" s="2" t="s">
        <v>3285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3336</v>
      </c>
      <c r="K1441" s="2" t="s">
        <v>3285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3336</v>
      </c>
      <c r="K1442" s="2" t="s">
        <v>3285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3336</v>
      </c>
      <c r="K1443" s="2" t="s">
        <v>3285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3336</v>
      </c>
      <c r="K1444" s="2" t="s">
        <v>3285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3336</v>
      </c>
      <c r="K1445" s="2" t="s">
        <v>3285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3336</v>
      </c>
      <c r="K1446" s="2" t="s">
        <v>3285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3336</v>
      </c>
      <c r="K1447" s="2" t="s">
        <v>3285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3336</v>
      </c>
      <c r="K1448" s="2" t="s">
        <v>3285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3336</v>
      </c>
      <c r="K1449" s="2" t="s">
        <v>3285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3336</v>
      </c>
      <c r="K1450" s="2" t="s">
        <v>3285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3336</v>
      </c>
      <c r="K1451" s="2" t="s">
        <v>3285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3336</v>
      </c>
      <c r="K1452" s="2" t="s">
        <v>3285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3336</v>
      </c>
      <c r="K1453" s="2" t="s">
        <v>3285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3336</v>
      </c>
      <c r="K1454" s="2" t="s">
        <v>3285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3336</v>
      </c>
      <c r="K1455" s="2" t="s">
        <v>3285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3336</v>
      </c>
      <c r="K1456" s="2" t="s">
        <v>3285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3336</v>
      </c>
      <c r="K1457" s="2" t="s">
        <v>3285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3336</v>
      </c>
      <c r="K1458" s="2" t="s">
        <v>3285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3336</v>
      </c>
      <c r="K1459" s="2" t="s">
        <v>3285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3336</v>
      </c>
      <c r="K1460" s="2" t="s">
        <v>3285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3336</v>
      </c>
      <c r="K1461" s="2" t="s">
        <v>3285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3336</v>
      </c>
      <c r="K1462" s="2" t="s">
        <v>3285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3336</v>
      </c>
      <c r="K1463" s="2" t="s">
        <v>3285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3336</v>
      </c>
      <c r="K1464" s="2" t="s">
        <v>3285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3336</v>
      </c>
      <c r="K1465" s="2" t="s">
        <v>3285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3336</v>
      </c>
      <c r="K1466" s="2" t="s">
        <v>3285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3336</v>
      </c>
      <c r="K1467" s="2" t="s">
        <v>3285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3336</v>
      </c>
      <c r="K1468" s="2" t="s">
        <v>3285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3336</v>
      </c>
      <c r="K1469" s="2" t="s">
        <v>3285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3336</v>
      </c>
      <c r="K1470" s="2" t="s">
        <v>3285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3336</v>
      </c>
      <c r="K1471" s="2" t="s">
        <v>3285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3336</v>
      </c>
      <c r="K1472" s="2" t="s">
        <v>3285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3336</v>
      </c>
      <c r="K1473" s="2" t="s">
        <v>3285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3336</v>
      </c>
      <c r="K1474" s="2" t="s">
        <v>3285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3336</v>
      </c>
      <c r="K1475" s="2" t="s">
        <v>3285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3336</v>
      </c>
      <c r="K1476" s="2" t="s">
        <v>3285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3336</v>
      </c>
      <c r="K1477" s="2" t="s">
        <v>3285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3336</v>
      </c>
      <c r="K1478" s="2" t="s">
        <v>3285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3336</v>
      </c>
      <c r="K1479" s="2" t="s">
        <v>3285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3336</v>
      </c>
      <c r="K1480" s="2" t="s">
        <v>3285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3336</v>
      </c>
      <c r="K1481" s="2" t="s">
        <v>3285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3336</v>
      </c>
      <c r="K1482" s="2" t="s">
        <v>3285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3336</v>
      </c>
      <c r="K1483" s="2" t="s">
        <v>3285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3336</v>
      </c>
      <c r="K1484" s="2" t="s">
        <v>3285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3336</v>
      </c>
      <c r="K1485" s="2" t="s">
        <v>3285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3336</v>
      </c>
      <c r="K1486" s="2" t="s">
        <v>3285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3336</v>
      </c>
      <c r="K1487" s="2" t="s">
        <v>3285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3336</v>
      </c>
      <c r="K1488" s="2" t="s">
        <v>3285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3336</v>
      </c>
      <c r="K1489" s="2" t="s">
        <v>3285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3336</v>
      </c>
      <c r="K1490" s="2" t="s">
        <v>3285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3336</v>
      </c>
      <c r="K1491" s="2" t="s">
        <v>3285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3336</v>
      </c>
      <c r="K1492" s="2" t="s">
        <v>3285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3336</v>
      </c>
      <c r="K1493" s="2" t="s">
        <v>3285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3336</v>
      </c>
      <c r="K1494" s="2" t="s">
        <v>3285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3336</v>
      </c>
      <c r="K1495" s="2" t="s">
        <v>3285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3336</v>
      </c>
      <c r="K1496" s="2" t="s">
        <v>3285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3336</v>
      </c>
      <c r="K1497" s="2" t="s">
        <v>3285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3336</v>
      </c>
      <c r="K1498" s="2" t="s">
        <v>3285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3336</v>
      </c>
      <c r="K1499" s="2" t="s">
        <v>3285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3336</v>
      </c>
      <c r="K1500" s="2" t="s">
        <v>3285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3336</v>
      </c>
      <c r="K1501" s="2" t="s">
        <v>3285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3336</v>
      </c>
      <c r="K1502" s="2" t="s">
        <v>3285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3336</v>
      </c>
      <c r="K1503" s="2" t="s">
        <v>3285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3708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3336</v>
      </c>
      <c r="K1504" s="2" t="s">
        <v>3285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3336</v>
      </c>
      <c r="K1505" s="2" t="s">
        <v>3285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3336</v>
      </c>
      <c r="K1506" s="2" t="s">
        <v>3285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3336</v>
      </c>
      <c r="K1507" s="2" t="s">
        <v>3285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3336</v>
      </c>
      <c r="K1508" s="2" t="s">
        <v>3285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3336</v>
      </c>
      <c r="K1509" s="2" t="s">
        <v>3285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3336</v>
      </c>
      <c r="K1510" s="2" t="s">
        <v>3285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3336</v>
      </c>
      <c r="K1511" s="2" t="s">
        <v>3285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3336</v>
      </c>
      <c r="K1512" s="2" t="s">
        <v>3285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3336</v>
      </c>
      <c r="K1513" s="2" t="s">
        <v>3285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3336</v>
      </c>
      <c r="K1514" s="2" t="s">
        <v>3285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3336</v>
      </c>
      <c r="K1515" s="2" t="s">
        <v>3285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3336</v>
      </c>
      <c r="K1516" s="2" t="s">
        <v>3285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3336</v>
      </c>
      <c r="K1517" s="2" t="s">
        <v>3285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3336</v>
      </c>
      <c r="K1518" s="2" t="s">
        <v>3285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3336</v>
      </c>
      <c r="K1519" s="2" t="s">
        <v>3285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3336</v>
      </c>
      <c r="K1520" s="2" t="s">
        <v>3285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3336</v>
      </c>
      <c r="K1521" s="2" t="s">
        <v>3285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3336</v>
      </c>
      <c r="K1522" s="2" t="s">
        <v>3285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3336</v>
      </c>
      <c r="K1523" s="2" t="s">
        <v>3285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3336</v>
      </c>
      <c r="K1524" s="2" t="s">
        <v>3285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3336</v>
      </c>
      <c r="K1525" s="2" t="s">
        <v>3285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3336</v>
      </c>
      <c r="K1526" s="2" t="s">
        <v>3285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3336</v>
      </c>
      <c r="K1527" s="2" t="s">
        <v>3285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3336</v>
      </c>
      <c r="K1528" s="2" t="s">
        <v>3285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3336</v>
      </c>
      <c r="K1529" s="2" t="s">
        <v>3285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3336</v>
      </c>
      <c r="K1530" s="2" t="s">
        <v>3285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3336</v>
      </c>
      <c r="K1531" s="2" t="s">
        <v>3285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3336</v>
      </c>
      <c r="K1532" s="2" t="s">
        <v>3285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3336</v>
      </c>
      <c r="K1533" s="2" t="s">
        <v>3285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3336</v>
      </c>
      <c r="K1534" s="2" t="s">
        <v>3285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3336</v>
      </c>
      <c r="K1535" s="2" t="s">
        <v>3285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3336</v>
      </c>
      <c r="K1536" s="2" t="s">
        <v>3285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3336</v>
      </c>
      <c r="K1537" s="2" t="s">
        <v>3285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3336</v>
      </c>
      <c r="K1538" s="2" t="s">
        <v>3285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3336</v>
      </c>
      <c r="K1539" s="2" t="s">
        <v>3285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3336</v>
      </c>
      <c r="K1540" s="2" t="s">
        <v>3285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3336</v>
      </c>
      <c r="K1541" s="2" t="s">
        <v>3285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3336</v>
      </c>
      <c r="K1542" s="2" t="s">
        <v>3285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3336</v>
      </c>
      <c r="K1543" s="2" t="s">
        <v>3285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3336</v>
      </c>
      <c r="K1544" s="2" t="s">
        <v>3285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3336</v>
      </c>
      <c r="K1545" s="2" t="s">
        <v>3285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3336</v>
      </c>
      <c r="K1546" s="2" t="s">
        <v>3285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3336</v>
      </c>
      <c r="K1547" s="2" t="s">
        <v>3285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3336</v>
      </c>
      <c r="K1548" s="2" t="s">
        <v>3285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3336</v>
      </c>
      <c r="K1549" s="2" t="s">
        <v>3285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3336</v>
      </c>
      <c r="K1550" s="2" t="s">
        <v>3285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3336</v>
      </c>
      <c r="K1551" s="2" t="s">
        <v>3285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3336</v>
      </c>
      <c r="K1552" s="2" t="s">
        <v>3285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3336</v>
      </c>
      <c r="K1553" s="2" t="s">
        <v>3285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3336</v>
      </c>
      <c r="K1554" s="2" t="s">
        <v>3285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3336</v>
      </c>
      <c r="K1555" s="2" t="s">
        <v>3285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3336</v>
      </c>
      <c r="K1556" s="2" t="s">
        <v>3285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3336</v>
      </c>
      <c r="K1557" s="2" t="s">
        <v>3285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3336</v>
      </c>
      <c r="K1558" s="2" t="s">
        <v>3285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3336</v>
      </c>
      <c r="K1559" s="2" t="s">
        <v>3285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3336</v>
      </c>
      <c r="K1560" s="2" t="s">
        <v>3285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3336</v>
      </c>
      <c r="K1561" s="2" t="s">
        <v>3285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3336</v>
      </c>
      <c r="K1562" s="2" t="s">
        <v>3285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3336</v>
      </c>
      <c r="K1563" s="2" t="s">
        <v>3285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3336</v>
      </c>
      <c r="K1564" s="2" t="s">
        <v>3285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3336</v>
      </c>
      <c r="K1565" s="2" t="s">
        <v>3285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3336</v>
      </c>
      <c r="K1566" s="2" t="s">
        <v>3285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3336</v>
      </c>
      <c r="K1567" s="2" t="s">
        <v>3285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3336</v>
      </c>
      <c r="K1568" s="2" t="s">
        <v>3285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3336</v>
      </c>
      <c r="K1569" s="2" t="s">
        <v>3285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3336</v>
      </c>
      <c r="K1570" s="2" t="s">
        <v>3285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3698</v>
      </c>
      <c r="K1571" s="2"/>
      <c r="L1571" s="2" t="s">
        <v>3411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3336</v>
      </c>
      <c r="K1572" s="2" t="s">
        <v>3285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3336</v>
      </c>
      <c r="K1573" s="2" t="s">
        <v>3285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3336</v>
      </c>
      <c r="K1574" s="2" t="s">
        <v>3285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3336</v>
      </c>
      <c r="K1575" s="2" t="s">
        <v>3285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3336</v>
      </c>
      <c r="K1576" s="2" t="s">
        <v>3285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3336</v>
      </c>
      <c r="K1577" s="2" t="s">
        <v>3285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3336</v>
      </c>
      <c r="K1578" s="2" t="s">
        <v>3285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3336</v>
      </c>
      <c r="K1579" s="2" t="s">
        <v>3285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3336</v>
      </c>
      <c r="K1580" s="2" t="s">
        <v>3285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3336</v>
      </c>
      <c r="K1581" s="2" t="s">
        <v>3285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3336</v>
      </c>
      <c r="K1582" s="2" t="s">
        <v>3285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3336</v>
      </c>
      <c r="K1583" s="2" t="s">
        <v>3285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3336</v>
      </c>
      <c r="K1584" s="2" t="s">
        <v>3285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3336</v>
      </c>
      <c r="K1585" s="2" t="s">
        <v>3285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3336</v>
      </c>
      <c r="K1586" s="2" t="s">
        <v>3285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3336</v>
      </c>
      <c r="K1587" s="2" t="s">
        <v>3285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3336</v>
      </c>
      <c r="K1588" s="2" t="s">
        <v>3285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3336</v>
      </c>
      <c r="K1589" s="2" t="s">
        <v>3285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3336</v>
      </c>
      <c r="K1590" s="2" t="s">
        <v>3285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3336</v>
      </c>
      <c r="K1591" s="2" t="s">
        <v>3285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3336</v>
      </c>
      <c r="K1592" s="2" t="s">
        <v>3285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3336</v>
      </c>
      <c r="K1593" s="2" t="s">
        <v>3285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3336</v>
      </c>
      <c r="K1594" s="2" t="s">
        <v>3285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3336</v>
      </c>
      <c r="K1595" s="2" t="s">
        <v>3285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3336</v>
      </c>
      <c r="K1596" s="2" t="s">
        <v>3285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3336</v>
      </c>
      <c r="K1597" s="2" t="s">
        <v>3285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3336</v>
      </c>
      <c r="K1598" s="2" t="s">
        <v>3285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3336</v>
      </c>
      <c r="K1599" s="2" t="s">
        <v>3285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3336</v>
      </c>
      <c r="K1600" s="2" t="s">
        <v>3285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3336</v>
      </c>
      <c r="K1601" s="2" t="s">
        <v>3285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3336</v>
      </c>
      <c r="K1602" s="2" t="s">
        <v>3285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3336</v>
      </c>
      <c r="K1603" s="2" t="s">
        <v>3285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3336</v>
      </c>
      <c r="K1604" s="2" t="s">
        <v>3285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3336</v>
      </c>
      <c r="K1605" s="2" t="s">
        <v>3285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3336</v>
      </c>
      <c r="K1606" s="2" t="s">
        <v>3285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3336</v>
      </c>
      <c r="K1607" s="2" t="s">
        <v>3285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3334</v>
      </c>
      <c r="K1608" s="2" t="s">
        <v>3283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3334</v>
      </c>
      <c r="K1609" s="2" t="s">
        <v>3283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3334</v>
      </c>
      <c r="K1610" s="2" t="s">
        <v>3283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3334</v>
      </c>
      <c r="K1611" s="2" t="s">
        <v>3281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3334</v>
      </c>
      <c r="K1612" s="2" t="s">
        <v>3281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3334</v>
      </c>
      <c r="K1613" s="2" t="s">
        <v>3281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3334</v>
      </c>
      <c r="K1614" s="2" t="s">
        <v>3281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3727</v>
      </c>
      <c r="G1615" s="18" t="s">
        <v>1269</v>
      </c>
      <c r="H1615" s="18"/>
      <c r="I1615" s="18" t="s">
        <v>1063</v>
      </c>
      <c r="J1615" s="2" t="s">
        <v>3336</v>
      </c>
      <c r="K1615" s="2" t="s">
        <v>3285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3727</v>
      </c>
      <c r="G1616" s="18" t="s">
        <v>1269</v>
      </c>
      <c r="H1616" s="18"/>
      <c r="I1616" s="18" t="s">
        <v>1063</v>
      </c>
      <c r="J1616" s="2" t="s">
        <v>3336</v>
      </c>
      <c r="K1616" s="2" t="s">
        <v>3285</v>
      </c>
      <c r="L1616" s="2" t="s">
        <v>35</v>
      </c>
      <c r="M1616" s="18" t="s">
        <v>1270</v>
      </c>
      <c r="N1616" s="9"/>
      <c r="O1616" s="9" t="s">
        <v>2368</v>
      </c>
      <c r="P1616" s="9" t="s">
        <v>3728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3336</v>
      </c>
      <c r="K1617" s="2" t="s">
        <v>3285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3336</v>
      </c>
      <c r="K1618" s="2" t="s">
        <v>3285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3336</v>
      </c>
      <c r="K1619" s="2" t="s">
        <v>3285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3336</v>
      </c>
      <c r="K1620" s="2" t="s">
        <v>3285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3336</v>
      </c>
      <c r="K1621" s="2" t="s">
        <v>3285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3336</v>
      </c>
      <c r="K1622" s="2" t="s">
        <v>3285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3336</v>
      </c>
      <c r="K1623" s="2" t="s">
        <v>3285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3336</v>
      </c>
      <c r="K1624" s="2" t="s">
        <v>3285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3336</v>
      </c>
      <c r="K1625" s="2" t="s">
        <v>3285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3336</v>
      </c>
      <c r="K1626" s="2" t="s">
        <v>3285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3336</v>
      </c>
      <c r="K1627" s="2" t="s">
        <v>3285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3336</v>
      </c>
      <c r="K1628" s="2" t="s">
        <v>3285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3336</v>
      </c>
      <c r="K1629" s="2" t="s">
        <v>3285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3336</v>
      </c>
      <c r="K1630" s="2" t="s">
        <v>3285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3336</v>
      </c>
      <c r="K1631" s="2" t="s">
        <v>3285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3336</v>
      </c>
      <c r="K1632" s="2" t="s">
        <v>3285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3379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3336</v>
      </c>
      <c r="K1633" s="2" t="s">
        <v>3285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3336</v>
      </c>
      <c r="K1634" s="2" t="s">
        <v>3285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3336</v>
      </c>
      <c r="K1635" s="2" t="s">
        <v>3285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3336</v>
      </c>
      <c r="K1636" s="2" t="s">
        <v>3285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3336</v>
      </c>
      <c r="K1637" s="2" t="s">
        <v>3285</v>
      </c>
      <c r="L1637" s="2" t="s">
        <v>35</v>
      </c>
      <c r="M1637" s="18" t="s">
        <v>1482</v>
      </c>
      <c r="N1637" s="9"/>
      <c r="O1637" s="9" t="s">
        <v>2367</v>
      </c>
      <c r="P1637" s="9" t="s">
        <v>3381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3336</v>
      </c>
      <c r="K1638" s="2" t="s">
        <v>3285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3336</v>
      </c>
      <c r="K1639" s="2" t="s">
        <v>3285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3336</v>
      </c>
      <c r="K1640" s="2" t="s">
        <v>3285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3336</v>
      </c>
      <c r="K1641" s="2" t="s">
        <v>3285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3336</v>
      </c>
      <c r="K1642" s="2" t="s">
        <v>3285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3336</v>
      </c>
      <c r="K1643" s="2" t="s">
        <v>3285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3336</v>
      </c>
      <c r="K1644" s="2" t="s">
        <v>3285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3336</v>
      </c>
      <c r="K1645" s="2" t="s">
        <v>3285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3336</v>
      </c>
      <c r="K1646" s="2" t="s">
        <v>3285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3336</v>
      </c>
      <c r="K1647" s="2" t="s">
        <v>3285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3336</v>
      </c>
      <c r="K1648" s="2" t="s">
        <v>3285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3336</v>
      </c>
      <c r="K1649" s="2" t="s">
        <v>3285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3336</v>
      </c>
      <c r="K1650" s="2" t="s">
        <v>3285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3336</v>
      </c>
      <c r="K1651" s="2" t="s">
        <v>3285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3336</v>
      </c>
      <c r="K1652" s="2" t="s">
        <v>3285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3336</v>
      </c>
      <c r="K1653" s="2" t="s">
        <v>3285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3336</v>
      </c>
      <c r="K1654" s="2" t="s">
        <v>3285</v>
      </c>
      <c r="L1654" s="2" t="s">
        <v>35</v>
      </c>
      <c r="M1654" s="18" t="s">
        <v>1482</v>
      </c>
      <c r="N1654" s="9"/>
      <c r="O1654" s="9" t="s">
        <v>2368</v>
      </c>
      <c r="P1654" s="9" t="s">
        <v>3381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3336</v>
      </c>
      <c r="K1655" s="2" t="s">
        <v>3285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3336</v>
      </c>
      <c r="K1656" s="2" t="s">
        <v>3285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3336</v>
      </c>
      <c r="K1657" s="2" t="s">
        <v>3285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3336</v>
      </c>
      <c r="K1658" s="2" t="s">
        <v>3285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3336</v>
      </c>
      <c r="K1659" s="2" t="s">
        <v>3285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3336</v>
      </c>
      <c r="K1660" s="2" t="s">
        <v>3285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3336</v>
      </c>
      <c r="K1661" s="2" t="s">
        <v>3285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3336</v>
      </c>
      <c r="K1662" s="2" t="s">
        <v>3285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3336</v>
      </c>
      <c r="K1663" s="2" t="s">
        <v>3285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3333</v>
      </c>
      <c r="K1664" s="2" t="s">
        <v>3275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3333</v>
      </c>
      <c r="K1665" s="2" t="s">
        <v>3275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3333</v>
      </c>
      <c r="K1666" s="2" t="s">
        <v>3275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3333</v>
      </c>
      <c r="K1667" s="2" t="s">
        <v>3275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3709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3333</v>
      </c>
      <c r="K1668" s="2" t="s">
        <v>3275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3709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3333</v>
      </c>
      <c r="K1669" s="2" t="s">
        <v>3275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3333</v>
      </c>
      <c r="K1670" s="2" t="s">
        <v>3275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3333</v>
      </c>
      <c r="K1671" s="2" t="s">
        <v>3275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3333</v>
      </c>
      <c r="K1672" s="2" t="s">
        <v>3275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3333</v>
      </c>
      <c r="K1673" s="2" t="s">
        <v>3275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3333</v>
      </c>
      <c r="K1674" s="2" t="s">
        <v>3275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3333</v>
      </c>
      <c r="K1675" s="2" t="s">
        <v>3275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3333</v>
      </c>
      <c r="K1676" s="2" t="s">
        <v>3275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3720</v>
      </c>
      <c r="H1677" s="8"/>
      <c r="I1677" s="8" t="s">
        <v>2377</v>
      </c>
      <c r="J1677" s="2" t="s">
        <v>3333</v>
      </c>
      <c r="K1677" s="2" t="s">
        <v>3275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3719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3333</v>
      </c>
      <c r="K1678" s="2" t="s">
        <v>3275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3333</v>
      </c>
      <c r="K1679" s="2" t="s">
        <v>3275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3333</v>
      </c>
      <c r="K1680" s="2" t="s">
        <v>3275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3333</v>
      </c>
      <c r="K1681" s="2" t="s">
        <v>3275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3333</v>
      </c>
      <c r="K1682" s="2" t="s">
        <v>3275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3333</v>
      </c>
      <c r="K1683" s="2" t="s">
        <v>3275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94914.899999999965</v>
      </c>
      <c r="U1683" s="5">
        <v>-21100</v>
      </c>
      <c r="V1683" s="5">
        <v>42881.35</v>
      </c>
      <c r="W1683" s="6">
        <f t="shared" si="272"/>
        <v>30933.549999999967</v>
      </c>
      <c r="X1683" s="6">
        <f t="shared" si="273"/>
        <v>40645.829383886259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40645.829383886259</v>
      </c>
      <c r="AC1683" s="7">
        <f t="shared" si="276"/>
        <v>2235.5206161137394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 t="shared" si="274"/>
        <v>42881.35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3333</v>
      </c>
      <c r="K1684" s="2" t="s">
        <v>3275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3333</v>
      </c>
      <c r="K1685" s="2" t="s">
        <v>3275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3333</v>
      </c>
      <c r="K1686" s="2" t="s">
        <v>3275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3333</v>
      </c>
      <c r="K1687" s="2" t="s">
        <v>3275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3333</v>
      </c>
      <c r="K1688" s="2" t="s">
        <v>3275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3333</v>
      </c>
      <c r="K1689" s="2" t="s">
        <v>3275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3333</v>
      </c>
      <c r="K1690" s="2" t="s">
        <v>3275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3333</v>
      </c>
      <c r="K1691" s="2" t="s">
        <v>3275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3333</v>
      </c>
      <c r="K1692" s="2" t="s">
        <v>3275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206032.70999999996</v>
      </c>
      <c r="U1692" s="5">
        <v>236320</v>
      </c>
      <c r="V1692" s="5">
        <v>313320.37000000011</v>
      </c>
      <c r="W1692" s="6">
        <f t="shared" si="272"/>
        <v>129032.33999999985</v>
      </c>
      <c r="X1692" s="6">
        <f t="shared" si="273"/>
        <v>296986.13270142191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296986.13270142191</v>
      </c>
      <c r="AC1692" s="7">
        <f t="shared" si="276"/>
        <v>16334.237298578199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313320.37000000011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3333</v>
      </c>
      <c r="K1693" s="2" t="s">
        <v>3275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3333</v>
      </c>
      <c r="K1694" s="2" t="s">
        <v>3275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3333</v>
      </c>
      <c r="K1695" s="2" t="s">
        <v>3275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3333</v>
      </c>
      <c r="K1696" s="2" t="s">
        <v>3275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3333</v>
      </c>
      <c r="K1697" s="2" t="s">
        <v>3275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3333</v>
      </c>
      <c r="K1698" s="2" t="s">
        <v>3275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3333</v>
      </c>
      <c r="K1699" s="2" t="s">
        <v>3275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3333</v>
      </c>
      <c r="K1700" s="2" t="s">
        <v>3275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3333</v>
      </c>
      <c r="K1701" s="2" t="s">
        <v>3275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3333</v>
      </c>
      <c r="K1702" s="2" t="s">
        <v>3275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3333</v>
      </c>
      <c r="K1703" s="2" t="s">
        <v>3275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3333</v>
      </c>
      <c r="K1704" s="2" t="s">
        <v>3275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3333</v>
      </c>
      <c r="K1705" s="2" t="s">
        <v>3275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3333</v>
      </c>
      <c r="K1706" s="2" t="s">
        <v>3275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3333</v>
      </c>
      <c r="K1707" s="2" t="s">
        <v>3275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3333</v>
      </c>
      <c r="K1708" s="2" t="s">
        <v>3275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3333</v>
      </c>
      <c r="K1709" s="2" t="s">
        <v>3275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3333</v>
      </c>
      <c r="K1710" s="2" t="s">
        <v>3275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3333</v>
      </c>
      <c r="K1711" s="2" t="s">
        <v>3275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3333</v>
      </c>
      <c r="K1712" s="2" t="s">
        <v>3275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3333</v>
      </c>
      <c r="K1713" s="2" t="s">
        <v>3275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3333</v>
      </c>
      <c r="K1714" s="2" t="s">
        <v>3275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3333</v>
      </c>
      <c r="K1715" s="2" t="s">
        <v>3275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3333</v>
      </c>
      <c r="K1716" s="2" t="s">
        <v>3275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3333</v>
      </c>
      <c r="K1717" s="2" t="s">
        <v>3275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3333</v>
      </c>
      <c r="K1718" s="2" t="s">
        <v>3275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3333</v>
      </c>
      <c r="K1719" s="2" t="s">
        <v>3275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3333</v>
      </c>
      <c r="K1720" s="2" t="s">
        <v>3275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3333</v>
      </c>
      <c r="K1721" s="2" t="s">
        <v>3275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3333</v>
      </c>
      <c r="K1722" s="2" t="s">
        <v>3275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3333</v>
      </c>
      <c r="K1723" s="2" t="s">
        <v>3275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3333</v>
      </c>
      <c r="K1724" s="2" t="s">
        <v>3275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3333</v>
      </c>
      <c r="K1725" s="2" t="s">
        <v>3275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3333</v>
      </c>
      <c r="K1726" s="2" t="s">
        <v>3275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3333</v>
      </c>
      <c r="K1727" s="2" t="s">
        <v>3275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3722</v>
      </c>
      <c r="F1728" s="8" t="s">
        <v>2438</v>
      </c>
      <c r="G1728" s="8" t="s">
        <v>2438</v>
      </c>
      <c r="H1728" s="8"/>
      <c r="I1728" s="8" t="s">
        <v>2377</v>
      </c>
      <c r="J1728" s="2" t="s">
        <v>3333</v>
      </c>
      <c r="K1728" s="2" t="s">
        <v>3275</v>
      </c>
      <c r="L1728" s="2" t="s">
        <v>35</v>
      </c>
      <c r="M1728" s="8" t="s">
        <v>3721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3723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3333</v>
      </c>
      <c r="K1729" s="2" t="s">
        <v>3275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3333</v>
      </c>
      <c r="K1730" s="2" t="s">
        <v>3275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3333</v>
      </c>
      <c r="K1731" s="2" t="s">
        <v>3275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3333</v>
      </c>
      <c r="K1732" s="2" t="s">
        <v>3275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3333</v>
      </c>
      <c r="K1733" s="2" t="s">
        <v>3275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3333</v>
      </c>
      <c r="K1734" s="2" t="s">
        <v>3275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3333</v>
      </c>
      <c r="K1735" s="2" t="s">
        <v>3275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3333</v>
      </c>
      <c r="K1736" s="2" t="s">
        <v>3275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3333</v>
      </c>
      <c r="K1737" s="2" t="s">
        <v>3275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3333</v>
      </c>
      <c r="K1738" s="2" t="s">
        <v>3275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3333</v>
      </c>
      <c r="K1739" s="2" t="s">
        <v>3275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3333</v>
      </c>
      <c r="K1740" s="2" t="s">
        <v>3275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3333</v>
      </c>
      <c r="K1741" s="2" t="s">
        <v>3275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3333</v>
      </c>
      <c r="K1742" s="2" t="s">
        <v>3275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3333</v>
      </c>
      <c r="K1743" s="2" t="s">
        <v>3275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3333</v>
      </c>
      <c r="K1744" s="2" t="s">
        <v>3275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3333</v>
      </c>
      <c r="K1745" s="2" t="s">
        <v>3275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3333</v>
      </c>
      <c r="K1746" s="2" t="s">
        <v>3275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3333</v>
      </c>
      <c r="K1747" s="2" t="s">
        <v>3275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3333</v>
      </c>
      <c r="K1748" s="2" t="s">
        <v>3275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3333</v>
      </c>
      <c r="K1749" s="2" t="s">
        <v>3275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3333</v>
      </c>
      <c r="K1750" s="2" t="s">
        <v>3275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3333</v>
      </c>
      <c r="K1751" s="2" t="s">
        <v>3275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3333</v>
      </c>
      <c r="K1752" s="2" t="s">
        <v>3275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3333</v>
      </c>
      <c r="K1753" s="2" t="s">
        <v>3275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3333</v>
      </c>
      <c r="K1754" s="2" t="s">
        <v>3275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3333</v>
      </c>
      <c r="K1755" s="2" t="s">
        <v>3275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3333</v>
      </c>
      <c r="K1756" s="2" t="s">
        <v>3275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3333</v>
      </c>
      <c r="K1757" s="2" t="s">
        <v>3275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3333</v>
      </c>
      <c r="K1758" s="2" t="s">
        <v>3275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3333</v>
      </c>
      <c r="K1759" s="2" t="s">
        <v>3275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3333</v>
      </c>
      <c r="K1760" s="2" t="s">
        <v>3275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3333</v>
      </c>
      <c r="K1761" s="2" t="s">
        <v>3275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3333</v>
      </c>
      <c r="K1762" s="2" t="s">
        <v>3275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3333</v>
      </c>
      <c r="K1763" s="2" t="s">
        <v>3275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3333</v>
      </c>
      <c r="K1764" s="2" t="s">
        <v>3275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3333</v>
      </c>
      <c r="K1765" s="2" t="s">
        <v>3275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3333</v>
      </c>
      <c r="K1766" s="2" t="s">
        <v>3275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3333</v>
      </c>
      <c r="K1767" s="2" t="s">
        <v>3275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3333</v>
      </c>
      <c r="K1768" s="2" t="s">
        <v>3275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3333</v>
      </c>
      <c r="K1769" s="2" t="s">
        <v>3275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3333</v>
      </c>
      <c r="K1770" s="2" t="s">
        <v>3275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3333</v>
      </c>
      <c r="K1771" s="2" t="s">
        <v>3275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3333</v>
      </c>
      <c r="K1772" s="2" t="s">
        <v>3275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3333</v>
      </c>
      <c r="K1773" s="2" t="s">
        <v>3275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3333</v>
      </c>
      <c r="K1774" s="2" t="s">
        <v>3275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3333</v>
      </c>
      <c r="K1775" s="2" t="s">
        <v>3275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3709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3333</v>
      </c>
      <c r="K1776" s="2" t="s">
        <v>3275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3333</v>
      </c>
      <c r="K1777" s="2" t="s">
        <v>3275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3333</v>
      </c>
      <c r="K1778" s="2" t="s">
        <v>3275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3333</v>
      </c>
      <c r="K1779" s="2" t="s">
        <v>3275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3362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3333</v>
      </c>
      <c r="K1780" s="2" t="s">
        <v>3275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3333</v>
      </c>
      <c r="K1781" s="2" t="s">
        <v>3275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3333</v>
      </c>
      <c r="K1782" s="2" t="s">
        <v>3275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3333</v>
      </c>
      <c r="K1783" s="2" t="s">
        <v>3275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3333</v>
      </c>
      <c r="K1784" s="2" t="s">
        <v>3275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3333</v>
      </c>
      <c r="K1785" s="2" t="s">
        <v>3275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3333</v>
      </c>
      <c r="K1786" s="2" t="s">
        <v>3275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3333</v>
      </c>
      <c r="K1787" s="2" t="s">
        <v>3275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3333</v>
      </c>
      <c r="K1788" s="2" t="s">
        <v>3275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3333</v>
      </c>
      <c r="K1789" s="2" t="s">
        <v>3275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3333</v>
      </c>
      <c r="K1790" s="2" t="s">
        <v>3275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3333</v>
      </c>
      <c r="K1791" s="2" t="s">
        <v>3275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3333</v>
      </c>
      <c r="K1792" s="2" t="s">
        <v>3275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3333</v>
      </c>
      <c r="K1793" s="2" t="s">
        <v>3275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3333</v>
      </c>
      <c r="K1794" s="2" t="s">
        <v>3275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3333</v>
      </c>
      <c r="K1795" s="2" t="s">
        <v>3275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3333</v>
      </c>
      <c r="K1796" s="2" t="s">
        <v>3275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3333</v>
      </c>
      <c r="K1797" s="2" t="s">
        <v>3275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3333</v>
      </c>
      <c r="K1798" s="2" t="s">
        <v>3275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3333</v>
      </c>
      <c r="K1799" s="2" t="s">
        <v>3275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3333</v>
      </c>
      <c r="K1800" s="2" t="s">
        <v>3275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3333</v>
      </c>
      <c r="K1801" s="2" t="s">
        <v>3275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3333</v>
      </c>
      <c r="K1802" s="2" t="s">
        <v>3275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3333</v>
      </c>
      <c r="K1803" s="2" t="s">
        <v>3275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3333</v>
      </c>
      <c r="K1804" s="2" t="s">
        <v>3275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3706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3333</v>
      </c>
      <c r="K1805" s="2" t="s">
        <v>3275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3333</v>
      </c>
      <c r="K1806" s="2" t="s">
        <v>3275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3333</v>
      </c>
      <c r="K1807" s="2" t="s">
        <v>3275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3333</v>
      </c>
      <c r="K1808" s="2" t="s">
        <v>3275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3333</v>
      </c>
      <c r="K1809" s="2" t="s">
        <v>3275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3333</v>
      </c>
      <c r="K1810" s="2" t="s">
        <v>3275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3333</v>
      </c>
      <c r="K1811" s="2" t="s">
        <v>3275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3333</v>
      </c>
      <c r="K1812" s="2" t="s">
        <v>3275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3333</v>
      </c>
      <c r="K1813" s="2" t="s">
        <v>3275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3333</v>
      </c>
      <c r="K1814" s="2" t="s">
        <v>3275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3333</v>
      </c>
      <c r="K1815" s="2" t="s">
        <v>3275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3333</v>
      </c>
      <c r="K1816" s="2" t="s">
        <v>3275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3333</v>
      </c>
      <c r="K1817" s="2" t="s">
        <v>3275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3333</v>
      </c>
      <c r="K1818" s="2" t="s">
        <v>3275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3333</v>
      </c>
      <c r="K1819" s="2" t="s">
        <v>3275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3333</v>
      </c>
      <c r="K1820" s="2" t="s">
        <v>3275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3333</v>
      </c>
      <c r="K1821" s="2" t="s">
        <v>3275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3333</v>
      </c>
      <c r="K1822" s="2" t="s">
        <v>3275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3333</v>
      </c>
      <c r="K1823" s="2" t="s">
        <v>3275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3333</v>
      </c>
      <c r="K1824" s="2" t="s">
        <v>3275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3333</v>
      </c>
      <c r="K1825" s="2" t="s">
        <v>3275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3333</v>
      </c>
      <c r="K1826" s="2" t="s">
        <v>3275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3333</v>
      </c>
      <c r="K1827" s="2" t="s">
        <v>3275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3333</v>
      </c>
      <c r="K1828" s="2" t="s">
        <v>3275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3333</v>
      </c>
      <c r="K1829" s="2" t="s">
        <v>3275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3333</v>
      </c>
      <c r="K1830" s="2" t="s">
        <v>3275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3333</v>
      </c>
      <c r="K1831" s="2" t="s">
        <v>3275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3333</v>
      </c>
      <c r="K1832" s="2" t="s">
        <v>3275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3333</v>
      </c>
      <c r="K1833" s="2" t="s">
        <v>3275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3333</v>
      </c>
      <c r="K1834" s="2" t="s">
        <v>3275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3333</v>
      </c>
      <c r="K1835" s="2" t="s">
        <v>3275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3333</v>
      </c>
      <c r="K1836" s="2" t="s">
        <v>3275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3333</v>
      </c>
      <c r="K1837" s="2" t="s">
        <v>3275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3333</v>
      </c>
      <c r="K1838" s="2" t="s">
        <v>3275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3333</v>
      </c>
      <c r="K1839" s="2" t="s">
        <v>3275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3333</v>
      </c>
      <c r="K1840" s="2" t="s">
        <v>3275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3333</v>
      </c>
      <c r="K1841" s="2" t="s">
        <v>3275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3333</v>
      </c>
      <c r="K1842" s="2" t="s">
        <v>3275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3333</v>
      </c>
      <c r="K1843" s="2" t="s">
        <v>3275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3333</v>
      </c>
      <c r="K1844" s="2" t="s">
        <v>3275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3333</v>
      </c>
      <c r="K1845" s="2" t="s">
        <v>3275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3333</v>
      </c>
      <c r="K1846" s="2" t="s">
        <v>3275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3333</v>
      </c>
      <c r="K1847" s="2" t="s">
        <v>3275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3333</v>
      </c>
      <c r="K1848" s="2" t="s">
        <v>3275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3333</v>
      </c>
      <c r="K1849" s="2" t="s">
        <v>3275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3333</v>
      </c>
      <c r="K1850" s="2" t="s">
        <v>3275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3333</v>
      </c>
      <c r="K1851" s="2" t="s">
        <v>3275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3333</v>
      </c>
      <c r="K1852" s="2" t="s">
        <v>3275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3333</v>
      </c>
      <c r="K1853" s="2" t="s">
        <v>3275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3333</v>
      </c>
      <c r="K1854" s="2" t="s">
        <v>3275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3333</v>
      </c>
      <c r="K1855" s="2" t="s">
        <v>3275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3333</v>
      </c>
      <c r="K1856" s="2" t="s">
        <v>3275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3333</v>
      </c>
      <c r="K1857" s="2" t="s">
        <v>3275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3333</v>
      </c>
      <c r="K1858" s="2" t="s">
        <v>3275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3333</v>
      </c>
      <c r="K1859" s="2" t="s">
        <v>3275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3333</v>
      </c>
      <c r="K1860" s="2" t="s">
        <v>3275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3333</v>
      </c>
      <c r="K1861" s="2" t="s">
        <v>3275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3333</v>
      </c>
      <c r="K1862" s="2" t="s">
        <v>3275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2518</v>
      </c>
      <c r="F1863" s="18" t="s">
        <v>2518</v>
      </c>
      <c r="G1863" s="18" t="s">
        <v>2518</v>
      </c>
      <c r="H1863" s="18"/>
      <c r="I1863" s="8" t="s">
        <v>2377</v>
      </c>
      <c r="J1863" s="2" t="s">
        <v>3333</v>
      </c>
      <c r="K1863" s="2" t="s">
        <v>3275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3385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3333</v>
      </c>
      <c r="K1864" s="2" t="s">
        <v>3275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3333</v>
      </c>
      <c r="K1865" s="2" t="s">
        <v>3275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3333</v>
      </c>
      <c r="K1866" s="2" t="s">
        <v>3275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3333</v>
      </c>
      <c r="K1867" s="2" t="s">
        <v>3275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3333</v>
      </c>
      <c r="K1868" s="2" t="s">
        <v>3275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3333</v>
      </c>
      <c r="K1869" s="2" t="s">
        <v>3275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3333</v>
      </c>
      <c r="K1870" s="2" t="s">
        <v>3275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3333</v>
      </c>
      <c r="K1871" s="2" t="s">
        <v>3275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3333</v>
      </c>
      <c r="K1872" s="2" t="s">
        <v>3275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3333</v>
      </c>
      <c r="K1873" s="2" t="s">
        <v>3275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3333</v>
      </c>
      <c r="K1874" s="2" t="s">
        <v>3275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3333</v>
      </c>
      <c r="K1875" s="2" t="s">
        <v>3275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3333</v>
      </c>
      <c r="K1876" s="2" t="s">
        <v>3275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3333</v>
      </c>
      <c r="K1877" s="2" t="s">
        <v>3275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3333</v>
      </c>
      <c r="K1878" s="2" t="s">
        <v>3275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3333</v>
      </c>
      <c r="K1879" s="2" t="s">
        <v>3275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3333</v>
      </c>
      <c r="K1880" s="2" t="s">
        <v>3275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3333</v>
      </c>
      <c r="K1881" s="2" t="s">
        <v>3275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3333</v>
      </c>
      <c r="K1882" s="2" t="s">
        <v>3275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3333</v>
      </c>
      <c r="K1883" s="2" t="s">
        <v>3275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3333</v>
      </c>
      <c r="K1884" s="2" t="s">
        <v>3275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3333</v>
      </c>
      <c r="K1885" s="2" t="s">
        <v>3275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3333</v>
      </c>
      <c r="K1886" s="2" t="s">
        <v>3275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3333</v>
      </c>
      <c r="K1887" s="2" t="s">
        <v>3275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3333</v>
      </c>
      <c r="K1888" s="2" t="s">
        <v>3275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3333</v>
      </c>
      <c r="K1889" s="2" t="s">
        <v>3275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3333</v>
      </c>
      <c r="K1890" s="2" t="s">
        <v>3275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3333</v>
      </c>
      <c r="K1891" s="2" t="s">
        <v>3275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3333</v>
      </c>
      <c r="K1892" s="2" t="s">
        <v>3275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3333</v>
      </c>
      <c r="K1893" s="2" t="s">
        <v>3275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3333</v>
      </c>
      <c r="K1894" s="2" t="s">
        <v>3275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3333</v>
      </c>
      <c r="K1895" s="2" t="s">
        <v>3275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3333</v>
      </c>
      <c r="K1896" s="2" t="s">
        <v>3275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3333</v>
      </c>
      <c r="K1897" s="2" t="s">
        <v>3275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3333</v>
      </c>
      <c r="K1898" s="2" t="s">
        <v>3275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3333</v>
      </c>
      <c r="K1899" s="2" t="s">
        <v>3275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3333</v>
      </c>
      <c r="K1900" s="2" t="s">
        <v>3275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3333</v>
      </c>
      <c r="K1901" s="2" t="s">
        <v>3275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3333</v>
      </c>
      <c r="K1902" s="2" t="s">
        <v>3275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3333</v>
      </c>
      <c r="K1903" s="2" t="s">
        <v>3275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3333</v>
      </c>
      <c r="K1904" s="2" t="s">
        <v>3275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3333</v>
      </c>
      <c r="K1905" s="2" t="s">
        <v>3275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3333</v>
      </c>
      <c r="K1906" s="2" t="s">
        <v>3275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3333</v>
      </c>
      <c r="K1907" s="2" t="s">
        <v>3275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3333</v>
      </c>
      <c r="K1908" s="2" t="s">
        <v>3275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3333</v>
      </c>
      <c r="K1909" s="2" t="s">
        <v>3275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3333</v>
      </c>
      <c r="K1910" s="2" t="s">
        <v>3275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3333</v>
      </c>
      <c r="K1911" s="2" t="s">
        <v>3275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3333</v>
      </c>
      <c r="K1912" s="2" t="s">
        <v>3275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3333</v>
      </c>
      <c r="K1913" s="2" t="s">
        <v>3275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3333</v>
      </c>
      <c r="K1914" s="2" t="s">
        <v>3275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3333</v>
      </c>
      <c r="K1915" s="2" t="s">
        <v>3275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3333</v>
      </c>
      <c r="K1916" s="2" t="s">
        <v>3275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3333</v>
      </c>
      <c r="K1917" s="2" t="s">
        <v>3275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3333</v>
      </c>
      <c r="K1918" s="2" t="s">
        <v>3275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3333</v>
      </c>
      <c r="K1919" s="2" t="s">
        <v>3275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3333</v>
      </c>
      <c r="K1920" s="2" t="s">
        <v>3275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3333</v>
      </c>
      <c r="K1921" s="2" t="s">
        <v>3275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3333</v>
      </c>
      <c r="K1922" s="2" t="s">
        <v>3275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3333</v>
      </c>
      <c r="K1923" s="2" t="s">
        <v>3275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3333</v>
      </c>
      <c r="K1924" s="2" t="s">
        <v>3275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3333</v>
      </c>
      <c r="K1925" s="2" t="s">
        <v>3275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3333</v>
      </c>
      <c r="K1926" s="2" t="s">
        <v>3275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3333</v>
      </c>
      <c r="K1927" s="2" t="s">
        <v>3275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3333</v>
      </c>
      <c r="K1928" s="2" t="s">
        <v>3275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3333</v>
      </c>
      <c r="K1929" s="2" t="s">
        <v>3275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3333</v>
      </c>
      <c r="K1930" s="2" t="s">
        <v>3275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3333</v>
      </c>
      <c r="K1931" s="2" t="s">
        <v>3275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3333</v>
      </c>
      <c r="K1932" s="2" t="s">
        <v>3275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3333</v>
      </c>
      <c r="K1933" s="2" t="s">
        <v>3275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3333</v>
      </c>
      <c r="K1934" s="2" t="s">
        <v>3275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3333</v>
      </c>
      <c r="K1935" s="2" t="s">
        <v>3275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3333</v>
      </c>
      <c r="K1936" s="2" t="s">
        <v>3275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3333</v>
      </c>
      <c r="K1937" s="2" t="s">
        <v>3275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3333</v>
      </c>
      <c r="K1938" s="2" t="s">
        <v>3275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3333</v>
      </c>
      <c r="K1939" s="2" t="s">
        <v>3275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3333</v>
      </c>
      <c r="K1940" s="2" t="s">
        <v>3275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3333</v>
      </c>
      <c r="K1941" s="2" t="s">
        <v>3275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3333</v>
      </c>
      <c r="K1942" s="2" t="s">
        <v>3275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3333</v>
      </c>
      <c r="K1943" s="2" t="s">
        <v>3275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3333</v>
      </c>
      <c r="K1944" s="2" t="s">
        <v>3275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3333</v>
      </c>
      <c r="K1945" s="2" t="s">
        <v>3275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3333</v>
      </c>
      <c r="K1946" s="2" t="s">
        <v>3275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3333</v>
      </c>
      <c r="K1947" s="2" t="s">
        <v>3275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3333</v>
      </c>
      <c r="K1948" s="2" t="s">
        <v>3275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3333</v>
      </c>
      <c r="K1949" s="2" t="s">
        <v>3275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3333</v>
      </c>
      <c r="K1950" s="2" t="s">
        <v>3275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3333</v>
      </c>
      <c r="K1951" s="2" t="s">
        <v>3275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3333</v>
      </c>
      <c r="K1952" s="2" t="s">
        <v>3275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3338</v>
      </c>
      <c r="K1953" s="2" t="s">
        <v>3293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3338</v>
      </c>
      <c r="K1954" s="2" t="s">
        <v>3293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3338</v>
      </c>
      <c r="K1955" s="2" t="s">
        <v>3293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3338</v>
      </c>
      <c r="K1956" s="2" t="s">
        <v>3293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3338</v>
      </c>
      <c r="K1957" s="2" t="s">
        <v>3293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3338</v>
      </c>
      <c r="K1958" s="2" t="s">
        <v>3293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3338</v>
      </c>
      <c r="K1959" s="2" t="s">
        <v>3293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3338</v>
      </c>
      <c r="K1960" s="2" t="s">
        <v>3293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3338</v>
      </c>
      <c r="K1961" s="2" t="s">
        <v>3293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3338</v>
      </c>
      <c r="K1962" s="2" t="s">
        <v>3293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3338</v>
      </c>
      <c r="K1963" s="2" t="s">
        <v>3293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3338</v>
      </c>
      <c r="K1964" s="2" t="s">
        <v>3293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3338</v>
      </c>
      <c r="K1965" s="2" t="s">
        <v>3293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3338</v>
      </c>
      <c r="K1966" s="2" t="s">
        <v>3293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3338</v>
      </c>
      <c r="K1967" s="2" t="s">
        <v>3293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3338</v>
      </c>
      <c r="K1968" s="2" t="s">
        <v>3293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3338</v>
      </c>
      <c r="K1969" s="2" t="s">
        <v>3293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3338</v>
      </c>
      <c r="K1970" s="2" t="s">
        <v>3293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3338</v>
      </c>
      <c r="K1971" s="2" t="s">
        <v>3293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3338</v>
      </c>
      <c r="K1972" s="2" t="s">
        <v>3293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3338</v>
      </c>
      <c r="K1973" s="2" t="s">
        <v>3293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3338</v>
      </c>
      <c r="K1974" s="2" t="s">
        <v>3293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3338</v>
      </c>
      <c r="K1975" s="2" t="s">
        <v>3293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188</v>
      </c>
      <c r="F1976" s="8" t="s">
        <v>188</v>
      </c>
      <c r="G1976" s="8" t="s">
        <v>188</v>
      </c>
      <c r="H1976" s="8"/>
      <c r="I1976" s="8" t="s">
        <v>2575</v>
      </c>
      <c r="J1976" s="2" t="s">
        <v>3338</v>
      </c>
      <c r="K1976" s="2" t="s">
        <v>3293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10000000</v>
      </c>
      <c r="V1976" s="5">
        <v>16109215.17</v>
      </c>
      <c r="W1976" s="6">
        <f t="shared" si="304"/>
        <v>1439313.9400000032</v>
      </c>
      <c r="X1976" s="6">
        <f t="shared" si="311"/>
        <v>16109215.17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16109215.17</v>
      </c>
      <c r="AC1976" s="7">
        <f t="shared" si="308"/>
        <v>0</v>
      </c>
      <c r="AD1976" s="6">
        <f t="shared" si="312"/>
        <v>16109215.17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16109215.17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3338</v>
      </c>
      <c r="K1977" s="2" t="s">
        <v>3293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3338</v>
      </c>
      <c r="K1978" s="2" t="s">
        <v>3293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3338</v>
      </c>
      <c r="K1979" s="2" t="s">
        <v>3293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3338</v>
      </c>
      <c r="K1980" s="2" t="s">
        <v>3293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3338</v>
      </c>
      <c r="K1981" s="2" t="s">
        <v>3293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3338</v>
      </c>
      <c r="K1982" s="2" t="s">
        <v>3293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3338</v>
      </c>
      <c r="K1983" s="2" t="s">
        <v>3293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3338</v>
      </c>
      <c r="K1984" s="2" t="s">
        <v>3293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3338</v>
      </c>
      <c r="K1985" s="2" t="s">
        <v>3293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3338</v>
      </c>
      <c r="K1986" s="2" t="s">
        <v>3293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3338</v>
      </c>
      <c r="K1987" s="2" t="s">
        <v>3293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3338</v>
      </c>
      <c r="K1988" s="2" t="s">
        <v>3293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3338</v>
      </c>
      <c r="K1989" s="2" t="s">
        <v>3293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3338</v>
      </c>
      <c r="K1990" s="2" t="s">
        <v>3293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3338</v>
      </c>
      <c r="K1991" s="2" t="s">
        <v>3293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3338</v>
      </c>
      <c r="K1992" s="2" t="s">
        <v>3293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3338</v>
      </c>
      <c r="K1993" s="2" t="s">
        <v>3293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3338</v>
      </c>
      <c r="K1994" s="2" t="s">
        <v>3293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3338</v>
      </c>
      <c r="K1995" s="2" t="s">
        <v>3293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3338</v>
      </c>
      <c r="K1996" s="2" t="s">
        <v>3293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3338</v>
      </c>
      <c r="K1997" s="2" t="s">
        <v>3293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3338</v>
      </c>
      <c r="K1998" s="2" t="s">
        <v>3293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3338</v>
      </c>
      <c r="K1999" s="2" t="s">
        <v>3293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3338</v>
      </c>
      <c r="K2000" s="2" t="s">
        <v>3293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3338</v>
      </c>
      <c r="K2001" s="2" t="s">
        <v>3293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3338</v>
      </c>
      <c r="K2002" s="2" t="s">
        <v>3293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3338</v>
      </c>
      <c r="K2003" s="2" t="s">
        <v>3293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3338</v>
      </c>
      <c r="K2004" s="2" t="s">
        <v>3293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3338</v>
      </c>
      <c r="K2005" s="2" t="s">
        <v>3293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3338</v>
      </c>
      <c r="K2006" s="2" t="s">
        <v>3293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3338</v>
      </c>
      <c r="K2007" s="2" t="s">
        <v>3293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3338</v>
      </c>
      <c r="K2008" s="2" t="s">
        <v>3293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3338</v>
      </c>
      <c r="K2009" s="2" t="s">
        <v>3293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3338</v>
      </c>
      <c r="K2010" s="2" t="s">
        <v>3293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3338</v>
      </c>
      <c r="K2011" s="2" t="s">
        <v>3293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3338</v>
      </c>
      <c r="K2012" s="2" t="s">
        <v>3293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3338</v>
      </c>
      <c r="K2013" s="2" t="s">
        <v>3293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3338</v>
      </c>
      <c r="K2014" s="2" t="s">
        <v>3293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3338</v>
      </c>
      <c r="K2015" s="2" t="s">
        <v>3293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3338</v>
      </c>
      <c r="K2016" s="2" t="s">
        <v>3293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3338</v>
      </c>
      <c r="K2017" s="2" t="s">
        <v>3293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3338</v>
      </c>
      <c r="K2018" s="2" t="s">
        <v>3293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3338</v>
      </c>
      <c r="K2019" s="2" t="s">
        <v>3293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3338</v>
      </c>
      <c r="K2020" s="2" t="s">
        <v>3293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3338</v>
      </c>
      <c r="K2021" s="2" t="s">
        <v>3293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3338</v>
      </c>
      <c r="K2022" s="2" t="s">
        <v>3293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3338</v>
      </c>
      <c r="K2023" s="2" t="s">
        <v>3293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3338</v>
      </c>
      <c r="K2024" s="2" t="s">
        <v>3293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3338</v>
      </c>
      <c r="K2025" s="2" t="s">
        <v>3293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3338</v>
      </c>
      <c r="K2026" s="2" t="s">
        <v>3293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3338</v>
      </c>
      <c r="K2027" s="2" t="s">
        <v>3293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3338</v>
      </c>
      <c r="K2028" s="2" t="s">
        <v>3293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3338</v>
      </c>
      <c r="K2029" s="2" t="s">
        <v>3293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3338</v>
      </c>
      <c r="K2030" s="2" t="s">
        <v>3293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3338</v>
      </c>
      <c r="K2031" s="2" t="s">
        <v>3293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3338</v>
      </c>
      <c r="K2032" s="2" t="s">
        <v>3293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3338</v>
      </c>
      <c r="K2033" s="2" t="s">
        <v>3293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3338</v>
      </c>
      <c r="K2034" s="2" t="s">
        <v>3293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3338</v>
      </c>
      <c r="K2035" s="2" t="s">
        <v>3293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3338</v>
      </c>
      <c r="K2036" s="2" t="s">
        <v>3293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3338</v>
      </c>
      <c r="K2037" s="2" t="s">
        <v>3293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3338</v>
      </c>
      <c r="K2038" s="2" t="s">
        <v>3293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3338</v>
      </c>
      <c r="K2039" s="2" t="s">
        <v>3293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3338</v>
      </c>
      <c r="K2040" s="2" t="s">
        <v>3293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3338</v>
      </c>
      <c r="K2041" s="2" t="s">
        <v>3293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3338</v>
      </c>
      <c r="K2042" s="2" t="s">
        <v>3293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3338</v>
      </c>
      <c r="K2043" s="2" t="s">
        <v>3293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3338</v>
      </c>
      <c r="K2044" s="2" t="s">
        <v>3293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3338</v>
      </c>
      <c r="K2045" s="2" t="s">
        <v>3293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3338</v>
      </c>
      <c r="K2046" s="2" t="s">
        <v>3293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3338</v>
      </c>
      <c r="K2047" s="2" t="s">
        <v>3293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3338</v>
      </c>
      <c r="K2048" s="2" t="s">
        <v>3293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3338</v>
      </c>
      <c r="K2049" s="2" t="s">
        <v>3293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3338</v>
      </c>
      <c r="K2050" s="2" t="s">
        <v>3293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3338</v>
      </c>
      <c r="K2051" s="2" t="s">
        <v>3293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3338</v>
      </c>
      <c r="K2052" s="2" t="s">
        <v>3293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3338</v>
      </c>
      <c r="K2053" s="2" t="s">
        <v>3293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3338</v>
      </c>
      <c r="K2054" s="2" t="s">
        <v>3293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3338</v>
      </c>
      <c r="K2055" s="2" t="s">
        <v>3293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3338</v>
      </c>
      <c r="K2056" s="2" t="s">
        <v>3293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3338</v>
      </c>
      <c r="K2057" s="2" t="s">
        <v>3293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3338</v>
      </c>
      <c r="K2058" s="2" t="s">
        <v>3293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3334</v>
      </c>
      <c r="K2059" s="2" t="s">
        <v>3294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3334</v>
      </c>
      <c r="K2060" s="2" t="s">
        <v>3294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3377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3334</v>
      </c>
      <c r="K2061" s="2" t="s">
        <v>3294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3378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3334</v>
      </c>
      <c r="K2062" s="2" t="s">
        <v>3294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3334</v>
      </c>
      <c r="K2063" s="2" t="s">
        <v>3294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3334</v>
      </c>
      <c r="K2064" s="2" t="s">
        <v>3294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3334</v>
      </c>
      <c r="K2065" s="2" t="s">
        <v>3294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3334</v>
      </c>
      <c r="K2066" s="2" t="s">
        <v>3294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3334</v>
      </c>
      <c r="K2067" s="2" t="s">
        <v>3294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3334</v>
      </c>
      <c r="K2068" s="2" t="s">
        <v>3294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3334</v>
      </c>
      <c r="K2069" s="2" t="s">
        <v>3294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3334</v>
      </c>
      <c r="K2070" s="2" t="s">
        <v>3294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3334</v>
      </c>
      <c r="K2071" s="2" t="s">
        <v>3294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3334</v>
      </c>
      <c r="K2072" s="2" t="s">
        <v>3294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3334</v>
      </c>
      <c r="K2073" s="2" t="s">
        <v>3294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3334</v>
      </c>
      <c r="K2074" s="2" t="s">
        <v>3294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3334</v>
      </c>
      <c r="K2075" s="2" t="s">
        <v>3294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3334</v>
      </c>
      <c r="K2076" s="2" t="s">
        <v>3294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3314</v>
      </c>
      <c r="K2077" s="2" t="s">
        <v>3282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3314</v>
      </c>
      <c r="K2078" s="2" t="s">
        <v>3282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3314</v>
      </c>
      <c r="K2079" s="2" t="s">
        <v>3282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3314</v>
      </c>
      <c r="K2080" s="2" t="s">
        <v>3282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3314</v>
      </c>
      <c r="K2081" s="2" t="s">
        <v>3282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3314</v>
      </c>
      <c r="K2082" s="2" t="s">
        <v>3282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3314</v>
      </c>
      <c r="K2083" s="2" t="s">
        <v>3282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3314</v>
      </c>
      <c r="K2084" s="2" t="s">
        <v>3282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3314</v>
      </c>
      <c r="K2085" s="2" t="s">
        <v>3282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3314</v>
      </c>
      <c r="K2086" s="2" t="s">
        <v>3282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3314</v>
      </c>
      <c r="K2087" s="2" t="s">
        <v>3282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3314</v>
      </c>
      <c r="K2088" s="2" t="s">
        <v>3282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3314</v>
      </c>
      <c r="K2089" s="2" t="s">
        <v>3282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3314</v>
      </c>
      <c r="K2090" s="2" t="s">
        <v>3282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3314</v>
      </c>
      <c r="K2091" s="2" t="s">
        <v>3282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3314</v>
      </c>
      <c r="K2092" s="2" t="s">
        <v>3282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3314</v>
      </c>
      <c r="K2093" s="2" t="s">
        <v>3282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3314</v>
      </c>
      <c r="K2094" s="2" t="s">
        <v>3282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3314</v>
      </c>
      <c r="K2095" s="2" t="s">
        <v>3282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3314</v>
      </c>
      <c r="K2096" s="2" t="s">
        <v>3282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3314</v>
      </c>
      <c r="K2097" s="2" t="s">
        <v>3282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3314</v>
      </c>
      <c r="K2098" s="2" t="s">
        <v>3282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3314</v>
      </c>
      <c r="K2099" s="2" t="s">
        <v>3282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3314</v>
      </c>
      <c r="K2100" s="2" t="s">
        <v>3282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3314</v>
      </c>
      <c r="K2101" s="2" t="s">
        <v>3282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3314</v>
      </c>
      <c r="K2102" s="2" t="s">
        <v>3282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3314</v>
      </c>
      <c r="K2103" s="2" t="s">
        <v>3282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3314</v>
      </c>
      <c r="K2104" s="2" t="s">
        <v>3282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3314</v>
      </c>
      <c r="K2105" s="2" t="s">
        <v>3282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3314</v>
      </c>
      <c r="K2106" s="2" t="s">
        <v>3282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3314</v>
      </c>
      <c r="K2107" s="2" t="s">
        <v>3282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3314</v>
      </c>
      <c r="K2108" s="2" t="s">
        <v>3282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3314</v>
      </c>
      <c r="K2109" s="2" t="s">
        <v>3282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3314</v>
      </c>
      <c r="K2110" s="2" t="s">
        <v>3282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3314</v>
      </c>
      <c r="K2111" s="2" t="s">
        <v>3282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3314</v>
      </c>
      <c r="K2112" s="2" t="s">
        <v>3282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3314</v>
      </c>
      <c r="K2113" s="2" t="s">
        <v>3282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3314</v>
      </c>
      <c r="K2114" s="2" t="s">
        <v>3282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3314</v>
      </c>
      <c r="K2115" s="2" t="s">
        <v>3282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3314</v>
      </c>
      <c r="K2116" s="2" t="s">
        <v>3282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3314</v>
      </c>
      <c r="K2117" s="2" t="s">
        <v>3282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3314</v>
      </c>
      <c r="K2118" s="2" t="s">
        <v>3282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3314</v>
      </c>
      <c r="K2119" s="2" t="s">
        <v>3282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3314</v>
      </c>
      <c r="K2120" s="2" t="s">
        <v>3282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3314</v>
      </c>
      <c r="K2121" s="2" t="s">
        <v>3282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3314</v>
      </c>
      <c r="K2122" s="2" t="s">
        <v>3282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3314</v>
      </c>
      <c r="K2123" s="2" t="s">
        <v>3282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3314</v>
      </c>
      <c r="K2124" s="2" t="s">
        <v>3282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3314</v>
      </c>
      <c r="K2125" s="2" t="s">
        <v>3282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3314</v>
      </c>
      <c r="K2126" s="2" t="s">
        <v>3282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3314</v>
      </c>
      <c r="K2127" s="2" t="s">
        <v>3282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3314</v>
      </c>
      <c r="K2128" s="2" t="s">
        <v>3282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3314</v>
      </c>
      <c r="K2129" s="2" t="s">
        <v>3282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3314</v>
      </c>
      <c r="K2130" s="2" t="s">
        <v>3282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3314</v>
      </c>
      <c r="K2131" s="2" t="s">
        <v>3282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3314</v>
      </c>
      <c r="K2132" s="2" t="s">
        <v>3282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3314</v>
      </c>
      <c r="K2133" s="2" t="s">
        <v>3282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3314</v>
      </c>
      <c r="K2134" s="2" t="s">
        <v>3282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3314</v>
      </c>
      <c r="K2135" s="2" t="s">
        <v>3282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3314</v>
      </c>
      <c r="K2136" s="2" t="s">
        <v>3282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3314</v>
      </c>
      <c r="K2137" s="2" t="s">
        <v>3282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3314</v>
      </c>
      <c r="K2138" s="2" t="s">
        <v>3282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3314</v>
      </c>
      <c r="K2139" s="2" t="s">
        <v>3282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3314</v>
      </c>
      <c r="K2140" s="2" t="s">
        <v>3282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3314</v>
      </c>
      <c r="K2141" s="2" t="s">
        <v>3282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3314</v>
      </c>
      <c r="K2142" s="2" t="s">
        <v>3282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3314</v>
      </c>
      <c r="K2143" s="2" t="s">
        <v>3282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3314</v>
      </c>
      <c r="K2144" s="2" t="s">
        <v>3282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3314</v>
      </c>
      <c r="K2145" s="2" t="s">
        <v>3282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3314</v>
      </c>
      <c r="K2146" s="2" t="s">
        <v>3282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3314</v>
      </c>
      <c r="K2147" s="2" t="s">
        <v>3282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3314</v>
      </c>
      <c r="K2148" s="2" t="s">
        <v>3282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3314</v>
      </c>
      <c r="K2149" s="2" t="s">
        <v>3282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3314</v>
      </c>
      <c r="K2150" s="2" t="s">
        <v>3282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3314</v>
      </c>
      <c r="K2151" s="2" t="s">
        <v>3282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3314</v>
      </c>
      <c r="K2152" s="2" t="s">
        <v>3282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3314</v>
      </c>
      <c r="K2153" s="2" t="s">
        <v>3282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3314</v>
      </c>
      <c r="K2154" s="2" t="s">
        <v>3282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3314</v>
      </c>
      <c r="K2155" s="2" t="s">
        <v>3282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3314</v>
      </c>
      <c r="K2156" s="2" t="s">
        <v>3282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3314</v>
      </c>
      <c r="K2157" s="2" t="s">
        <v>3282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3314</v>
      </c>
      <c r="K2158" s="2" t="s">
        <v>3282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3314</v>
      </c>
      <c r="K2159" s="2" t="s">
        <v>3282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3314</v>
      </c>
      <c r="K2160" s="2" t="s">
        <v>3282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3314</v>
      </c>
      <c r="K2161" s="2" t="s">
        <v>3282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3314</v>
      </c>
      <c r="K2162" s="2" t="s">
        <v>3282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3314</v>
      </c>
      <c r="K2163" s="2" t="s">
        <v>3282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3314</v>
      </c>
      <c r="K2164" s="2" t="s">
        <v>3282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3314</v>
      </c>
      <c r="K2165" s="2" t="s">
        <v>3282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3314</v>
      </c>
      <c r="K2166" s="2" t="s">
        <v>3282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3314</v>
      </c>
      <c r="K2167" s="2" t="s">
        <v>3282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3314</v>
      </c>
      <c r="K2168" s="2" t="s">
        <v>3282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3314</v>
      </c>
      <c r="K2169" s="2" t="s">
        <v>3282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3314</v>
      </c>
      <c r="K2170" s="2" t="s">
        <v>3282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3314</v>
      </c>
      <c r="K2171" s="2" t="s">
        <v>3282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3314</v>
      </c>
      <c r="K2172" s="2" t="s">
        <v>3282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3314</v>
      </c>
      <c r="K2173" s="2" t="s">
        <v>3282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3314</v>
      </c>
      <c r="K2174" s="2" t="s">
        <v>3282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3314</v>
      </c>
      <c r="K2175" s="2" t="s">
        <v>3282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3314</v>
      </c>
      <c r="K2176" s="2" t="s">
        <v>3282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3314</v>
      </c>
      <c r="K2177" s="2" t="s">
        <v>3282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3314</v>
      </c>
      <c r="K2178" s="2" t="s">
        <v>3282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3314</v>
      </c>
      <c r="K2179" s="2" t="s">
        <v>3282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3314</v>
      </c>
      <c r="K2180" s="2" t="s">
        <v>3282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3314</v>
      </c>
      <c r="K2181" s="2" t="s">
        <v>3282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3314</v>
      </c>
      <c r="K2182" s="2" t="s">
        <v>3282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3314</v>
      </c>
      <c r="K2183" s="2" t="s">
        <v>3282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3314</v>
      </c>
      <c r="K2184" s="2" t="s">
        <v>3282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3314</v>
      </c>
      <c r="K2185" s="2" t="s">
        <v>3282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3314</v>
      </c>
      <c r="K2186" s="2" t="s">
        <v>3282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3314</v>
      </c>
      <c r="K2187" s="2" t="s">
        <v>3282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3314</v>
      </c>
      <c r="K2188" s="2" t="s">
        <v>3282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3314</v>
      </c>
      <c r="K2189" s="2" t="s">
        <v>3282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3314</v>
      </c>
      <c r="K2190" s="2" t="s">
        <v>3282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3314</v>
      </c>
      <c r="K2191" s="2" t="s">
        <v>3282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3314</v>
      </c>
      <c r="K2192" s="2" t="s">
        <v>3282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3314</v>
      </c>
      <c r="K2193" s="2" t="s">
        <v>3282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3361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3717</v>
      </c>
      <c r="H2194" s="8"/>
      <c r="I2194" s="8" t="s">
        <v>79</v>
      </c>
      <c r="J2194" s="2" t="s">
        <v>3314</v>
      </c>
      <c r="K2194" s="2" t="s">
        <v>3282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3361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3314</v>
      </c>
      <c r="K2195" s="2" t="s">
        <v>3282</v>
      </c>
      <c r="L2195" s="2" t="s">
        <v>704</v>
      </c>
      <c r="M2195" s="8" t="s">
        <v>2829</v>
      </c>
      <c r="N2195" s="2"/>
      <c r="O2195" s="2" t="s">
        <v>413</v>
      </c>
      <c r="P2195" s="2" t="s">
        <v>3386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3314</v>
      </c>
      <c r="K2196" s="2" t="s">
        <v>3282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3314</v>
      </c>
      <c r="K2197" s="2" t="s">
        <v>3282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3314</v>
      </c>
      <c r="K2198" s="2" t="s">
        <v>3282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3314</v>
      </c>
      <c r="K2199" s="2" t="s">
        <v>3282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3314</v>
      </c>
      <c r="K2200" s="2" t="s">
        <v>3282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3314</v>
      </c>
      <c r="K2201" s="2" t="s">
        <v>3282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3314</v>
      </c>
      <c r="K2202" s="2" t="s">
        <v>3282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3314</v>
      </c>
      <c r="K2203" s="2" t="s">
        <v>3282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3314</v>
      </c>
      <c r="K2204" s="2" t="s">
        <v>3282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3314</v>
      </c>
      <c r="K2205" s="2" t="s">
        <v>3282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3314</v>
      </c>
      <c r="K2206" s="2" t="s">
        <v>3282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3314</v>
      </c>
      <c r="K2207" s="2" t="s">
        <v>3282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3314</v>
      </c>
      <c r="K2208" s="2" t="s">
        <v>3282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3314</v>
      </c>
      <c r="K2209" s="2" t="s">
        <v>3282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3314</v>
      </c>
      <c r="K2210" s="2" t="s">
        <v>3282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3314</v>
      </c>
      <c r="K2211" s="2" t="s">
        <v>3282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3314</v>
      </c>
      <c r="K2212" s="2" t="s">
        <v>3282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3314</v>
      </c>
      <c r="K2213" s="2" t="s">
        <v>3282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3314</v>
      </c>
      <c r="K2214" s="2" t="s">
        <v>3282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3314</v>
      </c>
      <c r="K2215" s="2" t="s">
        <v>3282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3314</v>
      </c>
      <c r="K2216" s="2" t="s">
        <v>3282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3314</v>
      </c>
      <c r="K2217" s="2" t="s">
        <v>3282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3314</v>
      </c>
      <c r="K2218" s="2" t="s">
        <v>3282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3314</v>
      </c>
      <c r="K2219" s="2" t="s">
        <v>3282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101199.2</v>
      </c>
      <c r="W2219" s="6">
        <f t="shared" si="351"/>
        <v>198800.8</v>
      </c>
      <c r="X2219" s="6">
        <f t="shared" si="359"/>
        <v>101199.2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101199.2</v>
      </c>
      <c r="AC2219" s="7">
        <f t="shared" si="353"/>
        <v>0</v>
      </c>
      <c r="AD2219" s="6">
        <f t="shared" si="357"/>
        <v>101199.2</v>
      </c>
      <c r="AE2219" s="3">
        <v>0.17</v>
      </c>
      <c r="AF2219" s="6">
        <f t="shared" si="354"/>
        <v>17203.864000000001</v>
      </c>
      <c r="AG2219" s="3">
        <v>0</v>
      </c>
      <c r="AH2219" s="6">
        <f t="shared" si="358"/>
        <v>101199.2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3314</v>
      </c>
      <c r="K2220" s="2" t="s">
        <v>3282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3314</v>
      </c>
      <c r="K2221" s="2" t="s">
        <v>3282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3314</v>
      </c>
      <c r="K2222" s="2" t="s">
        <v>3282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3314</v>
      </c>
      <c r="K2223" s="2" t="s">
        <v>3282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3314</v>
      </c>
      <c r="K2224" s="2" t="s">
        <v>3282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3314</v>
      </c>
      <c r="K2225" s="2" t="s">
        <v>3282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3314</v>
      </c>
      <c r="K2226" s="2" t="s">
        <v>3282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3314</v>
      </c>
      <c r="K2227" s="2" t="s">
        <v>3282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3314</v>
      </c>
      <c r="K2228" s="2" t="s">
        <v>3282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3314</v>
      </c>
      <c r="K2229" s="2" t="s">
        <v>3282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3314</v>
      </c>
      <c r="K2230" s="2" t="s">
        <v>3282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3314</v>
      </c>
      <c r="K2231" s="2" t="s">
        <v>3282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3314</v>
      </c>
      <c r="K2232" s="2" t="s">
        <v>3282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3314</v>
      </c>
      <c r="K2233" s="2" t="s">
        <v>3282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3314</v>
      </c>
      <c r="K2234" s="2" t="s">
        <v>3282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3314</v>
      </c>
      <c r="K2235" s="2" t="s">
        <v>3282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3361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3314</v>
      </c>
      <c r="K2236" s="2" t="s">
        <v>3282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3361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3314</v>
      </c>
      <c r="K2237" s="2" t="s">
        <v>3282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3314</v>
      </c>
      <c r="K2238" s="2" t="s">
        <v>3282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3314</v>
      </c>
      <c r="K2239" s="2" t="s">
        <v>3282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3314</v>
      </c>
      <c r="K2240" s="2" t="s">
        <v>3282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3314</v>
      </c>
      <c r="K2241" s="2" t="s">
        <v>3282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3314</v>
      </c>
      <c r="K2242" s="2" t="s">
        <v>3282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31640.199999999997</v>
      </c>
      <c r="W2242" s="6">
        <f t="shared" si="361"/>
        <v>0</v>
      </c>
      <c r="X2242" s="6">
        <f t="shared" si="359"/>
        <v>31019.803921568626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31019.803921568626</v>
      </c>
      <c r="AC2242" s="7">
        <f t="shared" si="353"/>
        <v>620.39607843137128</v>
      </c>
      <c r="AD2242" s="6">
        <f t="shared" si="357"/>
        <v>31640.199999999997</v>
      </c>
      <c r="AE2242" s="3">
        <v>0.17</v>
      </c>
      <c r="AF2242" s="6">
        <f t="shared" si="354"/>
        <v>5378.8339999999998</v>
      </c>
      <c r="AG2242" s="3">
        <v>0</v>
      </c>
      <c r="AH2242" s="6">
        <f t="shared" si="358"/>
        <v>31640.199999999997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3314</v>
      </c>
      <c r="K2243" s="2" t="s">
        <v>3282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3314</v>
      </c>
      <c r="K2244" s="2" t="s">
        <v>3282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3314</v>
      </c>
      <c r="K2245" s="2" t="s">
        <v>3282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3314</v>
      </c>
      <c r="K2246" s="2" t="s">
        <v>3282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3314</v>
      </c>
      <c r="K2247" s="2" t="s">
        <v>3282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3314</v>
      </c>
      <c r="K2248" s="2" t="s">
        <v>3282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3314</v>
      </c>
      <c r="K2249" s="2" t="s">
        <v>3282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3314</v>
      </c>
      <c r="K2250" s="2" t="s">
        <v>3282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3314</v>
      </c>
      <c r="K2251" s="2" t="s">
        <v>3282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3314</v>
      </c>
      <c r="K2252" s="2" t="s">
        <v>3282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3314</v>
      </c>
      <c r="K2253" s="2" t="s">
        <v>3282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3314</v>
      </c>
      <c r="K2254" s="2" t="s">
        <v>3282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3314</v>
      </c>
      <c r="K2255" s="2" t="s">
        <v>3282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3314</v>
      </c>
      <c r="K2256" s="2" t="s">
        <v>3282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3314</v>
      </c>
      <c r="K2257" s="2" t="s">
        <v>3282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3314</v>
      </c>
      <c r="K2258" s="2" t="s">
        <v>3282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3314</v>
      </c>
      <c r="K2259" s="2" t="s">
        <v>3282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3314</v>
      </c>
      <c r="K2260" s="2" t="s">
        <v>3282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3314</v>
      </c>
      <c r="K2261" s="2" t="s">
        <v>3282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3314</v>
      </c>
      <c r="K2262" s="2" t="s">
        <v>3282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3314</v>
      </c>
      <c r="K2263" s="2" t="s">
        <v>3282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3314</v>
      </c>
      <c r="K2264" s="2" t="s">
        <v>3282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3314</v>
      </c>
      <c r="K2265" s="2" t="s">
        <v>3282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3314</v>
      </c>
      <c r="K2266" s="2" t="s">
        <v>3282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3314</v>
      </c>
      <c r="K2267" s="2" t="s">
        <v>3282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3314</v>
      </c>
      <c r="K2268" s="2" t="s">
        <v>3282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3314</v>
      </c>
      <c r="K2269" s="2" t="s">
        <v>3282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3314</v>
      </c>
      <c r="K2270" s="2" t="s">
        <v>3282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3314</v>
      </c>
      <c r="K2271" s="2" t="s">
        <v>3282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3314</v>
      </c>
      <c r="K2272" s="2" t="s">
        <v>3282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3314</v>
      </c>
      <c r="K2273" s="2" t="s">
        <v>3282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3314</v>
      </c>
      <c r="K2274" s="2" t="s">
        <v>3282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3314</v>
      </c>
      <c r="K2275" s="2" t="s">
        <v>3282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3314</v>
      </c>
      <c r="K2276" s="2" t="s">
        <v>3282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3314</v>
      </c>
      <c r="K2277" s="2" t="s">
        <v>3282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3314</v>
      </c>
      <c r="K2278" s="2" t="s">
        <v>3282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3314</v>
      </c>
      <c r="K2279" s="2" t="s">
        <v>3282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3710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3314</v>
      </c>
      <c r="K2280" s="2" t="s">
        <v>3282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3314</v>
      </c>
      <c r="K2281" s="2" t="s">
        <v>3282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3314</v>
      </c>
      <c r="K2282" s="2" t="s">
        <v>3282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3314</v>
      </c>
      <c r="K2283" s="2" t="s">
        <v>3282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3314</v>
      </c>
      <c r="K2284" s="2" t="s">
        <v>3282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3314</v>
      </c>
      <c r="K2285" s="2" t="s">
        <v>3282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3314</v>
      </c>
      <c r="K2286" s="2" t="s">
        <v>3282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3314</v>
      </c>
      <c r="K2287" s="2" t="s">
        <v>3282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3314</v>
      </c>
      <c r="K2288" s="2" t="s">
        <v>3282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3314</v>
      </c>
      <c r="K2289" s="2" t="s">
        <v>3282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3363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3314</v>
      </c>
      <c r="K2290" s="2" t="s">
        <v>3282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3314</v>
      </c>
      <c r="K2291" s="2" t="s">
        <v>3282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3314</v>
      </c>
      <c r="K2292" s="2" t="s">
        <v>3282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3314</v>
      </c>
      <c r="K2293" s="2" t="s">
        <v>3282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3314</v>
      </c>
      <c r="K2294" s="2" t="s">
        <v>3282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3314</v>
      </c>
      <c r="K2295" s="2" t="s">
        <v>3282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3314</v>
      </c>
      <c r="K2296" s="2" t="s">
        <v>3282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3314</v>
      </c>
      <c r="K2297" s="2" t="s">
        <v>3282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3314</v>
      </c>
      <c r="K2298" s="2" t="s">
        <v>3282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3314</v>
      </c>
      <c r="K2299" s="2" t="s">
        <v>3282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3314</v>
      </c>
      <c r="K2300" s="2" t="s">
        <v>3282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3314</v>
      </c>
      <c r="K2301" s="2" t="s">
        <v>3282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3314</v>
      </c>
      <c r="K2302" s="2" t="s">
        <v>3282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3314</v>
      </c>
      <c r="K2303" s="2" t="s">
        <v>3282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3314</v>
      </c>
      <c r="K2304" s="2" t="s">
        <v>3282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3314</v>
      </c>
      <c r="K2305" s="2" t="s">
        <v>3282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3314</v>
      </c>
      <c r="K2306" s="2" t="s">
        <v>3282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3314</v>
      </c>
      <c r="K2307" s="2" t="s">
        <v>3282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3314</v>
      </c>
      <c r="K2308" s="2" t="s">
        <v>3282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3314</v>
      </c>
      <c r="K2309" s="2" t="s">
        <v>3282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3314</v>
      </c>
      <c r="K2310" s="2" t="s">
        <v>3282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3314</v>
      </c>
      <c r="K2311" s="2" t="s">
        <v>3282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3314</v>
      </c>
      <c r="K2312" s="2" t="s">
        <v>3282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3314</v>
      </c>
      <c r="K2313" s="2" t="s">
        <v>3282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3361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3314</v>
      </c>
      <c r="K2314" s="2" t="s">
        <v>3282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3314</v>
      </c>
      <c r="K2315" s="2" t="s">
        <v>3282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3314</v>
      </c>
      <c r="K2316" s="2" t="s">
        <v>3282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3314</v>
      </c>
      <c r="K2317" s="2" t="s">
        <v>3282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3314</v>
      </c>
      <c r="K2318" s="2" t="s">
        <v>3282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3314</v>
      </c>
      <c r="K2319" s="2" t="s">
        <v>3282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3314</v>
      </c>
      <c r="K2320" s="2" t="s">
        <v>3282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3314</v>
      </c>
      <c r="K2321" s="2" t="s">
        <v>3282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3314</v>
      </c>
      <c r="K2322" s="2" t="s">
        <v>3282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3313</v>
      </c>
      <c r="K2323" s="2" t="s">
        <v>3287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3313</v>
      </c>
      <c r="K2324" s="2" t="s">
        <v>3287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3313</v>
      </c>
      <c r="K2325" s="2" t="s">
        <v>3287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3313</v>
      </c>
      <c r="K2326" s="2" t="s">
        <v>3287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3313</v>
      </c>
      <c r="K2327" s="2" t="s">
        <v>3287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3313</v>
      </c>
      <c r="K2328" s="2" t="s">
        <v>3287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3313</v>
      </c>
      <c r="K2329" s="2" t="s">
        <v>3287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3313</v>
      </c>
      <c r="K2330" s="2" t="s">
        <v>3287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3313</v>
      </c>
      <c r="K2331" s="2" t="s">
        <v>3287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3313</v>
      </c>
      <c r="K2332" s="2" t="s">
        <v>3287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3313</v>
      </c>
      <c r="K2333" s="2" t="s">
        <v>3287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3313</v>
      </c>
      <c r="K2334" s="2" t="s">
        <v>3287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3313</v>
      </c>
      <c r="K2335" s="2" t="s">
        <v>3287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3313</v>
      </c>
      <c r="K2336" s="2" t="s">
        <v>3287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3313</v>
      </c>
      <c r="K2337" s="2" t="s">
        <v>3287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3313</v>
      </c>
      <c r="K2338" s="2" t="s">
        <v>3287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3313</v>
      </c>
      <c r="K2339" s="2" t="s">
        <v>3287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3313</v>
      </c>
      <c r="K2340" s="2" t="s">
        <v>3287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3313</v>
      </c>
      <c r="K2341" s="2" t="s">
        <v>3287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3313</v>
      </c>
      <c r="K2342" s="2" t="s">
        <v>3287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3313</v>
      </c>
      <c r="K2343" s="2" t="s">
        <v>3287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3313</v>
      </c>
      <c r="K2344" s="2" t="s">
        <v>3287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3313</v>
      </c>
      <c r="K2345" s="2" t="s">
        <v>3287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3313</v>
      </c>
      <c r="K2346" s="2" t="s">
        <v>3287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3313</v>
      </c>
      <c r="K2347" s="2" t="s">
        <v>3287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3313</v>
      </c>
      <c r="K2348" s="2" t="s">
        <v>3287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3313</v>
      </c>
      <c r="K2349" s="2" t="s">
        <v>3287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3313</v>
      </c>
      <c r="K2350" s="2" t="s">
        <v>3287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3313</v>
      </c>
      <c r="K2351" s="2" t="s">
        <v>3287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3313</v>
      </c>
      <c r="K2352" s="2" t="s">
        <v>3287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3313</v>
      </c>
      <c r="K2353" s="2" t="s">
        <v>3287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3313</v>
      </c>
      <c r="K2354" s="2" t="s">
        <v>3287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3313</v>
      </c>
      <c r="K2355" s="2" t="s">
        <v>3287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3313</v>
      </c>
      <c r="K2356" s="2" t="s">
        <v>3287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3313</v>
      </c>
      <c r="K2357" s="2" t="s">
        <v>3287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3313</v>
      </c>
      <c r="K2358" s="2" t="s">
        <v>3287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3313</v>
      </c>
      <c r="K2359" s="2" t="s">
        <v>3287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3313</v>
      </c>
      <c r="K2360" s="2" t="s">
        <v>3287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3313</v>
      </c>
      <c r="K2361" s="2" t="s">
        <v>3287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3384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3313</v>
      </c>
      <c r="K2362" s="2" t="s">
        <v>3287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3313</v>
      </c>
      <c r="K2363" s="2" t="s">
        <v>3287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3313</v>
      </c>
      <c r="K2364" s="2" t="s">
        <v>3287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3313</v>
      </c>
      <c r="K2365" s="2" t="s">
        <v>3287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3313</v>
      </c>
      <c r="K2366" s="2" t="s">
        <v>3287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3313</v>
      </c>
      <c r="K2367" s="2" t="s">
        <v>3287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3313</v>
      </c>
      <c r="K2368" s="2" t="s">
        <v>3287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3313</v>
      </c>
      <c r="K2369" s="2" t="s">
        <v>3287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3313</v>
      </c>
      <c r="K2370" s="2" t="s">
        <v>3287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3313</v>
      </c>
      <c r="K2371" s="2" t="s">
        <v>3287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3313</v>
      </c>
      <c r="K2372" s="2" t="s">
        <v>3287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3313</v>
      </c>
      <c r="K2373" s="2" t="s">
        <v>3287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3313</v>
      </c>
      <c r="K2374" s="2" t="s">
        <v>3287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3313</v>
      </c>
      <c r="K2375" s="2" t="s">
        <v>3287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3313</v>
      </c>
      <c r="K2376" s="2" t="s">
        <v>3287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3313</v>
      </c>
      <c r="K2377" s="2" t="s">
        <v>3287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3313</v>
      </c>
      <c r="K2378" s="2" t="s">
        <v>3287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3313</v>
      </c>
      <c r="K2379" s="2" t="s">
        <v>3287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3313</v>
      </c>
      <c r="K2380" s="2" t="s">
        <v>3287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3313</v>
      </c>
      <c r="K2381" s="2" t="s">
        <v>3287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3313</v>
      </c>
      <c r="K2382" s="2" t="s">
        <v>3287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3313</v>
      </c>
      <c r="K2383" s="2" t="s">
        <v>3287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3313</v>
      </c>
      <c r="K2384" s="2" t="s">
        <v>3287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3313</v>
      </c>
      <c r="K2385" s="2" t="s">
        <v>3287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3313</v>
      </c>
      <c r="K2386" s="2" t="s">
        <v>3287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3313</v>
      </c>
      <c r="K2387" s="2" t="s">
        <v>3287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3313</v>
      </c>
      <c r="K2388" s="2" t="s">
        <v>3287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3313</v>
      </c>
      <c r="K2389" s="2" t="s">
        <v>3287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3313</v>
      </c>
      <c r="K2390" s="2" t="s">
        <v>3287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3313</v>
      </c>
      <c r="K2391" s="2" t="s">
        <v>3287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3313</v>
      </c>
      <c r="K2392" s="2" t="s">
        <v>3287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3313</v>
      </c>
      <c r="K2393" s="2" t="s">
        <v>3287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3313</v>
      </c>
      <c r="K2394" s="2" t="s">
        <v>3287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3313</v>
      </c>
      <c r="K2395" s="2" t="s">
        <v>3287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3313</v>
      </c>
      <c r="K2396" s="2" t="s">
        <v>3287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3313</v>
      </c>
      <c r="K2397" s="2" t="s">
        <v>3287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3313</v>
      </c>
      <c r="K2398" s="2" t="s">
        <v>3287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3313</v>
      </c>
      <c r="K2399" s="2" t="s">
        <v>3287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3313</v>
      </c>
      <c r="K2400" s="2" t="s">
        <v>3287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3313</v>
      </c>
      <c r="K2401" s="2" t="s">
        <v>3287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3313</v>
      </c>
      <c r="K2402" s="2" t="s">
        <v>3287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3313</v>
      </c>
      <c r="K2403" s="2" t="s">
        <v>3287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3313</v>
      </c>
      <c r="K2404" s="2" t="s">
        <v>3287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3313</v>
      </c>
      <c r="K2405" s="2" t="s">
        <v>3287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3313</v>
      </c>
      <c r="K2406" s="2" t="s">
        <v>3287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3313</v>
      </c>
      <c r="K2407" s="2" t="s">
        <v>3287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3313</v>
      </c>
      <c r="K2408" s="2" t="s">
        <v>3287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3313</v>
      </c>
      <c r="K2409" s="2" t="s">
        <v>3287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3313</v>
      </c>
      <c r="K2410" s="2" t="s">
        <v>3287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3313</v>
      </c>
      <c r="K2411" s="2" t="s">
        <v>3287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3313</v>
      </c>
      <c r="K2412" s="2" t="s">
        <v>3287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3313</v>
      </c>
      <c r="K2413" s="2" t="s">
        <v>3287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3313</v>
      </c>
      <c r="K2414" s="2" t="s">
        <v>3287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3313</v>
      </c>
      <c r="K2415" s="2" t="s">
        <v>3287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3313</v>
      </c>
      <c r="K2416" s="2" t="s">
        <v>3287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3313</v>
      </c>
      <c r="K2417" s="2" t="s">
        <v>3287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3313</v>
      </c>
      <c r="K2418" s="2" t="s">
        <v>3287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3313</v>
      </c>
      <c r="K2419" s="2" t="s">
        <v>3287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3313</v>
      </c>
      <c r="K2420" s="2" t="s">
        <v>3287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3313</v>
      </c>
      <c r="K2421" s="2" t="s">
        <v>3287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3313</v>
      </c>
      <c r="K2422" s="2" t="s">
        <v>3287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3313</v>
      </c>
      <c r="K2423" s="2" t="s">
        <v>3287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3313</v>
      </c>
      <c r="K2424" s="2" t="s">
        <v>3287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3313</v>
      </c>
      <c r="K2425" s="2" t="s">
        <v>3287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3313</v>
      </c>
      <c r="K2426" s="2" t="s">
        <v>3287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3313</v>
      </c>
      <c r="K2427" s="2" t="s">
        <v>3287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3313</v>
      </c>
      <c r="K2428" s="2" t="s">
        <v>3287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3313</v>
      </c>
      <c r="K2429" s="2" t="s">
        <v>3287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3313</v>
      </c>
      <c r="K2430" s="2" t="s">
        <v>3287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3313</v>
      </c>
      <c r="K2431" s="2" t="s">
        <v>3287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3313</v>
      </c>
      <c r="K2432" s="2" t="s">
        <v>3287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3313</v>
      </c>
      <c r="K2433" s="2" t="s">
        <v>3287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3313</v>
      </c>
      <c r="K2434" s="2" t="s">
        <v>3287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3313</v>
      </c>
      <c r="K2435" s="2" t="s">
        <v>3287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3313</v>
      </c>
      <c r="K2436" s="2" t="s">
        <v>3287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3313</v>
      </c>
      <c r="K2437" s="2" t="s">
        <v>3287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3313</v>
      </c>
      <c r="K2438" s="2" t="s">
        <v>3287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3313</v>
      </c>
      <c r="K2439" s="2" t="s">
        <v>3287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3313</v>
      </c>
      <c r="K2440" s="2" t="s">
        <v>3287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3313</v>
      </c>
      <c r="K2441" s="2" t="s">
        <v>3287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3313</v>
      </c>
      <c r="K2442" s="2" t="s">
        <v>3287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3313</v>
      </c>
      <c r="K2443" s="2" t="s">
        <v>3287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3313</v>
      </c>
      <c r="K2444" s="2" t="s">
        <v>3287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3313</v>
      </c>
      <c r="K2445" s="2" t="s">
        <v>3287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3313</v>
      </c>
      <c r="K2446" s="2" t="s">
        <v>3287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3313</v>
      </c>
      <c r="K2447" s="2" t="s">
        <v>3287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3313</v>
      </c>
      <c r="K2448" s="2" t="s">
        <v>3287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3313</v>
      </c>
      <c r="K2449" s="2" t="s">
        <v>3287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3313</v>
      </c>
      <c r="K2450" s="2" t="s">
        <v>3287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3313</v>
      </c>
      <c r="K2451" s="2" t="s">
        <v>3287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3313</v>
      </c>
      <c r="K2452" s="2" t="s">
        <v>3287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3313</v>
      </c>
      <c r="K2453" s="2" t="s">
        <v>3287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3313</v>
      </c>
      <c r="K2454" s="2" t="s">
        <v>3287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3313</v>
      </c>
      <c r="K2455" s="2" t="s">
        <v>3287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3313</v>
      </c>
      <c r="K2456" s="2" t="s">
        <v>3287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3313</v>
      </c>
      <c r="K2457" s="2" t="s">
        <v>3287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3313</v>
      </c>
      <c r="K2458" s="2" t="s">
        <v>3287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3313</v>
      </c>
      <c r="K2459" s="2" t="s">
        <v>3287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3313</v>
      </c>
      <c r="K2460" s="2" t="s">
        <v>3287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3313</v>
      </c>
      <c r="K2461" s="2" t="s">
        <v>3287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3313</v>
      </c>
      <c r="K2462" s="2" t="s">
        <v>3287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3313</v>
      </c>
      <c r="K2463" s="2" t="s">
        <v>3287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3313</v>
      </c>
      <c r="K2464" s="2" t="s">
        <v>3287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3313</v>
      </c>
      <c r="K2465" s="2" t="s">
        <v>3287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3313</v>
      </c>
      <c r="K2466" s="2" t="s">
        <v>3287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3313</v>
      </c>
      <c r="K2467" s="2" t="s">
        <v>3287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3313</v>
      </c>
      <c r="K2468" s="2" t="s">
        <v>3287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3313</v>
      </c>
      <c r="K2469" s="2" t="s">
        <v>3287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3313</v>
      </c>
      <c r="K2470" s="2" t="s">
        <v>3287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3313</v>
      </c>
      <c r="K2471" s="2" t="s">
        <v>3287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3313</v>
      </c>
      <c r="K2472" s="2" t="s">
        <v>3287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3313</v>
      </c>
      <c r="K2473" s="2" t="s">
        <v>3287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3313</v>
      </c>
      <c r="K2474" s="2" t="s">
        <v>3287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3313</v>
      </c>
      <c r="K2475" s="2" t="s">
        <v>3287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3313</v>
      </c>
      <c r="K2476" s="2" t="s">
        <v>3287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3313</v>
      </c>
      <c r="K2477" s="2" t="s">
        <v>3287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3313</v>
      </c>
      <c r="K2478" s="2" t="s">
        <v>3287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3313</v>
      </c>
      <c r="K2479" s="2" t="s">
        <v>3287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3313</v>
      </c>
      <c r="K2480" s="2" t="s">
        <v>3287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3313</v>
      </c>
      <c r="K2481" s="2" t="s">
        <v>3287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3313</v>
      </c>
      <c r="K2482" s="2" t="s">
        <v>3287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3313</v>
      </c>
      <c r="K2483" s="2" t="s">
        <v>3287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3313</v>
      </c>
      <c r="K2484" s="2" t="s">
        <v>3287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3313</v>
      </c>
      <c r="K2485" s="2" t="s">
        <v>3287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3313</v>
      </c>
      <c r="K2486" s="2" t="s">
        <v>3287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3313</v>
      </c>
      <c r="K2487" s="2" t="s">
        <v>3287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3313</v>
      </c>
      <c r="K2488" s="2" t="s">
        <v>3287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3313</v>
      </c>
      <c r="K2489" s="2" t="s">
        <v>3287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3313</v>
      </c>
      <c r="K2490" s="2" t="s">
        <v>3287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3313</v>
      </c>
      <c r="K2491" s="2" t="s">
        <v>3287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3313</v>
      </c>
      <c r="K2492" s="2" t="s">
        <v>3287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3313</v>
      </c>
      <c r="K2493" s="2" t="s">
        <v>3287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3313</v>
      </c>
      <c r="K2494" s="2" t="s">
        <v>3287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3313</v>
      </c>
      <c r="K2495" s="2" t="s">
        <v>3287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3313</v>
      </c>
      <c r="K2496" s="2" t="s">
        <v>3287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3313</v>
      </c>
      <c r="K2497" s="2" t="s">
        <v>3287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3313</v>
      </c>
      <c r="K2498" s="2" t="s">
        <v>3287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3313</v>
      </c>
      <c r="K2499" s="2" t="s">
        <v>3287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3313</v>
      </c>
      <c r="K2500" s="2" t="s">
        <v>3287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3313</v>
      </c>
      <c r="K2501" s="2" t="s">
        <v>3287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3313</v>
      </c>
      <c r="K2502" s="2" t="s">
        <v>3287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3313</v>
      </c>
      <c r="K2503" s="2" t="s">
        <v>3287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3313</v>
      </c>
      <c r="K2504" s="2" t="s">
        <v>3287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3313</v>
      </c>
      <c r="K2505" s="2" t="s">
        <v>3287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3313</v>
      </c>
      <c r="K2506" s="2" t="s">
        <v>3287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3313</v>
      </c>
      <c r="K2507" s="2" t="s">
        <v>3287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3313</v>
      </c>
      <c r="K2508" s="2" t="s">
        <v>3287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3313</v>
      </c>
      <c r="K2509" s="2" t="s">
        <v>3287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3313</v>
      </c>
      <c r="K2510" s="2" t="s">
        <v>3287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3313</v>
      </c>
      <c r="K2511" s="2" t="s">
        <v>3287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3313</v>
      </c>
      <c r="K2512" s="2" t="s">
        <v>3287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3313</v>
      </c>
      <c r="K2513" s="2" t="s">
        <v>3287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3313</v>
      </c>
      <c r="K2514" s="2" t="s">
        <v>3287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3371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3313</v>
      </c>
      <c r="K2515" s="2" t="s">
        <v>3287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3313</v>
      </c>
      <c r="K2516" s="2" t="s">
        <v>3287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3313</v>
      </c>
      <c r="K2517" s="2" t="s">
        <v>3287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3313</v>
      </c>
      <c r="K2518" s="2" t="s">
        <v>3287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3313</v>
      </c>
      <c r="K2519" s="2" t="s">
        <v>3287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3313</v>
      </c>
      <c r="K2520" s="2" t="s">
        <v>3287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3313</v>
      </c>
      <c r="K2521" s="2" t="s">
        <v>3287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3313</v>
      </c>
      <c r="K2522" s="2" t="s">
        <v>3287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3313</v>
      </c>
      <c r="K2523" s="2" t="s">
        <v>3287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3313</v>
      </c>
      <c r="K2524" s="2" t="s">
        <v>3287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3313</v>
      </c>
      <c r="K2525" s="2" t="s">
        <v>3287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3313</v>
      </c>
      <c r="K2526" s="2" t="s">
        <v>3287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3313</v>
      </c>
      <c r="K2527" s="2" t="s">
        <v>3287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3313</v>
      </c>
      <c r="K2528" s="2" t="s">
        <v>3287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3313</v>
      </c>
      <c r="K2529" s="2" t="s">
        <v>3287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3313</v>
      </c>
      <c r="K2530" s="2" t="s">
        <v>3287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3313</v>
      </c>
      <c r="K2531" s="2" t="s">
        <v>3287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3313</v>
      </c>
      <c r="K2532" s="2" t="s">
        <v>3287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3313</v>
      </c>
      <c r="K2533" s="2" t="s">
        <v>3287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3313</v>
      </c>
      <c r="K2534" s="2" t="s">
        <v>3287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3313</v>
      </c>
      <c r="K2535" s="2" t="s">
        <v>3287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3313</v>
      </c>
      <c r="K2536" s="2" t="s">
        <v>3287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3313</v>
      </c>
      <c r="K2537" s="2" t="s">
        <v>3287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3313</v>
      </c>
      <c r="K2538" s="2" t="s">
        <v>3287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3313</v>
      </c>
      <c r="K2539" s="2" t="s">
        <v>3287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3313</v>
      </c>
      <c r="K2540" s="2" t="s">
        <v>3287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3313</v>
      </c>
      <c r="K2541" s="2" t="s">
        <v>3287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3313</v>
      </c>
      <c r="K2542" s="2" t="s">
        <v>3287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3313</v>
      </c>
      <c r="K2543" s="2" t="s">
        <v>3287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3313</v>
      </c>
      <c r="K2544" s="2" t="s">
        <v>3287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3313</v>
      </c>
      <c r="K2545" s="2" t="s">
        <v>3287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3313</v>
      </c>
      <c r="K2546" s="2" t="s">
        <v>3287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3313</v>
      </c>
      <c r="K2547" s="2" t="s">
        <v>3287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3313</v>
      </c>
      <c r="K2548" s="2" t="s">
        <v>3287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3313</v>
      </c>
      <c r="K2549" s="2" t="s">
        <v>3287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3313</v>
      </c>
      <c r="K2550" s="2" t="s">
        <v>3287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3313</v>
      </c>
      <c r="K2551" s="2" t="s">
        <v>3287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3313</v>
      </c>
      <c r="K2552" s="2" t="s">
        <v>3287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3313</v>
      </c>
      <c r="K2553" s="2" t="s">
        <v>3287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3313</v>
      </c>
      <c r="K2554" s="2" t="s">
        <v>3287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3313</v>
      </c>
      <c r="K2555" s="2" t="s">
        <v>3287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3313</v>
      </c>
      <c r="K2556" s="2" t="s">
        <v>3287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3313</v>
      </c>
      <c r="K2557" s="2" t="s">
        <v>3287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3313</v>
      </c>
      <c r="K2558" s="2" t="s">
        <v>3287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3313</v>
      </c>
      <c r="K2559" s="2" t="s">
        <v>3287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3313</v>
      </c>
      <c r="K2560" s="2" t="s">
        <v>3287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3313</v>
      </c>
      <c r="K2561" s="2" t="s">
        <v>3287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3313</v>
      </c>
      <c r="K2562" s="2" t="s">
        <v>3287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3313</v>
      </c>
      <c r="K2563" s="2" t="s">
        <v>3287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3313</v>
      </c>
      <c r="K2564" s="2" t="s">
        <v>3287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3313</v>
      </c>
      <c r="K2565" s="2" t="s">
        <v>3287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3313</v>
      </c>
      <c r="K2566" s="2" t="s">
        <v>3287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3313</v>
      </c>
      <c r="K2567" s="2" t="s">
        <v>3287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3313</v>
      </c>
      <c r="K2568" s="2" t="s">
        <v>3287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3313</v>
      </c>
      <c r="K2569" s="2" t="s">
        <v>3287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3313</v>
      </c>
      <c r="K2570" s="2" t="s">
        <v>3287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3313</v>
      </c>
      <c r="K2571" s="2" t="s">
        <v>3287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3313</v>
      </c>
      <c r="K2572" s="2" t="s">
        <v>3287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3313</v>
      </c>
      <c r="K2573" s="2" t="s">
        <v>3287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3313</v>
      </c>
      <c r="K2574" s="2" t="s">
        <v>3287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3313</v>
      </c>
      <c r="K2575" s="2" t="s">
        <v>3287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3313</v>
      </c>
      <c r="K2576" s="2" t="s">
        <v>3287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3313</v>
      </c>
      <c r="K2577" s="2" t="s">
        <v>3287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3313</v>
      </c>
      <c r="K2578" s="2" t="s">
        <v>3287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3313</v>
      </c>
      <c r="K2579" s="2" t="s">
        <v>3287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3313</v>
      </c>
      <c r="K2580" s="2" t="s">
        <v>3287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3313</v>
      </c>
      <c r="K2581" s="2" t="s">
        <v>3287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3313</v>
      </c>
      <c r="K2582" s="2" t="s">
        <v>3287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3313</v>
      </c>
      <c r="K2583" s="2" t="s">
        <v>3287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3313</v>
      </c>
      <c r="K2584" s="2" t="s">
        <v>3287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3313</v>
      </c>
      <c r="K2585" s="2" t="s">
        <v>3287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3313</v>
      </c>
      <c r="K2586" s="2" t="s">
        <v>3287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3313</v>
      </c>
      <c r="K2587" s="2" t="s">
        <v>3287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3313</v>
      </c>
      <c r="K2588" s="2" t="s">
        <v>3287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3313</v>
      </c>
      <c r="K2589" s="2" t="s">
        <v>3287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3313</v>
      </c>
      <c r="K2590" s="2" t="s">
        <v>3287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3313</v>
      </c>
      <c r="K2591" s="2" t="s">
        <v>3287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3313</v>
      </c>
      <c r="K2592" s="2" t="s">
        <v>3287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3313</v>
      </c>
      <c r="K2593" s="2" t="s">
        <v>3287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3313</v>
      </c>
      <c r="K2594" s="2" t="s">
        <v>3287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3313</v>
      </c>
      <c r="K2595" s="2" t="s">
        <v>3287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3313</v>
      </c>
      <c r="K2596" s="2" t="s">
        <v>3287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3313</v>
      </c>
      <c r="K2597" s="2" t="s">
        <v>3287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3313</v>
      </c>
      <c r="K2598" s="2" t="s">
        <v>3287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3313</v>
      </c>
      <c r="K2599" s="2" t="s">
        <v>3287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3313</v>
      </c>
      <c r="K2600" s="2" t="s">
        <v>3287</v>
      </c>
      <c r="L2600" s="2" t="s">
        <v>35</v>
      </c>
      <c r="M2600" s="18" t="s">
        <v>553</v>
      </c>
      <c r="N2600" s="9"/>
      <c r="O2600" s="9" t="s">
        <v>45</v>
      </c>
      <c r="P2600" s="9" t="s">
        <v>3375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3313</v>
      </c>
      <c r="K2601" s="2" t="s">
        <v>3287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3313</v>
      </c>
      <c r="K2602" s="2" t="s">
        <v>3287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3313</v>
      </c>
      <c r="K2603" s="2" t="s">
        <v>3287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3313</v>
      </c>
      <c r="K2604" s="2" t="s">
        <v>3287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3334</v>
      </c>
      <c r="K2605" s="2" t="s">
        <v>3280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3334</v>
      </c>
      <c r="K2606" s="2" t="s">
        <v>3280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3334</v>
      </c>
      <c r="K2607" s="2" t="s">
        <v>3280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3334</v>
      </c>
      <c r="K2608" s="2" t="s">
        <v>3280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3334</v>
      </c>
      <c r="K2609" s="2" t="s">
        <v>3280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3334</v>
      </c>
      <c r="K2610" s="2" t="s">
        <v>3280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3334</v>
      </c>
      <c r="K2611" s="2" t="s">
        <v>3280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3334</v>
      </c>
      <c r="K2612" s="2" t="s">
        <v>3280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3334</v>
      </c>
      <c r="K2613" s="2" t="s">
        <v>3280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3334</v>
      </c>
      <c r="K2614" s="2" t="s">
        <v>3280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3334</v>
      </c>
      <c r="K2615" s="2" t="s">
        <v>3280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3334</v>
      </c>
      <c r="K2616" s="2" t="s">
        <v>3280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3334</v>
      </c>
      <c r="K2617" s="2" t="s">
        <v>3280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3334</v>
      </c>
      <c r="K2618" s="2" t="s">
        <v>3278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3334</v>
      </c>
      <c r="K2619" s="2" t="s">
        <v>3278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3334</v>
      </c>
      <c r="K2620" s="2" t="s">
        <v>3278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3334</v>
      </c>
      <c r="K2621" s="2" t="s">
        <v>3278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3334</v>
      </c>
      <c r="K2622" s="2" t="s">
        <v>3280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3334</v>
      </c>
      <c r="K2623" s="2" t="s">
        <v>3278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3336</v>
      </c>
      <c r="K2624" s="2" t="s">
        <v>3285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3336</v>
      </c>
      <c r="K2625" s="2" t="s">
        <v>3285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3376</v>
      </c>
      <c r="J2626" s="2" t="s">
        <v>3337</v>
      </c>
      <c r="K2626" s="2" t="s">
        <v>3354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3376</v>
      </c>
      <c r="J2627" s="2" t="s">
        <v>3337</v>
      </c>
      <c r="K2627" s="2" t="s">
        <v>3354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90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90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90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3376</v>
      </c>
      <c r="J2628" s="2" t="s">
        <v>3337</v>
      </c>
      <c r="K2628" s="2" t="s">
        <v>3354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1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3336</v>
      </c>
      <c r="K2629" s="2" t="s">
        <v>3285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3333</v>
      </c>
      <c r="K2630" s="2" t="s">
        <v>3275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3376</v>
      </c>
      <c r="J2631" s="2" t="s">
        <v>3337</v>
      </c>
      <c r="K2631" s="2" t="s">
        <v>3354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3338</v>
      </c>
      <c r="K2632" s="2" t="s">
        <v>3293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3336</v>
      </c>
      <c r="K2633" s="2" t="s">
        <v>3285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3376</v>
      </c>
      <c r="J2634" s="2" t="s">
        <v>3337</v>
      </c>
      <c r="K2634" s="2" t="s">
        <v>3354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3376</v>
      </c>
      <c r="J2635" s="2" t="s">
        <v>3337</v>
      </c>
      <c r="K2635" s="2" t="s">
        <v>3354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3376</v>
      </c>
      <c r="J2636" s="2" t="s">
        <v>3337</v>
      </c>
      <c r="K2636" s="2" t="s">
        <v>3354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3376</v>
      </c>
      <c r="J2637" s="2" t="s">
        <v>3337</v>
      </c>
      <c r="K2637" s="2" t="s">
        <v>3354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3702</v>
      </c>
      <c r="J2638" s="2" t="s">
        <v>3703</v>
      </c>
      <c r="K2638" s="2" t="s">
        <v>3285</v>
      </c>
      <c r="L2638" s="2" t="s">
        <v>3411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3333</v>
      </c>
      <c r="K2639" s="2" t="s">
        <v>3275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3313</v>
      </c>
      <c r="K2640" s="2" t="s">
        <v>3287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3336</v>
      </c>
      <c r="K2641" s="2" t="s">
        <v>3285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3313</v>
      </c>
      <c r="K2642" s="2" t="s">
        <v>3287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5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3698</v>
      </c>
      <c r="K2643" s="2"/>
      <c r="L2643" s="2" t="s">
        <v>3411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3698</v>
      </c>
      <c r="K2644" s="2"/>
      <c r="L2644" s="2" t="s">
        <v>3411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3336</v>
      </c>
      <c r="K2645" s="2" t="s">
        <v>3296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3336</v>
      </c>
      <c r="K2646" s="2" t="s">
        <v>3296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9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3336</v>
      </c>
      <c r="K2647" s="2" t="s">
        <v>3296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3336</v>
      </c>
      <c r="K2648" s="2" t="s">
        <v>3296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3336</v>
      </c>
      <c r="K2649" s="2" t="s">
        <v>3296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3336</v>
      </c>
      <c r="K2650" s="2" t="s">
        <v>3296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3698</v>
      </c>
      <c r="K2651" s="2"/>
      <c r="L2651" s="2" t="s">
        <v>3411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3698</v>
      </c>
      <c r="K2652" s="2"/>
      <c r="L2652" s="2" t="s">
        <v>3411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3698</v>
      </c>
      <c r="K2653" s="2"/>
      <c r="L2653" s="2" t="s">
        <v>3411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3334</v>
      </c>
      <c r="K2654" s="2" t="s">
        <v>3297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3334</v>
      </c>
      <c r="K2655" s="2" t="s">
        <v>3308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5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3376</v>
      </c>
      <c r="J2656" s="2" t="s">
        <v>3337</v>
      </c>
      <c r="K2656" s="2" t="s">
        <v>3697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3334</v>
      </c>
      <c r="K2657" s="2" t="s">
        <v>3299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3334</v>
      </c>
      <c r="K2658" s="2" t="s">
        <v>3304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3698</v>
      </c>
      <c r="K2659" s="2"/>
      <c r="L2659" s="2" t="s">
        <v>3411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3334</v>
      </c>
      <c r="K2660" s="2" t="s">
        <v>3298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134</v>
      </c>
      <c r="F2661" s="18" t="s">
        <v>135</v>
      </c>
      <c r="G2661" s="18" t="s">
        <v>134</v>
      </c>
      <c r="H2661" s="18"/>
      <c r="I2661" s="18" t="s">
        <v>3187</v>
      </c>
      <c r="J2661" s="2" t="s">
        <v>3334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41</v>
      </c>
      <c r="Q2661" s="16">
        <v>0</v>
      </c>
      <c r="R2661" s="9"/>
      <c r="S2661" s="9" t="s">
        <v>3188</v>
      </c>
      <c r="T2661" s="7">
        <v>0</v>
      </c>
      <c r="U2661" s="7">
        <v>280184.84000000003</v>
      </c>
      <c r="V2661" s="7">
        <v>280184.84000000003</v>
      </c>
      <c r="W2661" s="11">
        <f t="shared" si="435"/>
        <v>0</v>
      </c>
      <c r="X2661" s="6">
        <v>0</v>
      </c>
      <c r="Y2661" s="6">
        <f t="shared" si="427"/>
        <v>0</v>
      </c>
      <c r="Z2661" s="16">
        <v>0</v>
      </c>
      <c r="AA2661" s="9"/>
      <c r="AB2661" s="5">
        <f t="shared" si="431"/>
        <v>0</v>
      </c>
      <c r="AC2661" s="7">
        <f t="shared" si="428"/>
        <v>280184.84000000003</v>
      </c>
      <c r="AD2661" s="7">
        <v>280184.84000000003</v>
      </c>
      <c r="AE2661" s="16">
        <v>0</v>
      </c>
      <c r="AF2661" s="7">
        <f t="shared" si="436"/>
        <v>0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47</v>
      </c>
      <c r="D2662" s="18" t="s">
        <v>63</v>
      </c>
      <c r="E2662" s="18" t="s">
        <v>3189</v>
      </c>
      <c r="F2662" s="18" t="s">
        <v>3190</v>
      </c>
      <c r="G2662" s="18" t="s">
        <v>3189</v>
      </c>
      <c r="H2662" s="18"/>
      <c r="I2662" s="18" t="s">
        <v>3191</v>
      </c>
      <c r="J2662" s="2" t="s">
        <v>3334</v>
      </c>
      <c r="K2662" s="2" t="s">
        <v>3306</v>
      </c>
      <c r="L2662" s="2" t="s">
        <v>35</v>
      </c>
      <c r="M2662" s="18"/>
      <c r="N2662" s="9"/>
      <c r="O2662" s="9" t="s">
        <v>45</v>
      </c>
      <c r="P2662" s="9" t="s">
        <v>46</v>
      </c>
      <c r="Q2662" s="16">
        <v>7.0000000000000007E-2</v>
      </c>
      <c r="R2662" s="9"/>
      <c r="S2662" s="9"/>
      <c r="T2662" s="7">
        <v>220069.63</v>
      </c>
      <c r="U2662" s="7">
        <v>990000</v>
      </c>
      <c r="V2662" s="7">
        <v>758205.06</v>
      </c>
      <c r="W2662" s="11">
        <f t="shared" si="435"/>
        <v>451864.56999999983</v>
      </c>
      <c r="X2662" s="6">
        <f t="shared" si="432"/>
        <v>708602.85981308413</v>
      </c>
      <c r="Y2662" s="6">
        <f t="shared" si="427"/>
        <v>0</v>
      </c>
      <c r="Z2662" s="16">
        <v>0</v>
      </c>
      <c r="AA2662" s="9"/>
      <c r="AB2662" s="5">
        <f t="shared" si="431"/>
        <v>708602.85981308413</v>
      </c>
      <c r="AC2662" s="7">
        <f t="shared" si="428"/>
        <v>49602.200186915928</v>
      </c>
      <c r="AD2662" s="7">
        <v>758205.06</v>
      </c>
      <c r="AE2662" s="16">
        <v>0.05</v>
      </c>
      <c r="AF2662" s="7">
        <f t="shared" si="436"/>
        <v>37910.253000000004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147</v>
      </c>
      <c r="E2663" s="18" t="s">
        <v>151</v>
      </c>
      <c r="F2663" s="18" t="s">
        <v>151</v>
      </c>
      <c r="G2663" s="18" t="s">
        <v>151</v>
      </c>
      <c r="H2663" s="18"/>
      <c r="I2663" s="18" t="s">
        <v>3191</v>
      </c>
      <c r="J2663" s="2" t="s">
        <v>3334</v>
      </c>
      <c r="K2663" s="2" t="s">
        <v>3306</v>
      </c>
      <c r="L2663" s="2" t="s">
        <v>35</v>
      </c>
      <c r="M2663" s="18"/>
      <c r="N2663" s="9"/>
      <c r="O2663" s="9" t="s">
        <v>45</v>
      </c>
      <c r="P2663" s="9" t="s">
        <v>41</v>
      </c>
      <c r="Q2663" s="16">
        <v>0</v>
      </c>
      <c r="R2663" s="9"/>
      <c r="S2663" s="9"/>
      <c r="T2663" s="7">
        <v>545683.66</v>
      </c>
      <c r="U2663" s="7">
        <v>-100000</v>
      </c>
      <c r="V2663" s="7">
        <v>159107.41</v>
      </c>
      <c r="W2663" s="11">
        <f t="shared" si="435"/>
        <v>286576.25</v>
      </c>
      <c r="X2663" s="6">
        <f t="shared" si="432"/>
        <v>159107.41</v>
      </c>
      <c r="Y2663" s="6">
        <f t="shared" si="427"/>
        <v>0</v>
      </c>
      <c r="Z2663" s="16">
        <v>0</v>
      </c>
      <c r="AA2663" s="9"/>
      <c r="AB2663" s="5">
        <f t="shared" si="431"/>
        <v>159107.41</v>
      </c>
      <c r="AC2663" s="7">
        <f t="shared" si="428"/>
        <v>0</v>
      </c>
      <c r="AD2663" s="7">
        <v>159107.41</v>
      </c>
      <c r="AE2663" s="16">
        <v>0.05</v>
      </c>
      <c r="AF2663" s="7">
        <f t="shared" si="436"/>
        <v>7955.3705000000009</v>
      </c>
      <c r="AG2663" s="16">
        <v>0</v>
      </c>
      <c r="AH2663" s="7"/>
      <c r="AI2663" s="18"/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146</v>
      </c>
      <c r="D2664" s="18" t="s">
        <v>154</v>
      </c>
      <c r="E2664" s="18" t="s">
        <v>3192</v>
      </c>
      <c r="F2664" s="18" t="s">
        <v>161</v>
      </c>
      <c r="G2664" s="18" t="s">
        <v>161</v>
      </c>
      <c r="H2664" s="18"/>
      <c r="I2664" s="8" t="s">
        <v>3376</v>
      </c>
      <c r="J2664" s="2" t="s">
        <v>3337</v>
      </c>
      <c r="K2664" s="2" t="s">
        <v>3697</v>
      </c>
      <c r="L2664" s="2" t="s">
        <v>35</v>
      </c>
      <c r="M2664" s="18"/>
      <c r="N2664" s="9"/>
      <c r="O2664" s="9" t="s">
        <v>3176</v>
      </c>
      <c r="P2664" s="9" t="s">
        <v>41</v>
      </c>
      <c r="Q2664" s="16">
        <v>0</v>
      </c>
      <c r="R2664" s="9"/>
      <c r="S2664" s="9"/>
      <c r="T2664" s="7">
        <v>0</v>
      </c>
      <c r="U2664" s="7">
        <v>0</v>
      </c>
      <c r="V2664" s="7">
        <v>0</v>
      </c>
      <c r="W2664" s="11">
        <f t="shared" si="435"/>
        <v>0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0.1</v>
      </c>
      <c r="AF2664" s="7">
        <f t="shared" si="436"/>
        <v>0</v>
      </c>
      <c r="AG2664" s="16">
        <v>0</v>
      </c>
      <c r="AH2664" s="7"/>
      <c r="AI2664" s="18" t="s">
        <v>3193</v>
      </c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166</v>
      </c>
      <c r="D2665" s="18" t="s">
        <v>167</v>
      </c>
      <c r="E2665" s="18" t="s">
        <v>3194</v>
      </c>
      <c r="F2665" s="18" t="s">
        <v>3194</v>
      </c>
      <c r="G2665" s="18" t="s">
        <v>169</v>
      </c>
      <c r="H2665" s="18"/>
      <c r="I2665" s="18" t="s">
        <v>3191</v>
      </c>
      <c r="J2665" s="2" t="s">
        <v>3334</v>
      </c>
      <c r="K2665" s="2" t="s">
        <v>3306</v>
      </c>
      <c r="L2665" s="2" t="s">
        <v>35</v>
      </c>
      <c r="M2665" s="18"/>
      <c r="N2665" s="9"/>
      <c r="O2665" s="9" t="s">
        <v>45</v>
      </c>
      <c r="P2665" s="9" t="s">
        <v>41</v>
      </c>
      <c r="Q2665" s="16">
        <v>0</v>
      </c>
      <c r="R2665" s="9"/>
      <c r="S2665" s="9"/>
      <c r="T2665" s="7">
        <v>139286.86999999994</v>
      </c>
      <c r="U2665" s="7">
        <v>-139286.87</v>
      </c>
      <c r="V2665" s="7">
        <v>0</v>
      </c>
      <c r="W2665" s="11">
        <f t="shared" si="435"/>
        <v>-5.8207660913467407E-11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65</v>
      </c>
      <c r="D2666" s="18" t="s">
        <v>124</v>
      </c>
      <c r="E2666" s="18" t="s">
        <v>3195</v>
      </c>
      <c r="F2666" s="18" t="s">
        <v>3195</v>
      </c>
      <c r="G2666" s="18" t="s">
        <v>3195</v>
      </c>
      <c r="H2666" s="18"/>
      <c r="I2666" s="18" t="s">
        <v>3191</v>
      </c>
      <c r="J2666" s="2" t="s">
        <v>3334</v>
      </c>
      <c r="K2666" s="2" t="s">
        <v>3306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0.08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47</v>
      </c>
      <c r="D2667" s="18" t="s">
        <v>63</v>
      </c>
      <c r="E2667" s="18" t="s">
        <v>3189</v>
      </c>
      <c r="F2667" s="18" t="s">
        <v>3189</v>
      </c>
      <c r="G2667" s="18" t="s">
        <v>3189</v>
      </c>
      <c r="H2667" s="18"/>
      <c r="I2667" s="18" t="s">
        <v>3191</v>
      </c>
      <c r="J2667" s="2" t="s">
        <v>3334</v>
      </c>
      <c r="K2667" s="2" t="s">
        <v>3306</v>
      </c>
      <c r="L2667" s="2" t="s">
        <v>35</v>
      </c>
      <c r="M2667" s="18"/>
      <c r="N2667" s="9"/>
      <c r="O2667" s="9" t="s">
        <v>45</v>
      </c>
      <c r="P2667" s="9" t="s">
        <v>46</v>
      </c>
      <c r="Q2667" s="16">
        <v>7.0000000000000007E-2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166</v>
      </c>
      <c r="D2668" s="18" t="s">
        <v>167</v>
      </c>
      <c r="E2668" s="18" t="s">
        <v>169</v>
      </c>
      <c r="F2668" s="18" t="s">
        <v>169</v>
      </c>
      <c r="G2668" s="18" t="s">
        <v>169</v>
      </c>
      <c r="H2668" s="18"/>
      <c r="I2668" s="18" t="s">
        <v>3191</v>
      </c>
      <c r="J2668" s="2" t="s">
        <v>3334</v>
      </c>
      <c r="K2668" s="2" t="s">
        <v>3306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147</v>
      </c>
      <c r="E2669" s="18" t="s">
        <v>151</v>
      </c>
      <c r="F2669" s="18" t="s">
        <v>151</v>
      </c>
      <c r="G2669" s="18" t="s">
        <v>151</v>
      </c>
      <c r="H2669" s="18"/>
      <c r="I2669" s="18" t="s">
        <v>3191</v>
      </c>
      <c r="J2669" s="2" t="s">
        <v>3334</v>
      </c>
      <c r="K2669" s="2" t="s">
        <v>3306</v>
      </c>
      <c r="L2669" s="2" t="s">
        <v>35</v>
      </c>
      <c r="M2669" s="18"/>
      <c r="N2669" s="9"/>
      <c r="O2669" s="9" t="s">
        <v>45</v>
      </c>
      <c r="P2669" s="9" t="s">
        <v>41</v>
      </c>
      <c r="Q2669" s="16">
        <v>0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0.05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146</v>
      </c>
      <c r="D2670" s="18" t="s">
        <v>154</v>
      </c>
      <c r="E2670" s="18" t="s">
        <v>155</v>
      </c>
      <c r="F2670" s="18" t="s">
        <v>155</v>
      </c>
      <c r="G2670" s="18" t="s">
        <v>155</v>
      </c>
      <c r="H2670" s="18"/>
      <c r="I2670" s="18" t="s">
        <v>3185</v>
      </c>
      <c r="J2670" s="2" t="s">
        <v>3698</v>
      </c>
      <c r="K2670" s="2"/>
      <c r="L2670" s="2" t="s">
        <v>3411</v>
      </c>
      <c r="M2670" s="18"/>
      <c r="N2670" s="9"/>
      <c r="O2670" s="9" t="s">
        <v>45</v>
      </c>
      <c r="P2670" s="9" t="s">
        <v>46</v>
      </c>
      <c r="Q2670" s="16">
        <v>7.0000000000000007E-2</v>
      </c>
      <c r="R2670" s="9"/>
      <c r="S2670" s="9"/>
      <c r="T2670" s="7">
        <v>0</v>
      </c>
      <c r="U2670" s="7">
        <v>0</v>
      </c>
      <c r="V2670" s="7">
        <v>0</v>
      </c>
      <c r="W2670" s="11">
        <f t="shared" si="435"/>
        <v>0</v>
      </c>
      <c r="X2670" s="6">
        <f t="shared" si="432"/>
        <v>0</v>
      </c>
      <c r="Y2670" s="6">
        <f t="shared" si="427"/>
        <v>0</v>
      </c>
      <c r="Z2670" s="16">
        <v>0</v>
      </c>
      <c r="AA2670" s="9"/>
      <c r="AB2670" s="5">
        <f t="shared" si="431"/>
        <v>0</v>
      </c>
      <c r="AC2670" s="7">
        <f t="shared" si="428"/>
        <v>0</v>
      </c>
      <c r="AD2670" s="7">
        <v>0</v>
      </c>
      <c r="AE2670" s="16">
        <v>0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166</v>
      </c>
      <c r="D2671" s="18" t="s">
        <v>176</v>
      </c>
      <c r="E2671" s="18" t="s">
        <v>178</v>
      </c>
      <c r="F2671" s="18" t="s">
        <v>178</v>
      </c>
      <c r="G2671" s="18" t="s">
        <v>178</v>
      </c>
      <c r="H2671" s="18"/>
      <c r="I2671" s="18" t="s">
        <v>3191</v>
      </c>
      <c r="J2671" s="2" t="s">
        <v>3334</v>
      </c>
      <c r="K2671" s="2" t="s">
        <v>3306</v>
      </c>
      <c r="L2671" s="2" t="s">
        <v>35</v>
      </c>
      <c r="M2671" s="18"/>
      <c r="N2671" s="9"/>
      <c r="O2671" s="9" t="s">
        <v>45</v>
      </c>
      <c r="P2671" s="9" t="s">
        <v>46</v>
      </c>
      <c r="Q2671" s="16">
        <v>0.02</v>
      </c>
      <c r="R2671" s="9"/>
      <c r="S2671" s="9"/>
      <c r="T2671" s="7">
        <v>142768.80000000002</v>
      </c>
      <c r="U2671" s="7">
        <v>0</v>
      </c>
      <c r="V2671" s="7">
        <v>65712.88</v>
      </c>
      <c r="W2671" s="11">
        <f t="shared" si="435"/>
        <v>77055.920000000013</v>
      </c>
      <c r="X2671" s="6">
        <f t="shared" si="432"/>
        <v>64424.392156862748</v>
      </c>
      <c r="Y2671" s="6">
        <f t="shared" si="427"/>
        <v>64424.392156862748</v>
      </c>
      <c r="Z2671" s="16">
        <v>0</v>
      </c>
      <c r="AA2671" s="9"/>
      <c r="AB2671" s="5">
        <f t="shared" si="431"/>
        <v>64424.392156862748</v>
      </c>
      <c r="AC2671" s="7">
        <f t="shared" si="428"/>
        <v>1288.4878431372563</v>
      </c>
      <c r="AD2671" s="7">
        <v>0</v>
      </c>
      <c r="AE2671" s="16">
        <v>0.05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110</v>
      </c>
      <c r="F2672" s="18" t="s">
        <v>110</v>
      </c>
      <c r="G2672" s="18" t="s">
        <v>110</v>
      </c>
      <c r="H2672" s="18"/>
      <c r="I2672" s="18" t="s">
        <v>3185</v>
      </c>
      <c r="J2672" s="2" t="s">
        <v>3698</v>
      </c>
      <c r="K2672" s="2"/>
      <c r="L2672" s="2" t="s">
        <v>3411</v>
      </c>
      <c r="M2672" s="18"/>
      <c r="N2672" s="9"/>
      <c r="O2672" s="9" t="s">
        <v>45</v>
      </c>
      <c r="P2672" s="9" t="s">
        <v>46</v>
      </c>
      <c r="Q2672" s="16">
        <v>7.0000000000000007E-2</v>
      </c>
      <c r="R2672" s="9"/>
      <c r="S2672" s="9"/>
      <c r="T2672" s="7">
        <v>0</v>
      </c>
      <c r="U2672" s="7">
        <v>0</v>
      </c>
      <c r="V2672" s="7">
        <v>0</v>
      </c>
      <c r="W2672" s="11">
        <f t="shared" si="435"/>
        <v>0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22" t="s">
        <v>3355</v>
      </c>
      <c r="J2673" s="2" t="s">
        <v>3698</v>
      </c>
      <c r="K2673" s="2"/>
      <c r="L2673" s="2" t="s">
        <v>2714</v>
      </c>
      <c r="M2673" s="18" t="s">
        <v>73</v>
      </c>
      <c r="N2673" s="9"/>
      <c r="O2673" s="9" t="s">
        <v>413</v>
      </c>
      <c r="P2673" s="9" t="s">
        <v>41</v>
      </c>
      <c r="Q2673" s="16">
        <v>0</v>
      </c>
      <c r="R2673" s="9"/>
      <c r="S2673" s="9"/>
      <c r="T2673" s="7">
        <v>40943.42</v>
      </c>
      <c r="U2673" s="7">
        <v>0</v>
      </c>
      <c r="V2673" s="7">
        <v>0</v>
      </c>
      <c r="W2673" s="11">
        <f t="shared" si="435"/>
        <v>40943.42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2580</v>
      </c>
      <c r="F2674" s="18" t="s">
        <v>3198</v>
      </c>
      <c r="G2674" s="18" t="s">
        <v>1848</v>
      </c>
      <c r="H2674" s="18"/>
      <c r="I2674" s="18" t="s">
        <v>3356</v>
      </c>
      <c r="J2674" s="2" t="s">
        <v>3698</v>
      </c>
      <c r="K2674" s="2"/>
      <c r="L2674" s="2" t="s">
        <v>3411</v>
      </c>
      <c r="M2674" s="18" t="s">
        <v>2580</v>
      </c>
      <c r="N2674" s="9"/>
      <c r="O2674" s="9" t="s">
        <v>45</v>
      </c>
      <c r="P2674" s="9" t="s">
        <v>41</v>
      </c>
      <c r="Q2674" s="16">
        <v>0</v>
      </c>
      <c r="R2674" s="9"/>
      <c r="S2674" s="9"/>
      <c r="T2674" s="7">
        <v>18870.099999999999</v>
      </c>
      <c r="U2674" s="7">
        <v>0</v>
      </c>
      <c r="V2674" s="7">
        <v>0</v>
      </c>
      <c r="W2674" s="11">
        <f t="shared" si="435"/>
        <v>18870.099999999999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1861</v>
      </c>
      <c r="F2675" s="18" t="s">
        <v>3196</v>
      </c>
      <c r="G2675" s="18" t="s">
        <v>1848</v>
      </c>
      <c r="H2675" s="18"/>
      <c r="I2675" s="122" t="s">
        <v>3197</v>
      </c>
      <c r="J2675" s="2" t="s">
        <v>3698</v>
      </c>
      <c r="K2675" s="2"/>
      <c r="L2675" s="2" t="s">
        <v>2714</v>
      </c>
      <c r="M2675" s="18" t="s">
        <v>1861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14857.4</v>
      </c>
      <c r="U2675" s="7">
        <v>0</v>
      </c>
      <c r="V2675" s="7">
        <v>0</v>
      </c>
      <c r="W2675" s="11">
        <f t="shared" si="435"/>
        <v>14857.4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186</v>
      </c>
      <c r="D2676" s="18" t="s">
        <v>54</v>
      </c>
      <c r="E2676" s="18" t="s">
        <v>71</v>
      </c>
      <c r="F2676" s="18" t="s">
        <v>72</v>
      </c>
      <c r="G2676" s="18" t="s">
        <v>71</v>
      </c>
      <c r="H2676" s="18"/>
      <c r="I2676" s="18" t="s">
        <v>3357</v>
      </c>
      <c r="J2676" s="2" t="s">
        <v>3698</v>
      </c>
      <c r="K2676" s="2"/>
      <c r="L2676" s="2" t="s">
        <v>3411</v>
      </c>
      <c r="M2676" s="18" t="s">
        <v>71</v>
      </c>
      <c r="N2676" s="9"/>
      <c r="O2676" s="9" t="s">
        <v>413</v>
      </c>
      <c r="P2676" s="9" t="s">
        <v>41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0</v>
      </c>
      <c r="AE2676" s="16">
        <v>0</v>
      </c>
      <c r="AF2676" s="7">
        <f t="shared" si="436"/>
        <v>0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166</v>
      </c>
      <c r="D2677" s="18" t="s">
        <v>3199</v>
      </c>
      <c r="E2677" s="18" t="s">
        <v>3200</v>
      </c>
      <c r="F2677" s="18" t="s">
        <v>178</v>
      </c>
      <c r="G2677" s="18" t="s">
        <v>178</v>
      </c>
      <c r="H2677" s="18"/>
      <c r="I2677" s="18" t="s">
        <v>3191</v>
      </c>
      <c r="J2677" s="2" t="s">
        <v>3334</v>
      </c>
      <c r="K2677" s="2" t="s">
        <v>3306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0.02</v>
      </c>
      <c r="R2677" s="9"/>
      <c r="S2677" s="9"/>
      <c r="T2677" s="7">
        <v>0</v>
      </c>
      <c r="U2677" s="7">
        <v>0</v>
      </c>
      <c r="V2677" s="7">
        <v>0</v>
      </c>
      <c r="W2677" s="11">
        <f t="shared" si="435"/>
        <v>0</v>
      </c>
      <c r="X2677" s="6">
        <f t="shared" si="432"/>
        <v>0</v>
      </c>
      <c r="Y2677" s="6">
        <f t="shared" si="427"/>
        <v>0</v>
      </c>
      <c r="Z2677" s="16">
        <v>0</v>
      </c>
      <c r="AA2677" s="9"/>
      <c r="AB2677" s="5">
        <f t="shared" si="431"/>
        <v>0</v>
      </c>
      <c r="AC2677" s="7">
        <f t="shared" si="428"/>
        <v>0</v>
      </c>
      <c r="AD2677" s="7">
        <v>65712.88</v>
      </c>
      <c r="AE2677" s="16">
        <v>0.05</v>
      </c>
      <c r="AF2677" s="7">
        <f t="shared" si="436"/>
        <v>3285.6440000000002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65</v>
      </c>
      <c r="D2678" s="18" t="s">
        <v>124</v>
      </c>
      <c r="E2678" s="18" t="s">
        <v>3195</v>
      </c>
      <c r="F2678" s="18" t="s">
        <v>3195</v>
      </c>
      <c r="G2678" s="18" t="s">
        <v>3195</v>
      </c>
      <c r="H2678" s="18"/>
      <c r="I2678" s="18" t="s">
        <v>3191</v>
      </c>
      <c r="J2678" s="2" t="s">
        <v>3334</v>
      </c>
      <c r="K2678" s="2" t="s">
        <v>3306</v>
      </c>
      <c r="L2678" s="2" t="s">
        <v>35</v>
      </c>
      <c r="M2678" s="18"/>
      <c r="N2678" s="9"/>
      <c r="O2678" s="9" t="s">
        <v>45</v>
      </c>
      <c r="P2678" s="9" t="s">
        <v>46</v>
      </c>
      <c r="Q2678" s="16">
        <v>0.08</v>
      </c>
      <c r="R2678" s="9"/>
      <c r="S2678" s="9"/>
      <c r="T2678" s="7">
        <v>55404.329999999987</v>
      </c>
      <c r="U2678" s="7">
        <v>0</v>
      </c>
      <c r="V2678" s="7">
        <v>5404.33</v>
      </c>
      <c r="W2678" s="11">
        <f t="shared" si="435"/>
        <v>49999.999999999985</v>
      </c>
      <c r="X2678" s="6">
        <f t="shared" si="432"/>
        <v>5004.0092592592591</v>
      </c>
      <c r="Y2678" s="6">
        <f t="shared" si="427"/>
        <v>0</v>
      </c>
      <c r="Z2678" s="16">
        <v>0</v>
      </c>
      <c r="AA2678" s="9"/>
      <c r="AB2678" s="5">
        <f t="shared" si="431"/>
        <v>5004.0092592592591</v>
      </c>
      <c r="AC2678" s="7">
        <f t="shared" si="428"/>
        <v>400.3207407407408</v>
      </c>
      <c r="AD2678" s="7">
        <v>5404.33</v>
      </c>
      <c r="AE2678" s="16">
        <v>0.05</v>
      </c>
      <c r="AF2678" s="7">
        <f t="shared" si="436"/>
        <v>270.2165</v>
      </c>
      <c r="AG2678" s="16">
        <v>0</v>
      </c>
      <c r="AH2678" s="7"/>
      <c r="AI2678" s="18"/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59</v>
      </c>
      <c r="D2679" s="18" t="s">
        <v>60</v>
      </c>
      <c r="E2679" s="18" t="s">
        <v>79</v>
      </c>
      <c r="F2679" s="18" t="s">
        <v>3201</v>
      </c>
      <c r="G2679" s="18" t="s">
        <v>79</v>
      </c>
      <c r="H2679" s="18"/>
      <c r="I2679" s="8" t="s">
        <v>3376</v>
      </c>
      <c r="J2679" s="2" t="s">
        <v>3337</v>
      </c>
      <c r="K2679" s="2" t="s">
        <v>3697</v>
      </c>
      <c r="L2679" s="2" t="s">
        <v>35</v>
      </c>
      <c r="M2679" s="18"/>
      <c r="N2679" s="9"/>
      <c r="O2679" s="9" t="s">
        <v>3176</v>
      </c>
      <c r="P2679" s="9" t="s">
        <v>93</v>
      </c>
      <c r="Q2679" s="16">
        <v>0.88</v>
      </c>
      <c r="R2679" s="9"/>
      <c r="S2679" s="9"/>
      <c r="T2679" s="7"/>
      <c r="U2679" s="7">
        <v>900000</v>
      </c>
      <c r="V2679" s="7">
        <v>900000</v>
      </c>
      <c r="W2679" s="11">
        <f t="shared" si="435"/>
        <v>0</v>
      </c>
      <c r="X2679" s="6">
        <f t="shared" si="432"/>
        <v>792000</v>
      </c>
      <c r="Y2679" s="6">
        <f t="shared" si="427"/>
        <v>0</v>
      </c>
      <c r="Z2679" s="16">
        <v>0</v>
      </c>
      <c r="AA2679" s="9"/>
      <c r="AB2679" s="5">
        <f t="shared" si="431"/>
        <v>792000</v>
      </c>
      <c r="AC2679" s="7">
        <f t="shared" si="428"/>
        <v>108000</v>
      </c>
      <c r="AD2679" s="7">
        <v>900000</v>
      </c>
      <c r="AE2679" s="16">
        <v>0.1</v>
      </c>
      <c r="AF2679" s="7">
        <f t="shared" si="436"/>
        <v>90000</v>
      </c>
      <c r="AG2679" s="16"/>
      <c r="AH2679" s="7"/>
      <c r="AI2679" s="18" t="s">
        <v>3202</v>
      </c>
      <c r="AJ2679" s="1" t="e">
        <v>#N/A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226</v>
      </c>
      <c r="E2680" s="18" t="s">
        <v>2380</v>
      </c>
      <c r="F2680" s="18" t="s">
        <v>2380</v>
      </c>
      <c r="G2680" s="18" t="s">
        <v>2380</v>
      </c>
      <c r="H2680" s="18"/>
      <c r="I2680" s="18" t="s">
        <v>2377</v>
      </c>
      <c r="J2680" s="2" t="s">
        <v>3333</v>
      </c>
      <c r="K2680" s="2" t="s">
        <v>3275</v>
      </c>
      <c r="L2680" s="2" t="s">
        <v>35</v>
      </c>
      <c r="M2680" s="18"/>
      <c r="N2680" s="9"/>
      <c r="O2680" s="9" t="s">
        <v>3203</v>
      </c>
      <c r="P2680" s="9" t="s">
        <v>41</v>
      </c>
      <c r="Q2680" s="16">
        <v>0</v>
      </c>
      <c r="R2680" s="9"/>
      <c r="S2680" s="9"/>
      <c r="T2680" s="7">
        <v>0</v>
      </c>
      <c r="U2680" s="7">
        <v>104264.19</v>
      </c>
      <c r="V2680" s="7">
        <v>23750</v>
      </c>
      <c r="W2680" s="11">
        <v>0</v>
      </c>
      <c r="X2680" s="6">
        <f t="shared" si="432"/>
        <v>23750</v>
      </c>
      <c r="Y2680" s="6">
        <f t="shared" si="427"/>
        <v>0</v>
      </c>
      <c r="Z2680" s="16">
        <v>0</v>
      </c>
      <c r="AA2680" s="9"/>
      <c r="AB2680" s="5">
        <f t="shared" si="431"/>
        <v>23750</v>
      </c>
      <c r="AC2680" s="7">
        <f t="shared" si="428"/>
        <v>0</v>
      </c>
      <c r="AD2680" s="7">
        <v>23750</v>
      </c>
      <c r="AE2680" s="3">
        <v>0.06</v>
      </c>
      <c r="AF2680" s="7">
        <f t="shared" si="436"/>
        <v>1425</v>
      </c>
      <c r="AG2680" s="16">
        <v>0</v>
      </c>
      <c r="AH2680" s="7"/>
      <c r="AI2680" s="18"/>
      <c r="AJ2680" s="1" t="s">
        <v>3709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2381</v>
      </c>
      <c r="F2681" s="18" t="s">
        <v>2382</v>
      </c>
      <c r="G2681" s="18" t="s">
        <v>2381</v>
      </c>
      <c r="H2681" s="18"/>
      <c r="I2681" s="18" t="s">
        <v>2377</v>
      </c>
      <c r="J2681" s="2" t="s">
        <v>3333</v>
      </c>
      <c r="K2681" s="2" t="s">
        <v>3275</v>
      </c>
      <c r="L2681" s="2" t="s">
        <v>35</v>
      </c>
      <c r="M2681" s="18"/>
      <c r="N2681" s="9"/>
      <c r="O2681" s="9" t="s">
        <v>3203</v>
      </c>
      <c r="P2681" s="9" t="s">
        <v>41</v>
      </c>
      <c r="Q2681" s="16">
        <v>0</v>
      </c>
      <c r="R2681" s="9"/>
      <c r="S2681" s="9"/>
      <c r="T2681" s="7">
        <v>0</v>
      </c>
      <c r="U2681" s="7">
        <v>579840</v>
      </c>
      <c r="V2681" s="7">
        <v>579840</v>
      </c>
      <c r="W2681" s="11">
        <v>0</v>
      </c>
      <c r="X2681" s="6">
        <f t="shared" si="432"/>
        <v>579840</v>
      </c>
      <c r="Y2681" s="6">
        <f t="shared" si="427"/>
        <v>0</v>
      </c>
      <c r="Z2681" s="16">
        <v>0</v>
      </c>
      <c r="AA2681" s="9"/>
      <c r="AB2681" s="5">
        <f t="shared" si="431"/>
        <v>579840</v>
      </c>
      <c r="AC2681" s="7">
        <f t="shared" si="428"/>
        <v>0</v>
      </c>
      <c r="AD2681" s="7">
        <v>579840</v>
      </c>
      <c r="AE2681" s="3">
        <v>0.06</v>
      </c>
      <c r="AF2681" s="7">
        <f t="shared" si="436"/>
        <v>34790.400000000001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36</v>
      </c>
      <c r="D2682" s="18" t="s">
        <v>54</v>
      </c>
      <c r="E2682" s="18" t="s">
        <v>3204</v>
      </c>
      <c r="F2682" s="18" t="s">
        <v>3204</v>
      </c>
      <c r="G2682" s="18" t="s">
        <v>3204</v>
      </c>
      <c r="H2682" s="18"/>
      <c r="I2682" s="18" t="s">
        <v>2377</v>
      </c>
      <c r="J2682" s="2" t="s">
        <v>3333</v>
      </c>
      <c r="K2682" s="2" t="s">
        <v>3275</v>
      </c>
      <c r="L2682" s="2" t="s">
        <v>35</v>
      </c>
      <c r="M2682" s="18"/>
      <c r="N2682" s="9"/>
      <c r="O2682" s="9" t="s">
        <v>3203</v>
      </c>
      <c r="P2682" s="9" t="s">
        <v>93</v>
      </c>
      <c r="Q2682" s="16">
        <v>0.95</v>
      </c>
      <c r="R2682" s="9"/>
      <c r="S2682" s="9"/>
      <c r="T2682" s="7">
        <v>0</v>
      </c>
      <c r="U2682" s="7">
        <v>82750</v>
      </c>
      <c r="V2682" s="7">
        <v>165500</v>
      </c>
      <c r="W2682" s="11">
        <v>0</v>
      </c>
      <c r="X2682" s="6">
        <f>V2682</f>
        <v>165500</v>
      </c>
      <c r="Y2682" s="6">
        <f t="shared" si="427"/>
        <v>0</v>
      </c>
      <c r="Z2682" s="16">
        <v>0</v>
      </c>
      <c r="AA2682" s="9"/>
      <c r="AB2682" s="5">
        <f t="shared" si="431"/>
        <v>165500</v>
      </c>
      <c r="AC2682" s="7">
        <f t="shared" si="428"/>
        <v>0</v>
      </c>
      <c r="AD2682" s="7">
        <v>165500</v>
      </c>
      <c r="AE2682" s="3">
        <v>0.06</v>
      </c>
      <c r="AF2682" s="7">
        <f t="shared" si="436"/>
        <v>9930</v>
      </c>
      <c r="AG2682" s="16">
        <v>0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3205</v>
      </c>
      <c r="F2683" s="18" t="s">
        <v>3205</v>
      </c>
      <c r="G2683" s="18" t="s">
        <v>3205</v>
      </c>
      <c r="H2683" s="18"/>
      <c r="I2683" s="18" t="s">
        <v>2377</v>
      </c>
      <c r="J2683" s="2" t="s">
        <v>3333</v>
      </c>
      <c r="K2683" s="2" t="s">
        <v>3275</v>
      </c>
      <c r="L2683" s="2" t="s">
        <v>35</v>
      </c>
      <c r="M2683" s="18"/>
      <c r="N2683" s="9"/>
      <c r="O2683" s="9" t="s">
        <v>3203</v>
      </c>
      <c r="P2683" s="9" t="s">
        <v>41</v>
      </c>
      <c r="Q2683" s="16">
        <v>0</v>
      </c>
      <c r="R2683" s="9"/>
      <c r="S2683" s="9"/>
      <c r="T2683" s="7">
        <v>0</v>
      </c>
      <c r="U2683" s="7">
        <v>163600</v>
      </c>
      <c r="V2683" s="7">
        <v>163600</v>
      </c>
      <c r="W2683" s="11">
        <v>0</v>
      </c>
      <c r="X2683" s="6">
        <f t="shared" si="432"/>
        <v>163600</v>
      </c>
      <c r="Y2683" s="6">
        <f t="shared" si="427"/>
        <v>0</v>
      </c>
      <c r="Z2683" s="16">
        <v>0</v>
      </c>
      <c r="AA2683" s="9"/>
      <c r="AB2683" s="5">
        <f t="shared" si="431"/>
        <v>163600</v>
      </c>
      <c r="AC2683" s="7">
        <f t="shared" si="428"/>
        <v>0</v>
      </c>
      <c r="AD2683" s="7">
        <v>163600</v>
      </c>
      <c r="AE2683" s="3">
        <v>0.06</v>
      </c>
      <c r="AF2683" s="7">
        <f t="shared" si="436"/>
        <v>9816</v>
      </c>
      <c r="AG2683" s="16">
        <v>0.05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3206</v>
      </c>
      <c r="G2684" s="18" t="s">
        <v>2396</v>
      </c>
      <c r="H2684" s="18"/>
      <c r="I2684" s="18" t="s">
        <v>2377</v>
      </c>
      <c r="J2684" s="2" t="s">
        <v>3333</v>
      </c>
      <c r="K2684" s="2" t="s">
        <v>3275</v>
      </c>
      <c r="L2684" s="2" t="s">
        <v>35</v>
      </c>
      <c r="M2684" s="18"/>
      <c r="N2684" s="9"/>
      <c r="O2684" s="9" t="s">
        <v>3203</v>
      </c>
      <c r="P2684" s="9" t="s">
        <v>41</v>
      </c>
      <c r="Q2684" s="16">
        <v>0</v>
      </c>
      <c r="R2684" s="9"/>
      <c r="S2684" s="9"/>
      <c r="T2684" s="7">
        <v>0</v>
      </c>
      <c r="U2684" s="7">
        <v>65148.39</v>
      </c>
      <c r="V2684" s="7">
        <v>106029</v>
      </c>
      <c r="W2684" s="11">
        <v>0</v>
      </c>
      <c r="X2684" s="6">
        <f t="shared" si="432"/>
        <v>106029</v>
      </c>
      <c r="Y2684" s="6">
        <f t="shared" si="427"/>
        <v>0</v>
      </c>
      <c r="Z2684" s="16">
        <v>0</v>
      </c>
      <c r="AA2684" s="9"/>
      <c r="AB2684" s="5">
        <f t="shared" si="431"/>
        <v>106029</v>
      </c>
      <c r="AC2684" s="7">
        <f t="shared" si="428"/>
        <v>0</v>
      </c>
      <c r="AD2684" s="7">
        <v>112200</v>
      </c>
      <c r="AE2684" s="3">
        <v>0.06</v>
      </c>
      <c r="AF2684" s="7">
        <f t="shared" si="436"/>
        <v>6732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3207</v>
      </c>
      <c r="G2685" s="18" t="s">
        <v>2396</v>
      </c>
      <c r="H2685" s="18"/>
      <c r="I2685" s="18" t="s">
        <v>2377</v>
      </c>
      <c r="J2685" s="2" t="s">
        <v>3333</v>
      </c>
      <c r="K2685" s="2" t="s">
        <v>3275</v>
      </c>
      <c r="L2685" s="2" t="s">
        <v>35</v>
      </c>
      <c r="M2685" s="18"/>
      <c r="N2685" s="9"/>
      <c r="O2685" s="9" t="s">
        <v>3203</v>
      </c>
      <c r="P2685" s="9" t="s">
        <v>248</v>
      </c>
      <c r="Q2685" s="16">
        <v>0</v>
      </c>
      <c r="R2685" s="9"/>
      <c r="S2685" s="9"/>
      <c r="T2685" s="7">
        <v>0</v>
      </c>
      <c r="U2685" s="7">
        <v>9893.1200000000008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3208</v>
      </c>
      <c r="G2686" s="18" t="s">
        <v>2396</v>
      </c>
      <c r="H2686" s="18"/>
      <c r="I2686" s="18" t="s">
        <v>2377</v>
      </c>
      <c r="J2686" s="2" t="s">
        <v>3333</v>
      </c>
      <c r="K2686" s="2" t="s">
        <v>3275</v>
      </c>
      <c r="L2686" s="2" t="s">
        <v>35</v>
      </c>
      <c r="M2686" s="18"/>
      <c r="N2686" s="9"/>
      <c r="O2686" s="9" t="s">
        <v>3203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97160.85</v>
      </c>
      <c r="V2686" s="7">
        <v>251000</v>
      </c>
      <c r="W2686" s="11">
        <v>0</v>
      </c>
      <c r="X2686" s="6">
        <f>V2686</f>
        <v>251000</v>
      </c>
      <c r="Y2686" s="6">
        <f t="shared" si="427"/>
        <v>0</v>
      </c>
      <c r="Z2686" s="16">
        <v>0</v>
      </c>
      <c r="AA2686" s="9"/>
      <c r="AB2686" s="5">
        <f t="shared" si="431"/>
        <v>251000</v>
      </c>
      <c r="AC2686" s="7">
        <f t="shared" si="428"/>
        <v>0</v>
      </c>
      <c r="AD2686" s="7">
        <v>251000</v>
      </c>
      <c r="AE2686" s="3">
        <v>0.06</v>
      </c>
      <c r="AF2686" s="7">
        <f t="shared" si="436"/>
        <v>15060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3209</v>
      </c>
      <c r="G2687" s="18" t="s">
        <v>2396</v>
      </c>
      <c r="H2687" s="18"/>
      <c r="I2687" s="18" t="s">
        <v>2377</v>
      </c>
      <c r="J2687" s="2" t="s">
        <v>3333</v>
      </c>
      <c r="K2687" s="2" t="s">
        <v>3275</v>
      </c>
      <c r="L2687" s="2" t="s">
        <v>35</v>
      </c>
      <c r="M2687" s="18"/>
      <c r="N2687" s="9"/>
      <c r="O2687" s="9" t="s">
        <v>3203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109200</v>
      </c>
      <c r="V2687" s="7">
        <v>103194</v>
      </c>
      <c r="W2687" s="11">
        <v>0</v>
      </c>
      <c r="X2687" s="6">
        <f>V2687</f>
        <v>103194</v>
      </c>
      <c r="Y2687" s="6">
        <f t="shared" si="427"/>
        <v>0</v>
      </c>
      <c r="Z2687" s="16">
        <v>0</v>
      </c>
      <c r="AA2687" s="9"/>
      <c r="AB2687" s="5">
        <f t="shared" si="431"/>
        <v>103194</v>
      </c>
      <c r="AC2687" s="7">
        <f t="shared" si="428"/>
        <v>0</v>
      </c>
      <c r="AD2687" s="7">
        <v>109200</v>
      </c>
      <c r="AE2687" s="3">
        <v>0.06</v>
      </c>
      <c r="AF2687" s="7">
        <f t="shared" si="436"/>
        <v>6552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2408</v>
      </c>
      <c r="G2688" s="18" t="s">
        <v>2396</v>
      </c>
      <c r="H2688" s="18"/>
      <c r="I2688" s="18" t="s">
        <v>2377</v>
      </c>
      <c r="J2688" s="2" t="s">
        <v>3333</v>
      </c>
      <c r="K2688" s="2" t="s">
        <v>3275</v>
      </c>
      <c r="L2688" s="2" t="s">
        <v>35</v>
      </c>
      <c r="M2688" s="18"/>
      <c r="N2688" s="9"/>
      <c r="O2688" s="9" t="s">
        <v>3203</v>
      </c>
      <c r="P2688" s="9" t="s">
        <v>93</v>
      </c>
      <c r="Q2688" s="16">
        <v>0.94499999999999995</v>
      </c>
      <c r="R2688" s="9"/>
      <c r="S2688" s="9"/>
      <c r="T2688" s="7">
        <v>0</v>
      </c>
      <c r="U2688" s="7">
        <v>42400</v>
      </c>
      <c r="V2688" s="7">
        <v>40068</v>
      </c>
      <c r="W2688" s="11">
        <v>0</v>
      </c>
      <c r="X2688" s="6">
        <f>V2688</f>
        <v>40068</v>
      </c>
      <c r="Y2688" s="6">
        <f t="shared" si="427"/>
        <v>0</v>
      </c>
      <c r="Z2688" s="16">
        <v>0</v>
      </c>
      <c r="AA2688" s="9"/>
      <c r="AB2688" s="5">
        <f t="shared" si="431"/>
        <v>40068</v>
      </c>
      <c r="AC2688" s="7">
        <f t="shared" si="428"/>
        <v>0</v>
      </c>
      <c r="AD2688" s="7">
        <v>42400</v>
      </c>
      <c r="AE2688" s="3">
        <v>0.06</v>
      </c>
      <c r="AF2688" s="7">
        <f t="shared" si="436"/>
        <v>2544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2396</v>
      </c>
      <c r="F2689" s="18" t="s">
        <v>3210</v>
      </c>
      <c r="G2689" s="18" t="s">
        <v>2396</v>
      </c>
      <c r="H2689" s="18"/>
      <c r="I2689" s="18" t="s">
        <v>2377</v>
      </c>
      <c r="J2689" s="2" t="s">
        <v>3333</v>
      </c>
      <c r="K2689" s="2" t="s">
        <v>3275</v>
      </c>
      <c r="L2689" s="2" t="s">
        <v>35</v>
      </c>
      <c r="M2689" s="18"/>
      <c r="N2689" s="9"/>
      <c r="O2689" s="9" t="s">
        <v>3203</v>
      </c>
      <c r="P2689" s="9" t="s">
        <v>41</v>
      </c>
      <c r="Q2689" s="16">
        <v>0</v>
      </c>
      <c r="R2689" s="9"/>
      <c r="S2689" s="9"/>
      <c r="T2689" s="7">
        <v>0</v>
      </c>
      <c r="U2689" s="7">
        <v>76270.97</v>
      </c>
      <c r="V2689" s="7">
        <v>97146</v>
      </c>
      <c r="W2689" s="11">
        <v>0</v>
      </c>
      <c r="X2689" s="6">
        <f t="shared" si="432"/>
        <v>97146</v>
      </c>
      <c r="Y2689" s="6">
        <f t="shared" si="427"/>
        <v>0</v>
      </c>
      <c r="Z2689" s="16">
        <v>0</v>
      </c>
      <c r="AA2689" s="9"/>
      <c r="AB2689" s="5">
        <f t="shared" si="431"/>
        <v>97146</v>
      </c>
      <c r="AC2689" s="7">
        <f t="shared" si="428"/>
        <v>0</v>
      </c>
      <c r="AD2689" s="7">
        <v>102800</v>
      </c>
      <c r="AE2689" s="3">
        <v>0.06</v>
      </c>
      <c r="AF2689" s="7">
        <f t="shared" si="436"/>
        <v>6168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3211</v>
      </c>
      <c r="G2690" s="18" t="s">
        <v>2412</v>
      </c>
      <c r="H2690" s="18"/>
      <c r="I2690" s="18" t="s">
        <v>2377</v>
      </c>
      <c r="J2690" s="2" t="s">
        <v>3333</v>
      </c>
      <c r="K2690" s="2" t="s">
        <v>3275</v>
      </c>
      <c r="L2690" s="2" t="s">
        <v>35</v>
      </c>
      <c r="M2690" s="18"/>
      <c r="N2690" s="9"/>
      <c r="O2690" s="9" t="s">
        <v>3203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50000</v>
      </c>
      <c r="V2690" s="7">
        <v>47250</v>
      </c>
      <c r="W2690" s="11">
        <v>0</v>
      </c>
      <c r="X2690" s="6">
        <f>V2690</f>
        <v>47250</v>
      </c>
      <c r="Y2690" s="6">
        <f t="shared" si="427"/>
        <v>0</v>
      </c>
      <c r="Z2690" s="16">
        <v>0</v>
      </c>
      <c r="AA2690" s="9"/>
      <c r="AB2690" s="5">
        <f t="shared" si="431"/>
        <v>47250</v>
      </c>
      <c r="AC2690" s="7">
        <f t="shared" si="428"/>
        <v>0</v>
      </c>
      <c r="AD2690" s="7">
        <v>50000</v>
      </c>
      <c r="AE2690" s="3">
        <v>0.06</v>
      </c>
      <c r="AF2690" s="7">
        <f t="shared" si="436"/>
        <v>3000</v>
      </c>
      <c r="AG2690" s="16">
        <v>0</v>
      </c>
      <c r="AH2690" s="7"/>
      <c r="AI2690" s="18"/>
      <c r="AJ2690" s="1" t="e">
        <v>#N/A</v>
      </c>
      <c r="AK2690" s="12">
        <f t="shared" si="430"/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3212</v>
      </c>
      <c r="G2691" s="18" t="s">
        <v>2412</v>
      </c>
      <c r="H2691" s="18"/>
      <c r="I2691" s="18" t="s">
        <v>2377</v>
      </c>
      <c r="J2691" s="2" t="s">
        <v>3333</v>
      </c>
      <c r="K2691" s="2" t="s">
        <v>3275</v>
      </c>
      <c r="L2691" s="2" t="s">
        <v>35</v>
      </c>
      <c r="M2691" s="18"/>
      <c r="N2691" s="9"/>
      <c r="O2691" s="9" t="s">
        <v>3203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19509.68</v>
      </c>
      <c r="V2691" s="7">
        <v>31752</v>
      </c>
      <c r="W2691" s="11">
        <v>0</v>
      </c>
      <c r="X2691" s="6">
        <f>V2691</f>
        <v>31752</v>
      </c>
      <c r="Y2691" s="6">
        <f t="shared" ref="Y2691:Y2754" si="437">IF(X2691-AD2691&lt;=0,0,IF(P2691="返现",MAX(X2691-AC2691-AD2691,0),MAX(X2691-AD2691)))</f>
        <v>0</v>
      </c>
      <c r="Z2691" s="16">
        <v>0</v>
      </c>
      <c r="AA2691" s="9"/>
      <c r="AB2691" s="5">
        <f t="shared" si="431"/>
        <v>31752</v>
      </c>
      <c r="AC2691" s="7">
        <f t="shared" ref="AC2691:AC2727" si="438">IF(P2691="返现",X2691*Q2691,V2691-X2691)</f>
        <v>0</v>
      </c>
      <c r="AD2691" s="7">
        <v>33600</v>
      </c>
      <c r="AE2691" s="3">
        <v>0.06</v>
      </c>
      <c r="AF2691" s="7">
        <f t="shared" si="436"/>
        <v>2016</v>
      </c>
      <c r="AG2691" s="16">
        <v>0</v>
      </c>
      <c r="AH2691" s="7"/>
      <c r="AI2691" s="18"/>
      <c r="AJ2691" s="1" t="e">
        <v>#N/A</v>
      </c>
      <c r="AK2691" s="12">
        <f t="shared" ref="AK2691:AK2754" si="439">X2691+AA2691-AB2691</f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3213</v>
      </c>
      <c r="G2692" s="18" t="s">
        <v>2412</v>
      </c>
      <c r="H2692" s="18"/>
      <c r="I2692" s="18" t="s">
        <v>2377</v>
      </c>
      <c r="J2692" s="2" t="s">
        <v>3333</v>
      </c>
      <c r="K2692" s="2" t="s">
        <v>3275</v>
      </c>
      <c r="L2692" s="2" t="s">
        <v>35</v>
      </c>
      <c r="M2692" s="18"/>
      <c r="N2692" s="9"/>
      <c r="O2692" s="9" t="s">
        <v>3203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740000</v>
      </c>
      <c r="V2692" s="7">
        <v>699300</v>
      </c>
      <c r="W2692" s="11">
        <v>0</v>
      </c>
      <c r="X2692" s="6">
        <f>V2692</f>
        <v>699300</v>
      </c>
      <c r="Y2692" s="6">
        <f t="shared" si="437"/>
        <v>0</v>
      </c>
      <c r="Z2692" s="16">
        <v>0</v>
      </c>
      <c r="AA2692" s="9"/>
      <c r="AB2692" s="5">
        <f t="shared" ref="AB2692:AB2755" si="440">X2692+AA2692</f>
        <v>699300</v>
      </c>
      <c r="AC2692" s="7">
        <f t="shared" si="438"/>
        <v>0</v>
      </c>
      <c r="AD2692" s="7">
        <v>740000</v>
      </c>
      <c r="AE2692" s="3">
        <v>0.06</v>
      </c>
      <c r="AF2692" s="7">
        <f t="shared" si="436"/>
        <v>44400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2412</v>
      </c>
      <c r="F2693" s="18" t="s">
        <v>3214</v>
      </c>
      <c r="G2693" s="18" t="s">
        <v>2412</v>
      </c>
      <c r="H2693" s="18"/>
      <c r="I2693" s="18" t="s">
        <v>2377</v>
      </c>
      <c r="J2693" s="2" t="s">
        <v>3333</v>
      </c>
      <c r="K2693" s="2" t="s">
        <v>3275</v>
      </c>
      <c r="L2693" s="2" t="s">
        <v>35</v>
      </c>
      <c r="M2693" s="18"/>
      <c r="N2693" s="9"/>
      <c r="O2693" s="9" t="s">
        <v>3203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718225.4</v>
      </c>
      <c r="V2693" s="7">
        <v>656775</v>
      </c>
      <c r="W2693" s="11">
        <v>0</v>
      </c>
      <c r="X2693" s="6">
        <f>V2693</f>
        <v>656775</v>
      </c>
      <c r="Y2693" s="6">
        <f t="shared" si="437"/>
        <v>0</v>
      </c>
      <c r="Z2693" s="16">
        <v>0</v>
      </c>
      <c r="AA2693" s="9"/>
      <c r="AB2693" s="5">
        <f t="shared" si="440"/>
        <v>656775</v>
      </c>
      <c r="AC2693" s="7">
        <f t="shared" si="438"/>
        <v>0</v>
      </c>
      <c r="AD2693" s="7">
        <v>695000</v>
      </c>
      <c r="AE2693" s="3">
        <v>0.06</v>
      </c>
      <c r="AF2693" s="7">
        <f t="shared" si="436"/>
        <v>41700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2421</v>
      </c>
      <c r="F2694" s="18" t="s">
        <v>3215</v>
      </c>
      <c r="G2694" s="18" t="s">
        <v>2421</v>
      </c>
      <c r="H2694" s="18"/>
      <c r="I2694" s="18" t="s">
        <v>2377</v>
      </c>
      <c r="J2694" s="2" t="s">
        <v>3333</v>
      </c>
      <c r="K2694" s="2" t="s">
        <v>3275</v>
      </c>
      <c r="L2694" s="2" t="s">
        <v>35</v>
      </c>
      <c r="M2694" s="18"/>
      <c r="N2694" s="9"/>
      <c r="O2694" s="9" t="s">
        <v>3203</v>
      </c>
      <c r="P2694" s="9" t="s">
        <v>93</v>
      </c>
      <c r="Q2694" s="16">
        <v>0.94499999999999995</v>
      </c>
      <c r="R2694" s="9"/>
      <c r="S2694" s="9"/>
      <c r="T2694" s="7">
        <v>0</v>
      </c>
      <c r="U2694" s="7">
        <v>105400</v>
      </c>
      <c r="V2694" s="7">
        <v>99603</v>
      </c>
      <c r="W2694" s="11">
        <v>0</v>
      </c>
      <c r="X2694" s="6">
        <f>V2694</f>
        <v>99603</v>
      </c>
      <c r="Y2694" s="6">
        <f t="shared" si="437"/>
        <v>0</v>
      </c>
      <c r="Z2694" s="16">
        <v>0</v>
      </c>
      <c r="AA2694" s="9"/>
      <c r="AB2694" s="5">
        <f t="shared" si="440"/>
        <v>99603</v>
      </c>
      <c r="AC2694" s="7">
        <f t="shared" si="438"/>
        <v>0</v>
      </c>
      <c r="AD2694" s="7">
        <v>105400</v>
      </c>
      <c r="AE2694" s="3">
        <v>0.06</v>
      </c>
      <c r="AF2694" s="7">
        <f t="shared" si="436"/>
        <v>6324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47</v>
      </c>
      <c r="D2695" s="18" t="s">
        <v>63</v>
      </c>
      <c r="E2695" s="18" t="s">
        <v>134</v>
      </c>
      <c r="F2695" s="18" t="s">
        <v>134</v>
      </c>
      <c r="G2695" s="18" t="s">
        <v>134</v>
      </c>
      <c r="H2695" s="18"/>
      <c r="I2695" s="18" t="s">
        <v>2377</v>
      </c>
      <c r="J2695" s="2" t="s">
        <v>3333</v>
      </c>
      <c r="K2695" s="2" t="s">
        <v>3275</v>
      </c>
      <c r="L2695" s="2" t="s">
        <v>35</v>
      </c>
      <c r="M2695" s="18"/>
      <c r="N2695" s="9"/>
      <c r="O2695" s="9" t="s">
        <v>3203</v>
      </c>
      <c r="P2695" s="9" t="s">
        <v>41</v>
      </c>
      <c r="Q2695" s="16">
        <v>0</v>
      </c>
      <c r="R2695" s="9"/>
      <c r="S2695" s="9"/>
      <c r="T2695" s="7">
        <v>0</v>
      </c>
      <c r="U2695" s="7">
        <v>575000</v>
      </c>
      <c r="V2695" s="7">
        <v>575000</v>
      </c>
      <c r="W2695" s="11">
        <v>0</v>
      </c>
      <c r="X2695" s="6">
        <f t="shared" si="432"/>
        <v>575000</v>
      </c>
      <c r="Y2695" s="6">
        <f t="shared" si="437"/>
        <v>0</v>
      </c>
      <c r="Z2695" s="16">
        <v>0</v>
      </c>
      <c r="AA2695" s="9"/>
      <c r="AB2695" s="5">
        <f t="shared" si="440"/>
        <v>575000</v>
      </c>
      <c r="AC2695" s="7">
        <f t="shared" si="438"/>
        <v>0</v>
      </c>
      <c r="AD2695" s="7">
        <v>575000</v>
      </c>
      <c r="AE2695" s="3">
        <v>0.06</v>
      </c>
      <c r="AF2695" s="7">
        <f t="shared" si="436"/>
        <v>34500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146</v>
      </c>
      <c r="D2696" s="18" t="s">
        <v>147</v>
      </c>
      <c r="E2696" s="18" t="s">
        <v>2991</v>
      </c>
      <c r="F2696" s="18" t="s">
        <v>2992</v>
      </c>
      <c r="G2696" s="18" t="s">
        <v>2991</v>
      </c>
      <c r="H2696" s="18"/>
      <c r="I2696" s="18" t="s">
        <v>3216</v>
      </c>
      <c r="J2696" s="2" t="s">
        <v>3334</v>
      </c>
      <c r="K2696" s="2" t="s">
        <v>3310</v>
      </c>
      <c r="L2696" s="2" t="s">
        <v>35</v>
      </c>
      <c r="M2696" s="18"/>
      <c r="N2696" s="9"/>
      <c r="O2696" s="9" t="s">
        <v>45</v>
      </c>
      <c r="P2696" s="9" t="s">
        <v>46</v>
      </c>
      <c r="Q2696" s="16">
        <v>7.0000000000000007E-2</v>
      </c>
      <c r="R2696" s="9"/>
      <c r="S2696" s="9"/>
      <c r="T2696" s="7">
        <v>0</v>
      </c>
      <c r="U2696" s="7">
        <v>10700</v>
      </c>
      <c r="V2696" s="7">
        <v>9661.57</v>
      </c>
      <c r="W2696" s="11">
        <f t="shared" si="435"/>
        <v>1038.4300000000003</v>
      </c>
      <c r="X2696" s="15">
        <f t="shared" si="432"/>
        <v>9029.5046728971956</v>
      </c>
      <c r="Y2696" s="6">
        <f t="shared" si="437"/>
        <v>0</v>
      </c>
      <c r="Z2696" s="16">
        <v>0</v>
      </c>
      <c r="AA2696" s="9"/>
      <c r="AB2696" s="5">
        <f t="shared" si="440"/>
        <v>9029.5046728971956</v>
      </c>
      <c r="AC2696" s="7">
        <f t="shared" si="438"/>
        <v>632.06532710280408</v>
      </c>
      <c r="AD2696" s="7">
        <v>9661.57</v>
      </c>
      <c r="AE2696" s="16">
        <v>0.12</v>
      </c>
      <c r="AF2696" s="7">
        <f t="shared" si="436"/>
        <v>1159.3883999999998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2521</v>
      </c>
      <c r="F2697" s="18" t="s">
        <v>2521</v>
      </c>
      <c r="G2697" s="18" t="s">
        <v>2521</v>
      </c>
      <c r="H2697" s="18"/>
      <c r="I2697" s="18" t="s">
        <v>2377</v>
      </c>
      <c r="J2697" s="2" t="s">
        <v>3333</v>
      </c>
      <c r="K2697" s="2" t="s">
        <v>3275</v>
      </c>
      <c r="L2697" s="2" t="s">
        <v>35</v>
      </c>
      <c r="M2697" s="18"/>
      <c r="N2697" s="9"/>
      <c r="O2697" s="9" t="s">
        <v>3203</v>
      </c>
      <c r="P2697" s="9" t="s">
        <v>41</v>
      </c>
      <c r="Q2697" s="16">
        <v>0</v>
      </c>
      <c r="R2697" s="9"/>
      <c r="S2697" s="9"/>
      <c r="T2697" s="7">
        <v>0</v>
      </c>
      <c r="U2697" s="7">
        <v>763000</v>
      </c>
      <c r="V2697" s="7">
        <v>299750</v>
      </c>
      <c r="W2697" s="11">
        <v>0</v>
      </c>
      <c r="X2697" s="6">
        <f t="shared" si="432"/>
        <v>299750</v>
      </c>
      <c r="Y2697" s="6">
        <f t="shared" si="437"/>
        <v>0</v>
      </c>
      <c r="Z2697" s="16">
        <v>0</v>
      </c>
      <c r="AA2697" s="9"/>
      <c r="AB2697" s="5">
        <f t="shared" si="440"/>
        <v>299750</v>
      </c>
      <c r="AC2697" s="7">
        <f t="shared" si="438"/>
        <v>0</v>
      </c>
      <c r="AD2697" s="7">
        <v>299750</v>
      </c>
      <c r="AE2697" s="3">
        <v>0.06</v>
      </c>
      <c r="AF2697" s="7">
        <f t="shared" si="436"/>
        <v>17985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166</v>
      </c>
      <c r="D2698" s="18" t="s">
        <v>171</v>
      </c>
      <c r="E2698" s="18" t="s">
        <v>2570</v>
      </c>
      <c r="F2698" s="18" t="s">
        <v>2571</v>
      </c>
      <c r="G2698" s="18" t="s">
        <v>2570</v>
      </c>
      <c r="H2698" s="18"/>
      <c r="I2698" s="18" t="s">
        <v>2377</v>
      </c>
      <c r="J2698" s="2" t="s">
        <v>3333</v>
      </c>
      <c r="K2698" s="2" t="s">
        <v>3275</v>
      </c>
      <c r="L2698" s="2" t="s">
        <v>35</v>
      </c>
      <c r="M2698" s="18"/>
      <c r="N2698" s="9"/>
      <c r="O2698" s="9" t="s">
        <v>3203</v>
      </c>
      <c r="P2698" s="9" t="s">
        <v>41</v>
      </c>
      <c r="Q2698" s="16">
        <v>0</v>
      </c>
      <c r="R2698" s="9"/>
      <c r="S2698" s="9"/>
      <c r="T2698" s="7">
        <v>0</v>
      </c>
      <c r="U2698" s="7">
        <v>108500</v>
      </c>
      <c r="V2698" s="7">
        <v>104273</v>
      </c>
      <c r="W2698" s="11">
        <v>0</v>
      </c>
      <c r="X2698" s="6">
        <v>108500</v>
      </c>
      <c r="Y2698" s="6">
        <f t="shared" si="437"/>
        <v>4227</v>
      </c>
      <c r="Z2698" s="16">
        <v>0</v>
      </c>
      <c r="AA2698" s="9"/>
      <c r="AB2698" s="5">
        <f t="shared" si="440"/>
        <v>108500</v>
      </c>
      <c r="AC2698" s="7">
        <f t="shared" si="438"/>
        <v>-4227</v>
      </c>
      <c r="AD2698" s="7">
        <v>104273</v>
      </c>
      <c r="AE2698" s="3">
        <v>0.06</v>
      </c>
      <c r="AF2698" s="7">
        <f t="shared" si="436"/>
        <v>6256.38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2507</v>
      </c>
      <c r="F2699" s="18" t="s">
        <v>2508</v>
      </c>
      <c r="G2699" s="18" t="s">
        <v>2507</v>
      </c>
      <c r="H2699" s="18"/>
      <c r="I2699" s="18" t="s">
        <v>2377</v>
      </c>
      <c r="J2699" s="2" t="s">
        <v>3333</v>
      </c>
      <c r="K2699" s="2" t="s">
        <v>3275</v>
      </c>
      <c r="L2699" s="2" t="s">
        <v>35</v>
      </c>
      <c r="M2699" s="18"/>
      <c r="N2699" s="9"/>
      <c r="O2699" s="9" t="s">
        <v>3203</v>
      </c>
      <c r="P2699" s="9" t="s">
        <v>41</v>
      </c>
      <c r="Q2699" s="16">
        <v>0</v>
      </c>
      <c r="R2699" s="9"/>
      <c r="S2699" s="9"/>
      <c r="T2699" s="7">
        <v>0</v>
      </c>
      <c r="U2699" s="7">
        <v>42400</v>
      </c>
      <c r="V2699" s="7">
        <v>42400</v>
      </c>
      <c r="W2699" s="11">
        <v>0</v>
      </c>
      <c r="X2699" s="6">
        <f t="shared" si="432"/>
        <v>42400</v>
      </c>
      <c r="Y2699" s="6">
        <f t="shared" si="437"/>
        <v>0</v>
      </c>
      <c r="Z2699" s="16">
        <v>0</v>
      </c>
      <c r="AA2699" s="9"/>
      <c r="AB2699" s="5">
        <f t="shared" si="440"/>
        <v>42400</v>
      </c>
      <c r="AC2699" s="7">
        <f t="shared" si="438"/>
        <v>0</v>
      </c>
      <c r="AD2699" s="7">
        <v>42400</v>
      </c>
      <c r="AE2699" s="3">
        <v>0.06</v>
      </c>
      <c r="AF2699" s="7">
        <f t="shared" si="436"/>
        <v>2544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190</v>
      </c>
      <c r="E2700" s="18" t="s">
        <v>209</v>
      </c>
      <c r="F2700" s="18" t="s">
        <v>209</v>
      </c>
      <c r="G2700" s="18" t="s">
        <v>209</v>
      </c>
      <c r="H2700" s="18"/>
      <c r="I2700" s="18" t="s">
        <v>2377</v>
      </c>
      <c r="J2700" s="2" t="s">
        <v>3333</v>
      </c>
      <c r="K2700" s="2" t="s">
        <v>3275</v>
      </c>
      <c r="L2700" s="2" t="s">
        <v>35</v>
      </c>
      <c r="M2700" s="18"/>
      <c r="N2700" s="9"/>
      <c r="O2700" s="9" t="s">
        <v>3203</v>
      </c>
      <c r="P2700" s="9" t="s">
        <v>41</v>
      </c>
      <c r="Q2700" s="16">
        <v>0</v>
      </c>
      <c r="R2700" s="9"/>
      <c r="S2700" s="9"/>
      <c r="T2700" s="7">
        <v>0</v>
      </c>
      <c r="U2700" s="7">
        <v>3000</v>
      </c>
      <c r="V2700" s="7">
        <v>30000</v>
      </c>
      <c r="W2700" s="11">
        <v>0</v>
      </c>
      <c r="X2700" s="6">
        <f t="shared" si="432"/>
        <v>30000</v>
      </c>
      <c r="Y2700" s="6">
        <f t="shared" si="437"/>
        <v>0</v>
      </c>
      <c r="Z2700" s="16">
        <v>0</v>
      </c>
      <c r="AA2700" s="9"/>
      <c r="AB2700" s="5">
        <f t="shared" si="440"/>
        <v>30000</v>
      </c>
      <c r="AC2700" s="7">
        <f t="shared" si="438"/>
        <v>0</v>
      </c>
      <c r="AD2700" s="7">
        <v>30000</v>
      </c>
      <c r="AE2700" s="3">
        <v>0.06</v>
      </c>
      <c r="AF2700" s="7">
        <f t="shared" si="436"/>
        <v>1800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2465</v>
      </c>
      <c r="F2701" s="18" t="s">
        <v>2465</v>
      </c>
      <c r="G2701" s="18" t="s">
        <v>2465</v>
      </c>
      <c r="H2701" s="18"/>
      <c r="I2701" s="18" t="s">
        <v>2377</v>
      </c>
      <c r="J2701" s="2" t="s">
        <v>3333</v>
      </c>
      <c r="K2701" s="2" t="s">
        <v>3275</v>
      </c>
      <c r="L2701" s="2" t="s">
        <v>35</v>
      </c>
      <c r="M2701" s="18"/>
      <c r="N2701" s="9"/>
      <c r="O2701" s="9" t="s">
        <v>3203</v>
      </c>
      <c r="P2701" s="9" t="s">
        <v>41</v>
      </c>
      <c r="Q2701" s="16">
        <v>0</v>
      </c>
      <c r="R2701" s="9"/>
      <c r="S2701" s="9"/>
      <c r="T2701" s="7">
        <v>0</v>
      </c>
      <c r="U2701" s="7">
        <v>22000</v>
      </c>
      <c r="V2701" s="7">
        <v>22000</v>
      </c>
      <c r="W2701" s="11">
        <v>0</v>
      </c>
      <c r="X2701" s="6">
        <v>25000</v>
      </c>
      <c r="Y2701" s="6">
        <f t="shared" si="437"/>
        <v>3000</v>
      </c>
      <c r="Z2701" s="16">
        <v>0</v>
      </c>
      <c r="AA2701" s="9"/>
      <c r="AB2701" s="5">
        <f t="shared" si="440"/>
        <v>25000</v>
      </c>
      <c r="AC2701" s="7">
        <f t="shared" si="438"/>
        <v>-3000</v>
      </c>
      <c r="AD2701" s="7">
        <v>22000</v>
      </c>
      <c r="AE2701" s="3">
        <v>0.06</v>
      </c>
      <c r="AF2701" s="7">
        <f t="shared" si="436"/>
        <v>1320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189</v>
      </c>
      <c r="D2702" s="18" t="s">
        <v>210</v>
      </c>
      <c r="E2702" s="18" t="s">
        <v>2468</v>
      </c>
      <c r="F2702" s="18" t="s">
        <v>2469</v>
      </c>
      <c r="G2702" s="18" t="s">
        <v>2468</v>
      </c>
      <c r="H2702" s="18"/>
      <c r="I2702" s="18" t="s">
        <v>2377</v>
      </c>
      <c r="J2702" s="2" t="s">
        <v>3333</v>
      </c>
      <c r="K2702" s="2" t="s">
        <v>3275</v>
      </c>
      <c r="L2702" s="2" t="s">
        <v>35</v>
      </c>
      <c r="M2702" s="18"/>
      <c r="N2702" s="9"/>
      <c r="O2702" s="9" t="s">
        <v>3203</v>
      </c>
      <c r="P2702" s="9" t="s">
        <v>41</v>
      </c>
      <c r="Q2702" s="16">
        <v>0</v>
      </c>
      <c r="R2702" s="9"/>
      <c r="S2702" s="9"/>
      <c r="T2702" s="7">
        <v>0</v>
      </c>
      <c r="U2702" s="7">
        <v>5805</v>
      </c>
      <c r="V2702" s="7">
        <v>20000</v>
      </c>
      <c r="W2702" s="11">
        <v>0</v>
      </c>
      <c r="X2702" s="6">
        <f t="shared" si="432"/>
        <v>20000</v>
      </c>
      <c r="Y2702" s="6">
        <f t="shared" si="437"/>
        <v>0</v>
      </c>
      <c r="Z2702" s="16">
        <v>0</v>
      </c>
      <c r="AA2702" s="9"/>
      <c r="AB2702" s="5">
        <f t="shared" si="440"/>
        <v>20000</v>
      </c>
      <c r="AC2702" s="7">
        <f t="shared" si="438"/>
        <v>0</v>
      </c>
      <c r="AD2702" s="7">
        <v>20000</v>
      </c>
      <c r="AE2702" s="3">
        <v>0.06</v>
      </c>
      <c r="AF2702" s="7">
        <f t="shared" si="436"/>
        <v>1200</v>
      </c>
      <c r="AG2702" s="16">
        <v>0</v>
      </c>
      <c r="AH2702" s="7"/>
      <c r="AI2702" s="18"/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59</v>
      </c>
      <c r="D2703" s="18" t="s">
        <v>60</v>
      </c>
      <c r="E2703" s="18" t="s">
        <v>3217</v>
      </c>
      <c r="F2703" s="18" t="s">
        <v>3217</v>
      </c>
      <c r="G2703" s="18" t="s">
        <v>3217</v>
      </c>
      <c r="H2703" s="18"/>
      <c r="I2703" s="18" t="s">
        <v>3218</v>
      </c>
      <c r="J2703" s="2" t="s">
        <v>3334</v>
      </c>
      <c r="K2703" s="2" t="s">
        <v>3311</v>
      </c>
      <c r="L2703" s="2" t="s">
        <v>35</v>
      </c>
      <c r="M2703" s="18"/>
      <c r="N2703" s="9"/>
      <c r="O2703" s="9" t="s">
        <v>45</v>
      </c>
      <c r="P2703" s="9" t="s">
        <v>46</v>
      </c>
      <c r="Q2703" s="16">
        <v>0.05</v>
      </c>
      <c r="R2703" s="9"/>
      <c r="S2703" s="9"/>
      <c r="T2703" s="7">
        <v>29127.369999999995</v>
      </c>
      <c r="U2703" s="7">
        <v>30000</v>
      </c>
      <c r="V2703" s="7">
        <v>31500</v>
      </c>
      <c r="W2703" s="11">
        <f t="shared" si="435"/>
        <v>27627.369999999995</v>
      </c>
      <c r="X2703" s="6">
        <f t="shared" si="432"/>
        <v>30000</v>
      </c>
      <c r="Y2703" s="6">
        <f t="shared" si="437"/>
        <v>560.70000000000073</v>
      </c>
      <c r="Z2703" s="16">
        <v>0</v>
      </c>
      <c r="AA2703" s="9"/>
      <c r="AB2703" s="5">
        <f t="shared" si="440"/>
        <v>30000</v>
      </c>
      <c r="AC2703" s="7">
        <f t="shared" si="438"/>
        <v>1500</v>
      </c>
      <c r="AD2703" s="7">
        <v>29439.3</v>
      </c>
      <c r="AE2703" s="16">
        <v>0</v>
      </c>
      <c r="AF2703" s="7">
        <f t="shared" si="436"/>
        <v>0</v>
      </c>
      <c r="AG2703" s="16">
        <v>0</v>
      </c>
      <c r="AH2703" s="7"/>
      <c r="AI2703" s="18" t="s">
        <v>3219</v>
      </c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47</v>
      </c>
      <c r="D2704" s="18" t="s">
        <v>63</v>
      </c>
      <c r="E2704" s="18" t="s">
        <v>2775</v>
      </c>
      <c r="F2704" s="18" t="s">
        <v>2775</v>
      </c>
      <c r="G2704" s="18" t="s">
        <v>2775</v>
      </c>
      <c r="H2704" s="18"/>
      <c r="I2704" s="18" t="s">
        <v>2938</v>
      </c>
      <c r="J2704" s="2" t="s">
        <v>3313</v>
      </c>
      <c r="K2704" s="2" t="s">
        <v>3313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88571.839999999997</v>
      </c>
      <c r="W2704" s="11">
        <v>0</v>
      </c>
      <c r="X2704" s="6">
        <f t="shared" si="432"/>
        <v>88571.839999999997</v>
      </c>
      <c r="Y2704" s="6">
        <f t="shared" si="437"/>
        <v>0</v>
      </c>
      <c r="Z2704" s="16">
        <v>0</v>
      </c>
      <c r="AA2704" s="9"/>
      <c r="AB2704" s="5">
        <f t="shared" si="440"/>
        <v>88571.839999999997</v>
      </c>
      <c r="AC2704" s="7">
        <f t="shared" si="438"/>
        <v>0</v>
      </c>
      <c r="AD2704" s="7">
        <v>88571.839999999997</v>
      </c>
      <c r="AE2704" s="16">
        <v>0.09</v>
      </c>
      <c r="AF2704" s="7">
        <f t="shared" si="436"/>
        <v>7971.4655999999995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166</v>
      </c>
      <c r="D2705" s="18" t="s">
        <v>176</v>
      </c>
      <c r="E2705" s="18" t="s">
        <v>1969</v>
      </c>
      <c r="F2705" s="18" t="s">
        <v>1969</v>
      </c>
      <c r="G2705" s="18" t="s">
        <v>1969</v>
      </c>
      <c r="H2705" s="18"/>
      <c r="I2705" s="18" t="s">
        <v>2938</v>
      </c>
      <c r="J2705" s="2" t="s">
        <v>3313</v>
      </c>
      <c r="K2705" s="2" t="s">
        <v>3313</v>
      </c>
      <c r="L2705" s="2" t="s">
        <v>35</v>
      </c>
      <c r="M2705" s="18"/>
      <c r="N2705" s="9"/>
      <c r="O2705" s="9" t="s">
        <v>3176</v>
      </c>
      <c r="P2705" s="9" t="s">
        <v>41</v>
      </c>
      <c r="Q2705" s="16">
        <v>0</v>
      </c>
      <c r="R2705" s="9"/>
      <c r="S2705" s="9"/>
      <c r="T2705" s="7">
        <v>0</v>
      </c>
      <c r="U2705" s="7">
        <v>0</v>
      </c>
      <c r="V2705" s="7">
        <v>20158.919999999998</v>
      </c>
      <c r="W2705" s="11">
        <v>0</v>
      </c>
      <c r="X2705" s="6">
        <f t="shared" si="432"/>
        <v>20158.919999999998</v>
      </c>
      <c r="Y2705" s="6">
        <f t="shared" si="437"/>
        <v>0</v>
      </c>
      <c r="Z2705" s="16">
        <v>0</v>
      </c>
      <c r="AA2705" s="9"/>
      <c r="AB2705" s="5">
        <f t="shared" si="440"/>
        <v>20158.919999999998</v>
      </c>
      <c r="AC2705" s="7">
        <f t="shared" si="438"/>
        <v>0</v>
      </c>
      <c r="AD2705" s="7">
        <v>20158.919999999998</v>
      </c>
      <c r="AE2705" s="16">
        <v>0.09</v>
      </c>
      <c r="AF2705" s="7">
        <f t="shared" si="436"/>
        <v>1814.3027999999997</v>
      </c>
      <c r="AG2705" s="16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36</v>
      </c>
      <c r="D2706" s="18" t="s">
        <v>226</v>
      </c>
      <c r="E2706" s="18" t="s">
        <v>2304</v>
      </c>
      <c r="F2706" s="18" t="s">
        <v>2304</v>
      </c>
      <c r="G2706" s="18" t="s">
        <v>2304</v>
      </c>
      <c r="H2706" s="18"/>
      <c r="I2706" s="18" t="s">
        <v>3220</v>
      </c>
      <c r="J2706" s="2" t="s">
        <v>3334</v>
      </c>
      <c r="K2706" s="2" t="s">
        <v>3317</v>
      </c>
      <c r="L2706" s="2" t="s">
        <v>35</v>
      </c>
      <c r="M2706" s="18" t="s">
        <v>3221</v>
      </c>
      <c r="N2706" s="9"/>
      <c r="O2706" s="9" t="s">
        <v>413</v>
      </c>
      <c r="P2706" s="9" t="s">
        <v>46</v>
      </c>
      <c r="Q2706" s="10">
        <v>0.02</v>
      </c>
      <c r="R2706" s="9">
        <v>1000066254</v>
      </c>
      <c r="S2706" s="9"/>
      <c r="T2706" s="13">
        <v>25798.6</v>
      </c>
      <c r="U2706" s="13">
        <v>-25798.6</v>
      </c>
      <c r="V2706" s="13">
        <v>0</v>
      </c>
      <c r="W2706" s="11">
        <f t="shared" si="435"/>
        <v>0</v>
      </c>
      <c r="X2706" s="6">
        <f t="shared" ref="X2706:X2726" si="441">IF(P2706="折扣",V2706*Q2706,IF(P2706="返现",V2706,V2706/(1+Q2706)))</f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166</v>
      </c>
      <c r="D2707" s="18" t="s">
        <v>171</v>
      </c>
      <c r="E2707" s="18" t="s">
        <v>3222</v>
      </c>
      <c r="F2707" s="18" t="s">
        <v>3223</v>
      </c>
      <c r="G2707" s="18" t="s">
        <v>3222</v>
      </c>
      <c r="H2707" s="18"/>
      <c r="I2707" s="18" t="s">
        <v>3220</v>
      </c>
      <c r="J2707" s="2" t="s">
        <v>3334</v>
      </c>
      <c r="K2707" s="2" t="s">
        <v>3317</v>
      </c>
      <c r="L2707" s="2" t="s">
        <v>35</v>
      </c>
      <c r="M2707" s="18" t="s">
        <v>3224</v>
      </c>
      <c r="N2707" s="9"/>
      <c r="O2707" s="9" t="s">
        <v>413</v>
      </c>
      <c r="P2707" s="9" t="s">
        <v>41</v>
      </c>
      <c r="Q2707" s="10">
        <v>0</v>
      </c>
      <c r="R2707" s="9">
        <v>1000079951</v>
      </c>
      <c r="S2707" s="9"/>
      <c r="T2707" s="13">
        <v>9405.5</v>
      </c>
      <c r="U2707" s="13">
        <v>-9405.5</v>
      </c>
      <c r="V2707" s="13">
        <v>0</v>
      </c>
      <c r="W2707" s="11">
        <f t="shared" si="435"/>
        <v>0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47</v>
      </c>
      <c r="D2708" s="18" t="s">
        <v>63</v>
      </c>
      <c r="E2708" s="18" t="s">
        <v>1915</v>
      </c>
      <c r="F2708" s="18" t="s">
        <v>1915</v>
      </c>
      <c r="G2708" s="18" t="s">
        <v>1915</v>
      </c>
      <c r="H2708" s="18"/>
      <c r="I2708" s="18" t="s">
        <v>3220</v>
      </c>
      <c r="J2708" s="2" t="s">
        <v>3334</v>
      </c>
      <c r="K2708" s="2" t="s">
        <v>3317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1000082509</v>
      </c>
      <c r="S2708" s="9"/>
      <c r="T2708" s="11">
        <v>1387.5</v>
      </c>
      <c r="U2708" s="13"/>
      <c r="V2708" s="13">
        <v>0</v>
      </c>
      <c r="W2708" s="11">
        <f t="shared" si="435"/>
        <v>1387.5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146</v>
      </c>
      <c r="D2709" s="18" t="s">
        <v>154</v>
      </c>
      <c r="E2709" s="18" t="s">
        <v>3226</v>
      </c>
      <c r="F2709" s="18" t="s">
        <v>3226</v>
      </c>
      <c r="G2709" s="18" t="s">
        <v>3226</v>
      </c>
      <c r="H2709" s="18"/>
      <c r="I2709" s="18" t="s">
        <v>3220</v>
      </c>
      <c r="J2709" s="2" t="s">
        <v>3334</v>
      </c>
      <c r="K2709" s="2" t="s">
        <v>3317</v>
      </c>
      <c r="L2709" s="2" t="s">
        <v>35</v>
      </c>
      <c r="M2709" s="18" t="s">
        <v>3227</v>
      </c>
      <c r="N2709" s="9"/>
      <c r="O2709" s="9" t="s">
        <v>413</v>
      </c>
      <c r="P2709" s="9" t="s">
        <v>41</v>
      </c>
      <c r="Q2709" s="27">
        <v>0</v>
      </c>
      <c r="R2709" s="9">
        <v>1000043274</v>
      </c>
      <c r="S2709" s="9"/>
      <c r="T2709" s="11">
        <v>22550.75</v>
      </c>
      <c r="U2709" s="13"/>
      <c r="V2709" s="13">
        <v>0</v>
      </c>
      <c r="W2709" s="11">
        <f t="shared" si="435"/>
        <v>22550.75</v>
      </c>
      <c r="X2709" s="6">
        <f t="shared" si="441"/>
        <v>0</v>
      </c>
      <c r="Y2709" s="6">
        <f t="shared" si="437"/>
        <v>0</v>
      </c>
      <c r="Z2709" s="10">
        <v>0</v>
      </c>
      <c r="AA2709" s="9"/>
      <c r="AB2709" s="5">
        <f t="shared" si="440"/>
        <v>0</v>
      </c>
      <c r="AC2709" s="7">
        <f t="shared" si="438"/>
        <v>0</v>
      </c>
      <c r="AD2709" s="13">
        <v>0</v>
      </c>
      <c r="AE2709" s="10">
        <v>0</v>
      </c>
      <c r="AF2709" s="13">
        <v>0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65</v>
      </c>
      <c r="D2710" s="18" t="s">
        <v>66</v>
      </c>
      <c r="E2710" s="18" t="s">
        <v>2869</v>
      </c>
      <c r="F2710" s="18" t="s">
        <v>2869</v>
      </c>
      <c r="G2710" s="18" t="s">
        <v>2869</v>
      </c>
      <c r="H2710" s="18"/>
      <c r="I2710" s="18" t="s">
        <v>424</v>
      </c>
      <c r="J2710" s="2" t="s">
        <v>3334</v>
      </c>
      <c r="K2710" s="2" t="s">
        <v>3319</v>
      </c>
      <c r="L2710" s="2" t="s">
        <v>35</v>
      </c>
      <c r="M2710" s="18" t="s">
        <v>3228</v>
      </c>
      <c r="N2710" s="9"/>
      <c r="O2710" s="9" t="s">
        <v>413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1011723.21</v>
      </c>
      <c r="V2710" s="13">
        <v>373116.27</v>
      </c>
      <c r="W2710" s="11">
        <f t="shared" ref="W2710:W2728" si="442">T2710+U2710-V2710</f>
        <v>638606.93999999994</v>
      </c>
      <c r="X2710" s="6">
        <f t="shared" si="441"/>
        <v>373116.27</v>
      </c>
      <c r="Y2710" s="6">
        <f t="shared" si="437"/>
        <v>7316.0100000000093</v>
      </c>
      <c r="Z2710" s="10">
        <v>0</v>
      </c>
      <c r="AA2710" s="9"/>
      <c r="AB2710" s="5">
        <f t="shared" si="440"/>
        <v>373116.27</v>
      </c>
      <c r="AC2710" s="7">
        <f t="shared" si="438"/>
        <v>0</v>
      </c>
      <c r="AD2710" s="13">
        <v>365800.26</v>
      </c>
      <c r="AE2710" s="10">
        <v>0.02</v>
      </c>
      <c r="AF2710" s="13">
        <v>7316.01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idden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584</v>
      </c>
      <c r="F2711" s="18" t="s">
        <v>584</v>
      </c>
      <c r="G2711" s="18" t="s">
        <v>584</v>
      </c>
      <c r="H2711" s="18"/>
      <c r="I2711" s="18" t="s">
        <v>411</v>
      </c>
      <c r="J2711" s="2" t="s">
        <v>3335</v>
      </c>
      <c r="K2711" s="2" t="s">
        <v>3284</v>
      </c>
      <c r="L2711" s="2" t="s">
        <v>35</v>
      </c>
      <c r="M2711" s="18" t="s">
        <v>3229</v>
      </c>
      <c r="N2711" s="9"/>
      <c r="O2711" s="9" t="s">
        <v>3176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16500</v>
      </c>
      <c r="V2711" s="13">
        <v>16500</v>
      </c>
      <c r="W2711" s="11">
        <f t="shared" si="442"/>
        <v>0</v>
      </c>
      <c r="X2711" s="6">
        <f t="shared" si="441"/>
        <v>16500</v>
      </c>
      <c r="Y2711" s="6">
        <f t="shared" si="437"/>
        <v>0</v>
      </c>
      <c r="Z2711" s="10">
        <v>0</v>
      </c>
      <c r="AA2711" s="9"/>
      <c r="AB2711" s="5">
        <f t="shared" si="440"/>
        <v>16500</v>
      </c>
      <c r="AC2711" s="7">
        <f t="shared" si="438"/>
        <v>0</v>
      </c>
      <c r="AD2711" s="13">
        <v>16500</v>
      </c>
      <c r="AE2711" s="10">
        <v>7.0000000000000007E-2</v>
      </c>
      <c r="AF2711" s="13">
        <f>AE2711*AD2711</f>
        <v>1155</v>
      </c>
      <c r="AG2711" s="10">
        <v>0</v>
      </c>
      <c r="AH2711" s="9"/>
      <c r="AI2711" s="18"/>
      <c r="AJ2711" s="1" t="e">
        <v>#N/A</v>
      </c>
      <c r="AK2711" s="12">
        <f t="shared" si="439"/>
        <v>0</v>
      </c>
    </row>
    <row r="2712" spans="1:37" ht="13.75" hidden="1" customHeight="1" x14ac:dyDescent="0.3">
      <c r="A2712" s="74" t="s">
        <v>34</v>
      </c>
      <c r="B2712" s="18" t="s">
        <v>35</v>
      </c>
      <c r="C2712" s="18" t="s">
        <v>146</v>
      </c>
      <c r="D2712" s="18" t="s">
        <v>147</v>
      </c>
      <c r="E2712" s="18" t="s">
        <v>3230</v>
      </c>
      <c r="F2712" s="18" t="s">
        <v>3230</v>
      </c>
      <c r="G2712" s="18" t="s">
        <v>3230</v>
      </c>
      <c r="H2712" s="18"/>
      <c r="I2712" s="18" t="s">
        <v>411</v>
      </c>
      <c r="J2712" s="2" t="s">
        <v>3335</v>
      </c>
      <c r="K2712" s="2" t="s">
        <v>3284</v>
      </c>
      <c r="L2712" s="2" t="s">
        <v>35</v>
      </c>
      <c r="M2712" s="18" t="s">
        <v>3231</v>
      </c>
      <c r="N2712" s="9"/>
      <c r="O2712" s="9" t="s">
        <v>3232</v>
      </c>
      <c r="P2712" s="9" t="s">
        <v>41</v>
      </c>
      <c r="Q2712" s="10">
        <v>0</v>
      </c>
      <c r="R2712" s="9"/>
      <c r="S2712" s="9"/>
      <c r="T2712" s="13">
        <v>0</v>
      </c>
      <c r="U2712" s="13">
        <v>-113602.9</v>
      </c>
      <c r="V2712" s="13">
        <v>0</v>
      </c>
      <c r="W2712" s="11">
        <v>0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7.0000000000000007E-2</v>
      </c>
      <c r="AF2712" s="13">
        <v>0</v>
      </c>
      <c r="AG2712" s="10">
        <v>0</v>
      </c>
      <c r="AH2712" s="9"/>
      <c r="AI2712" s="18" t="s">
        <v>3233</v>
      </c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186</v>
      </c>
      <c r="D2713" s="18" t="s">
        <v>37</v>
      </c>
      <c r="E2713" s="18" t="s">
        <v>38</v>
      </c>
      <c r="F2713" s="18" t="s">
        <v>38</v>
      </c>
      <c r="G2713" s="18" t="s">
        <v>38</v>
      </c>
      <c r="H2713" s="18"/>
      <c r="I2713" s="18" t="s">
        <v>3220</v>
      </c>
      <c r="J2713" s="2" t="s">
        <v>3334</v>
      </c>
      <c r="K2713" s="2" t="s">
        <v>3317</v>
      </c>
      <c r="L2713" s="2" t="s">
        <v>35</v>
      </c>
      <c r="M2713" s="18" t="s">
        <v>3234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159441.73000000001</v>
      </c>
      <c r="U2713" s="13"/>
      <c r="V2713" s="13">
        <v>0</v>
      </c>
      <c r="W2713" s="11">
        <f t="shared" si="442"/>
        <v>159441.73000000001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47</v>
      </c>
      <c r="D2714" s="18" t="s">
        <v>63</v>
      </c>
      <c r="E2714" s="18" t="s">
        <v>536</v>
      </c>
      <c r="F2714" s="18" t="s">
        <v>536</v>
      </c>
      <c r="G2714" s="18" t="s">
        <v>536</v>
      </c>
      <c r="H2714" s="18"/>
      <c r="I2714" s="18" t="s">
        <v>3220</v>
      </c>
      <c r="J2714" s="2" t="s">
        <v>3334</v>
      </c>
      <c r="K2714" s="2" t="s">
        <v>3317</v>
      </c>
      <c r="L2714" s="2" t="s">
        <v>35</v>
      </c>
      <c r="M2714" s="18" t="s">
        <v>3235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9968.7000000000007</v>
      </c>
      <c r="U2714" s="13"/>
      <c r="V2714" s="13">
        <v>0</v>
      </c>
      <c r="W2714" s="11">
        <f t="shared" si="442"/>
        <v>9968.7000000000007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36</v>
      </c>
      <c r="D2715" s="18" t="s">
        <v>187</v>
      </c>
      <c r="E2715" s="18" t="s">
        <v>2342</v>
      </c>
      <c r="F2715" s="18" t="s">
        <v>2342</v>
      </c>
      <c r="G2715" s="18" t="s">
        <v>2342</v>
      </c>
      <c r="H2715" s="18"/>
      <c r="I2715" s="18" t="s">
        <v>3220</v>
      </c>
      <c r="J2715" s="2" t="s">
        <v>3334</v>
      </c>
      <c r="K2715" s="2" t="s">
        <v>3317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-2059.96</v>
      </c>
      <c r="U2715" s="13"/>
      <c r="V2715" s="13">
        <v>0</v>
      </c>
      <c r="W2715" s="11">
        <f t="shared" si="442"/>
        <v>-2059.96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47</v>
      </c>
      <c r="D2716" s="18" t="s">
        <v>881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3220</v>
      </c>
      <c r="J2716" s="2" t="s">
        <v>3334</v>
      </c>
      <c r="K2716" s="2" t="s">
        <v>3317</v>
      </c>
      <c r="L2716" s="2" t="s">
        <v>35</v>
      </c>
      <c r="M2716" s="18" t="s">
        <v>3238</v>
      </c>
      <c r="N2716" s="9"/>
      <c r="O2716" s="9" t="s">
        <v>413</v>
      </c>
      <c r="P2716" s="9" t="s">
        <v>41</v>
      </c>
      <c r="Q2716" s="27">
        <v>0</v>
      </c>
      <c r="R2716" s="9"/>
      <c r="S2716" s="9"/>
      <c r="T2716" s="13">
        <v>-74481.459999999905</v>
      </c>
      <c r="U2716" s="13"/>
      <c r="V2716" s="13">
        <v>0</v>
      </c>
      <c r="W2716" s="11">
        <f t="shared" si="442"/>
        <v>-74481.459999999905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147</v>
      </c>
      <c r="E2717" s="18" t="s">
        <v>3239</v>
      </c>
      <c r="F2717" s="18" t="s">
        <v>3239</v>
      </c>
      <c r="G2717" s="18" t="s">
        <v>3239</v>
      </c>
      <c r="H2717" s="18"/>
      <c r="I2717" s="18" t="s">
        <v>3220</v>
      </c>
      <c r="J2717" s="2" t="s">
        <v>3334</v>
      </c>
      <c r="K2717" s="2" t="s">
        <v>3317</v>
      </c>
      <c r="L2717" s="2" t="s">
        <v>35</v>
      </c>
      <c r="M2717" s="18" t="s">
        <v>3240</v>
      </c>
      <c r="N2717" s="9"/>
      <c r="O2717" s="9" t="s">
        <v>413</v>
      </c>
      <c r="P2717" s="9" t="s">
        <v>46</v>
      </c>
      <c r="Q2717" s="27">
        <v>0.01</v>
      </c>
      <c r="R2717" s="9"/>
      <c r="S2717" s="9"/>
      <c r="T2717" s="13">
        <v>-1516.75</v>
      </c>
      <c r="U2717" s="13"/>
      <c r="V2717" s="13">
        <v>0</v>
      </c>
      <c r="W2717" s="11">
        <f t="shared" si="442"/>
        <v>-1516.75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146</v>
      </c>
      <c r="D2718" s="18" t="s">
        <v>163</v>
      </c>
      <c r="E2718" s="18" t="s">
        <v>2215</v>
      </c>
      <c r="F2718" s="18" t="s">
        <v>2215</v>
      </c>
      <c r="G2718" s="18" t="s">
        <v>2215</v>
      </c>
      <c r="H2718" s="18"/>
      <c r="I2718" s="18" t="s">
        <v>3220</v>
      </c>
      <c r="J2718" s="2" t="s">
        <v>3334</v>
      </c>
      <c r="K2718" s="2" t="s">
        <v>3317</v>
      </c>
      <c r="L2718" s="2" t="s">
        <v>35</v>
      </c>
      <c r="M2718" s="18" t="s">
        <v>3241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45.899999999999899</v>
      </c>
      <c r="U2718" s="13"/>
      <c r="V2718" s="13">
        <v>0</v>
      </c>
      <c r="W2718" s="11">
        <f t="shared" si="442"/>
        <v>45.899999999999899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226</v>
      </c>
      <c r="E2719" s="18" t="s">
        <v>2304</v>
      </c>
      <c r="F2719" s="18" t="s">
        <v>2304</v>
      </c>
      <c r="G2719" s="18" t="s">
        <v>2304</v>
      </c>
      <c r="H2719" s="18"/>
      <c r="I2719" s="18" t="s">
        <v>3220</v>
      </c>
      <c r="J2719" s="2" t="s">
        <v>3334</v>
      </c>
      <c r="K2719" s="2" t="s">
        <v>3317</v>
      </c>
      <c r="L2719" s="2" t="s">
        <v>35</v>
      </c>
      <c r="M2719" s="18" t="s">
        <v>3221</v>
      </c>
      <c r="N2719" s="9"/>
      <c r="O2719" s="9" t="s">
        <v>413</v>
      </c>
      <c r="P2719" s="9" t="s">
        <v>46</v>
      </c>
      <c r="Q2719" s="27">
        <v>0.02</v>
      </c>
      <c r="R2719" s="9"/>
      <c r="S2719" s="9"/>
      <c r="T2719" s="13">
        <v>0</v>
      </c>
      <c r="U2719" s="13"/>
      <c r="V2719" s="13">
        <v>0</v>
      </c>
      <c r="W2719" s="11">
        <f t="shared" si="442"/>
        <v>0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186</v>
      </c>
      <c r="D2720" s="18" t="s">
        <v>54</v>
      </c>
      <c r="E2720" s="18" t="s">
        <v>2185</v>
      </c>
      <c r="F2720" s="18" t="s">
        <v>2185</v>
      </c>
      <c r="G2720" s="18" t="s">
        <v>2185</v>
      </c>
      <c r="H2720" s="18"/>
      <c r="I2720" s="18" t="s">
        <v>3220</v>
      </c>
      <c r="J2720" s="2" t="s">
        <v>3334</v>
      </c>
      <c r="K2720" s="2" t="s">
        <v>3317</v>
      </c>
      <c r="L2720" s="2" t="s">
        <v>35</v>
      </c>
      <c r="M2720" s="18" t="s">
        <v>3242</v>
      </c>
      <c r="N2720" s="9"/>
      <c r="O2720" s="9" t="s">
        <v>413</v>
      </c>
      <c r="P2720" s="9" t="s">
        <v>41</v>
      </c>
      <c r="Q2720" s="27">
        <v>0</v>
      </c>
      <c r="R2720" s="9"/>
      <c r="S2720" s="9"/>
      <c r="T2720" s="13">
        <v>-2426.1</v>
      </c>
      <c r="U2720" s="13"/>
      <c r="V2720" s="13">
        <v>0</v>
      </c>
      <c r="W2720" s="11">
        <f t="shared" si="442"/>
        <v>-2426.1</v>
      </c>
      <c r="X2720" s="6">
        <f t="shared" si="441"/>
        <v>0</v>
      </c>
      <c r="Y2720" s="6">
        <f t="shared" si="437"/>
        <v>0</v>
      </c>
      <c r="Z2720" s="10">
        <v>0</v>
      </c>
      <c r="AA2720" s="9"/>
      <c r="AB2720" s="5">
        <f t="shared" si="440"/>
        <v>0</v>
      </c>
      <c r="AC2720" s="7">
        <f t="shared" si="438"/>
        <v>0</v>
      </c>
      <c r="AD2720" s="13">
        <v>0</v>
      </c>
      <c r="AE2720" s="10">
        <v>0</v>
      </c>
      <c r="AF2720" s="13">
        <v>0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65</v>
      </c>
      <c r="D2721" s="18" t="s">
        <v>66</v>
      </c>
      <c r="E2721" s="18" t="s">
        <v>2869</v>
      </c>
      <c r="F2721" s="18" t="s">
        <v>2869</v>
      </c>
      <c r="G2721" s="18" t="s">
        <v>2869</v>
      </c>
      <c r="H2721" s="18"/>
      <c r="I2721" s="18" t="s">
        <v>3243</v>
      </c>
      <c r="J2721" s="2" t="s">
        <v>3334</v>
      </c>
      <c r="K2721" s="2" t="s">
        <v>3319</v>
      </c>
      <c r="L2721" s="2" t="s">
        <v>35</v>
      </c>
      <c r="M2721" s="18" t="s">
        <v>3228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22573.94</v>
      </c>
      <c r="W2721" s="11">
        <f t="shared" si="442"/>
        <v>-22573.94</v>
      </c>
      <c r="X2721" s="6">
        <f t="shared" si="441"/>
        <v>22573.94</v>
      </c>
      <c r="Y2721" s="6">
        <f t="shared" si="437"/>
        <v>868.22999999999956</v>
      </c>
      <c r="Z2721" s="10">
        <v>0</v>
      </c>
      <c r="AA2721" s="9"/>
      <c r="AB2721" s="5">
        <f t="shared" si="440"/>
        <v>22573.94</v>
      </c>
      <c r="AC2721" s="7">
        <f t="shared" si="438"/>
        <v>0</v>
      </c>
      <c r="AD2721" s="13">
        <v>21705.71</v>
      </c>
      <c r="AE2721" s="10">
        <v>0.04</v>
      </c>
      <c r="AF2721" s="13">
        <v>868.23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3244</v>
      </c>
      <c r="F2722" s="18" t="s">
        <v>3244</v>
      </c>
      <c r="G2722" s="18" t="s">
        <v>701</v>
      </c>
      <c r="H2722" s="18"/>
      <c r="I2722" s="18" t="s">
        <v>3245</v>
      </c>
      <c r="J2722" s="2" t="s">
        <v>3334</v>
      </c>
      <c r="K2722" s="2" t="s">
        <v>3324</v>
      </c>
      <c r="L2722" s="2" t="s">
        <v>35</v>
      </c>
      <c r="M2722" s="18" t="s">
        <v>3246</v>
      </c>
      <c r="N2722" s="9"/>
      <c r="O2722" s="9" t="s">
        <v>45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12811.533461538462</v>
      </c>
      <c r="AB2722" s="5">
        <f t="shared" si="440"/>
        <v>12811.533461538462</v>
      </c>
      <c r="AC2722" s="7">
        <f t="shared" si="438"/>
        <v>0</v>
      </c>
      <c r="AD2722" s="13">
        <v>0</v>
      </c>
      <c r="AE2722" s="10">
        <v>0.04</v>
      </c>
      <c r="AF2722" s="13">
        <v>13323.99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176</v>
      </c>
      <c r="E2723" s="18" t="s">
        <v>3244</v>
      </c>
      <c r="F2723" s="18" t="s">
        <v>3244</v>
      </c>
      <c r="G2723" s="18" t="s">
        <v>701</v>
      </c>
      <c r="H2723" s="18"/>
      <c r="I2723" s="18" t="s">
        <v>3245</v>
      </c>
      <c r="J2723" s="2" t="s">
        <v>3334</v>
      </c>
      <c r="K2723" s="2" t="s">
        <v>3324</v>
      </c>
      <c r="L2723" s="2" t="s">
        <v>35</v>
      </c>
      <c r="M2723" s="18" t="s">
        <v>3246</v>
      </c>
      <c r="N2723" s="9"/>
      <c r="O2723" s="9" t="s">
        <v>944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v>0</v>
      </c>
      <c r="Y2723" s="6">
        <f t="shared" si="437"/>
        <v>0</v>
      </c>
      <c r="Z2723" s="10">
        <v>0.04</v>
      </c>
      <c r="AA2723" s="11">
        <v>96645.634230769239</v>
      </c>
      <c r="AB2723" s="5">
        <f t="shared" si="440"/>
        <v>96645.634230769239</v>
      </c>
      <c r="AC2723" s="7">
        <f t="shared" si="438"/>
        <v>0</v>
      </c>
      <c r="AD2723" s="13">
        <v>0</v>
      </c>
      <c r="AE2723" s="10">
        <v>0.04</v>
      </c>
      <c r="AF2723" s="13">
        <v>100511.46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18" t="s">
        <v>35</v>
      </c>
      <c r="C2724" s="18" t="s">
        <v>166</v>
      </c>
      <c r="D2724" s="18" t="s">
        <v>171</v>
      </c>
      <c r="E2724" s="18" t="s">
        <v>640</v>
      </c>
      <c r="F2724" s="18" t="s">
        <v>640</v>
      </c>
      <c r="G2724" s="18" t="s">
        <v>640</v>
      </c>
      <c r="H2724" s="18"/>
      <c r="I2724" s="18" t="s">
        <v>890</v>
      </c>
      <c r="J2724" s="2" t="s">
        <v>3334</v>
      </c>
      <c r="K2724" s="2" t="s">
        <v>3283</v>
      </c>
      <c r="L2724" s="2" t="s">
        <v>35</v>
      </c>
      <c r="M2724" s="18" t="s">
        <v>3247</v>
      </c>
      <c r="N2724" s="9"/>
      <c r="O2724" s="9" t="s">
        <v>413</v>
      </c>
      <c r="P2724" s="9" t="s">
        <v>41</v>
      </c>
      <c r="Q2724" s="10">
        <v>0</v>
      </c>
      <c r="R2724" s="9"/>
      <c r="S2724" s="9"/>
      <c r="T2724" s="13"/>
      <c r="U2724" s="13"/>
      <c r="V2724" s="13">
        <v>0</v>
      </c>
      <c r="W2724" s="11">
        <f t="shared" si="442"/>
        <v>0</v>
      </c>
      <c r="X2724" s="11">
        <f t="shared" si="441"/>
        <v>0</v>
      </c>
      <c r="Y2724" s="6">
        <f t="shared" si="437"/>
        <v>0</v>
      </c>
      <c r="Z2724" s="10">
        <v>0</v>
      </c>
      <c r="AA2724" s="9"/>
      <c r="AB2724" s="5">
        <f t="shared" si="440"/>
        <v>0</v>
      </c>
      <c r="AC2724" s="7">
        <f t="shared" si="438"/>
        <v>0</v>
      </c>
      <c r="AD2724" s="13">
        <v>0</v>
      </c>
      <c r="AE2724" s="10">
        <v>0.02</v>
      </c>
      <c r="AF2724" s="13">
        <v>23761.03</v>
      </c>
      <c r="AG2724" s="10">
        <v>0</v>
      </c>
      <c r="AH2724" s="9"/>
      <c r="AI2724" s="1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3248</v>
      </c>
      <c r="D2725" s="8" t="s">
        <v>3249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3338</v>
      </c>
      <c r="K2725" s="2" t="s">
        <v>3293</v>
      </c>
      <c r="L2725" s="2" t="s">
        <v>35</v>
      </c>
      <c r="M2725" s="8" t="s">
        <v>2576</v>
      </c>
      <c r="N2725" s="2"/>
      <c r="O2725" s="2" t="s">
        <v>413</v>
      </c>
      <c r="P2725" s="2" t="s">
        <v>41</v>
      </c>
      <c r="Q2725" s="3">
        <v>0</v>
      </c>
      <c r="R2725" s="2">
        <v>400002591</v>
      </c>
      <c r="S2725" s="4"/>
      <c r="T2725" s="5">
        <v>144120.35999999993</v>
      </c>
      <c r="U2725" s="5">
        <v>0</v>
      </c>
      <c r="V2725" s="5">
        <v>118175.36</v>
      </c>
      <c r="W2725" s="6">
        <f t="shared" si="442"/>
        <v>25944.999999999927</v>
      </c>
      <c r="X2725" s="6">
        <f t="shared" si="441"/>
        <v>118175.36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118175.36</v>
      </c>
      <c r="AC2725" s="7">
        <f t="shared" si="438"/>
        <v>0</v>
      </c>
      <c r="AD2725" s="6">
        <f t="shared" ref="AD2725:AD2726" si="443">V2725</f>
        <v>118175.36</v>
      </c>
      <c r="AE2725" s="2"/>
      <c r="AF2725" s="2"/>
      <c r="AG2725" s="3">
        <v>0</v>
      </c>
      <c r="AH2725" s="6">
        <f t="shared" ref="AH2725:AH2726" si="444">V2725</f>
        <v>118175.36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8" t="s">
        <v>35</v>
      </c>
      <c r="C2726" s="8" t="s">
        <v>3248</v>
      </c>
      <c r="D2726" s="8" t="s">
        <v>3249</v>
      </c>
      <c r="E2726" s="8" t="s">
        <v>178</v>
      </c>
      <c r="F2726" s="8" t="s">
        <v>178</v>
      </c>
      <c r="G2726" s="8" t="s">
        <v>178</v>
      </c>
      <c r="H2726" s="8"/>
      <c r="I2726" s="8" t="s">
        <v>2575</v>
      </c>
      <c r="J2726" s="2" t="s">
        <v>3338</v>
      </c>
      <c r="K2726" s="2" t="s">
        <v>3293</v>
      </c>
      <c r="L2726" s="2" t="s">
        <v>35</v>
      </c>
      <c r="M2726" s="8" t="s">
        <v>2577</v>
      </c>
      <c r="N2726" s="2"/>
      <c r="O2726" s="2" t="s">
        <v>413</v>
      </c>
      <c r="P2726" s="2" t="s">
        <v>41</v>
      </c>
      <c r="Q2726" s="3">
        <v>0</v>
      </c>
      <c r="R2726" s="2">
        <v>400003931</v>
      </c>
      <c r="S2726" s="4"/>
      <c r="T2726" s="5">
        <v>1567254.5700000003</v>
      </c>
      <c r="U2726" s="5">
        <v>0</v>
      </c>
      <c r="V2726" s="5">
        <v>1567254.5700000003</v>
      </c>
      <c r="W2726" s="6">
        <f t="shared" si="442"/>
        <v>0</v>
      </c>
      <c r="X2726" s="6">
        <f t="shared" si="441"/>
        <v>1567254.5700000003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1567254.5700000003</v>
      </c>
      <c r="AC2726" s="7">
        <f t="shared" si="438"/>
        <v>0</v>
      </c>
      <c r="AD2726" s="6">
        <f t="shared" si="443"/>
        <v>1567254.5700000003</v>
      </c>
      <c r="AE2726" s="2"/>
      <c r="AF2726" s="2"/>
      <c r="AG2726" s="3">
        <v>0</v>
      </c>
      <c r="AH2726" s="6">
        <f t="shared" si="444"/>
        <v>1567254.5700000003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3250</v>
      </c>
      <c r="D2727" s="18" t="s">
        <v>3251</v>
      </c>
      <c r="E2727" s="18" t="s">
        <v>3252</v>
      </c>
      <c r="F2727" s="18" t="s">
        <v>3252</v>
      </c>
      <c r="G2727" s="18" t="s">
        <v>3252</v>
      </c>
      <c r="H2727" s="18"/>
      <c r="I2727" s="8" t="s">
        <v>2377</v>
      </c>
      <c r="J2727" s="2" t="s">
        <v>3333</v>
      </c>
      <c r="K2727" s="2" t="s">
        <v>3275</v>
      </c>
      <c r="L2727" s="2" t="s">
        <v>35</v>
      </c>
      <c r="M2727" s="18" t="s">
        <v>2384</v>
      </c>
      <c r="N2727" s="9"/>
      <c r="O2727" s="9" t="s">
        <v>45</v>
      </c>
      <c r="P2727" s="2" t="s">
        <v>41</v>
      </c>
      <c r="Q2727" s="3">
        <v>0</v>
      </c>
      <c r="S2727" s="28"/>
      <c r="T2727" s="5">
        <v>1321.5999999999976</v>
      </c>
      <c r="W2727" s="6">
        <f t="shared" si="442"/>
        <v>1321.5999999999976</v>
      </c>
      <c r="X2727" s="6">
        <f t="shared" ref="X2727" si="445">IF(P2727="折扣",V2727*Q2727,IF(P2727="返现",V2727,V2727/(1+Q2727+AG2727)))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f t="shared" si="438"/>
        <v>0</v>
      </c>
      <c r="AD2727" s="5">
        <v>0</v>
      </c>
      <c r="AE2727" s="3">
        <v>0.06</v>
      </c>
      <c r="AF2727" s="6">
        <f t="shared" ref="AF2727:AF2729" si="446">AD2727*AE2727</f>
        <v>0</v>
      </c>
      <c r="AG2727" s="10">
        <v>0</v>
      </c>
      <c r="AH2727" s="5">
        <f t="shared" ref="AH2727" si="447">V2727/(1+AG2727)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18" t="s">
        <v>35</v>
      </c>
      <c r="C2728" s="18" t="s">
        <v>59</v>
      </c>
      <c r="D2728" s="18" t="s">
        <v>60</v>
      </c>
      <c r="E2728" s="18" t="s">
        <v>79</v>
      </c>
      <c r="F2728" s="18" t="s">
        <v>3253</v>
      </c>
      <c r="G2728" s="18" t="s">
        <v>79</v>
      </c>
      <c r="H2728" s="18"/>
      <c r="I2728" s="8" t="s">
        <v>3376</v>
      </c>
      <c r="J2728" s="2" t="s">
        <v>3337</v>
      </c>
      <c r="K2728" s="2" t="s">
        <v>3292</v>
      </c>
      <c r="L2728" s="2" t="s">
        <v>35</v>
      </c>
      <c r="M2728" s="111"/>
      <c r="N2728" s="2" t="s">
        <v>81</v>
      </c>
      <c r="O2728" s="9" t="s">
        <v>45</v>
      </c>
      <c r="P2728" s="9" t="s">
        <v>345</v>
      </c>
      <c r="Q2728" s="10">
        <v>0.02</v>
      </c>
      <c r="R2728" s="2"/>
      <c r="S2728" s="4"/>
      <c r="T2728" s="11">
        <v>0</v>
      </c>
      <c r="U2728" s="5">
        <v>0</v>
      </c>
      <c r="V2728" s="5">
        <v>0</v>
      </c>
      <c r="W2728" s="6">
        <f t="shared" si="442"/>
        <v>0</v>
      </c>
      <c r="X2728" s="6">
        <f t="shared" ref="X2728" si="448">IF(P2728="折扣",V2728*Q2728,IF(P2728="返现",V2728,V2728/(1+Q2728)))</f>
        <v>0</v>
      </c>
      <c r="Y2728" s="6">
        <f t="shared" si="437"/>
        <v>0</v>
      </c>
      <c r="Z2728" s="3">
        <v>0</v>
      </c>
      <c r="AA2728" s="5">
        <v>0</v>
      </c>
      <c r="AB2728" s="5">
        <f t="shared" si="440"/>
        <v>0</v>
      </c>
      <c r="AC2728" s="7">
        <v>1445666.5662</v>
      </c>
      <c r="AD2728" s="6">
        <f t="shared" ref="AD2728" si="449">V2728</f>
        <v>0</v>
      </c>
      <c r="AE2728" s="3">
        <v>0.05</v>
      </c>
      <c r="AF2728" s="6">
        <f t="shared" si="446"/>
        <v>0</v>
      </c>
      <c r="AG2728" s="3">
        <v>0</v>
      </c>
      <c r="AH2728" s="6">
        <f t="shared" ref="AH2728" si="450">V2728</f>
        <v>0</v>
      </c>
      <c r="AI2728" s="8"/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704</v>
      </c>
      <c r="C2729" s="35" t="s">
        <v>65</v>
      </c>
      <c r="D2729" s="35" t="s">
        <v>124</v>
      </c>
      <c r="E2729" s="35" t="s">
        <v>705</v>
      </c>
      <c r="F2729" s="35" t="s">
        <v>3254</v>
      </c>
      <c r="G2729" s="35" t="s">
        <v>705</v>
      </c>
      <c r="H2729" s="35"/>
      <c r="I2729" s="35" t="s">
        <v>3255</v>
      </c>
      <c r="J2729" s="2" t="s">
        <v>3334</v>
      </c>
      <c r="K2729" s="2" t="s">
        <v>35</v>
      </c>
      <c r="L2729" s="2" t="s">
        <v>704</v>
      </c>
      <c r="M2729" s="35" t="s">
        <v>705</v>
      </c>
      <c r="N2729" s="29"/>
      <c r="O2729" s="29" t="s">
        <v>413</v>
      </c>
      <c r="P2729" s="29" t="s">
        <v>41</v>
      </c>
      <c r="Q2729" s="30">
        <v>0</v>
      </c>
      <c r="R2729" s="29">
        <v>400001033</v>
      </c>
      <c r="S2729" s="31"/>
      <c r="T2729" s="32"/>
      <c r="U2729" s="32"/>
      <c r="V2729" s="32">
        <f>X2729+AA2729</f>
        <v>349561.70899999997</v>
      </c>
      <c r="W2729" s="33"/>
      <c r="X2729" s="33">
        <v>339380.3</v>
      </c>
      <c r="Y2729" s="6">
        <f t="shared" si="437"/>
        <v>0</v>
      </c>
      <c r="Z2729" s="30">
        <v>0.03</v>
      </c>
      <c r="AA2729" s="32">
        <f t="shared" ref="AA2729" si="451">X2729*Z2729</f>
        <v>10181.409</v>
      </c>
      <c r="AB2729" s="5">
        <f t="shared" si="440"/>
        <v>349561.70899999997</v>
      </c>
      <c r="AC2729" s="34">
        <v>0</v>
      </c>
      <c r="AD2729" s="33">
        <f>V2729</f>
        <v>349561.70899999997</v>
      </c>
      <c r="AE2729" s="30">
        <v>0</v>
      </c>
      <c r="AF2729" s="33">
        <f t="shared" si="446"/>
        <v>0</v>
      </c>
      <c r="AG2729" s="30">
        <v>0</v>
      </c>
      <c r="AH2729" s="33"/>
      <c r="AI2729" s="35" t="s">
        <v>3256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54</v>
      </c>
      <c r="E2730" s="35" t="s">
        <v>2698</v>
      </c>
      <c r="F2730" s="35" t="s">
        <v>2698</v>
      </c>
      <c r="G2730" s="35" t="s">
        <v>2698</v>
      </c>
      <c r="H2730" s="35"/>
      <c r="I2730" s="35" t="s">
        <v>3257</v>
      </c>
      <c r="J2730" s="2" t="s">
        <v>3334</v>
      </c>
      <c r="K2730" s="2" t="s">
        <v>704</v>
      </c>
      <c r="L2730" s="2" t="s">
        <v>35</v>
      </c>
      <c r="M2730" s="35" t="s">
        <v>2700</v>
      </c>
      <c r="N2730" s="29"/>
      <c r="O2730" s="29" t="s">
        <v>413</v>
      </c>
      <c r="P2730" s="29" t="s">
        <v>41</v>
      </c>
      <c r="Q2730" s="30">
        <v>0</v>
      </c>
      <c r="R2730" s="29">
        <v>7170</v>
      </c>
      <c r="S2730" s="31"/>
      <c r="T2730" s="32"/>
      <c r="U2730" s="32"/>
      <c r="V2730" s="32">
        <f>X2730+AA2730</f>
        <v>73438.369999999966</v>
      </c>
      <c r="W2730" s="33"/>
      <c r="X2730" s="33">
        <v>73438.369999999966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73438.369999999966</v>
      </c>
      <c r="AC2730" s="34"/>
      <c r="AD2730" s="33">
        <f>V2730</f>
        <v>73438.369999999966</v>
      </c>
      <c r="AE2730" s="30">
        <v>0</v>
      </c>
      <c r="AF2730" s="33"/>
      <c r="AG2730" s="30">
        <v>0</v>
      </c>
      <c r="AH2730" s="33"/>
      <c r="AI2730" s="35" t="s">
        <v>3256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3258</v>
      </c>
      <c r="J2731" s="2" t="s">
        <v>3334</v>
      </c>
      <c r="K2731" s="2" t="s">
        <v>704</v>
      </c>
      <c r="L2731" s="2" t="s">
        <v>35</v>
      </c>
      <c r="M2731" s="35" t="s">
        <v>287</v>
      </c>
      <c r="N2731" s="29"/>
      <c r="O2731" s="29" t="s">
        <v>413</v>
      </c>
      <c r="P2731" s="29" t="s">
        <v>41</v>
      </c>
      <c r="Q2731" s="30">
        <v>0</v>
      </c>
      <c r="R2731" s="29">
        <v>7654</v>
      </c>
      <c r="S2731" s="31"/>
      <c r="T2731" s="32"/>
      <c r="U2731" s="32"/>
      <c r="V2731" s="32">
        <f t="shared" ref="V2731:V2753" si="452">X2731+AA2731</f>
        <v>27.15</v>
      </c>
      <c r="W2731" s="33"/>
      <c r="X2731" s="33">
        <v>27.15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27.15</v>
      </c>
      <c r="AC2731" s="34"/>
      <c r="AD2731" s="33">
        <f t="shared" ref="AD2731:AD2753" si="453">V2731</f>
        <v>27.15</v>
      </c>
      <c r="AE2731" s="30">
        <v>0</v>
      </c>
      <c r="AF2731" s="33"/>
      <c r="AG2731" s="30">
        <v>0</v>
      </c>
      <c r="AH2731" s="33"/>
      <c r="AI2731" s="35" t="s">
        <v>3256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36</v>
      </c>
      <c r="D2732" s="35" t="s">
        <v>37</v>
      </c>
      <c r="E2732" s="35" t="s">
        <v>287</v>
      </c>
      <c r="F2732" s="35" t="s">
        <v>463</v>
      </c>
      <c r="G2732" s="35" t="s">
        <v>287</v>
      </c>
      <c r="H2732" s="35"/>
      <c r="I2732" s="35" t="s">
        <v>3258</v>
      </c>
      <c r="J2732" s="2" t="s">
        <v>3334</v>
      </c>
      <c r="K2732" s="2" t="s">
        <v>704</v>
      </c>
      <c r="L2732" s="2" t="s">
        <v>35</v>
      </c>
      <c r="M2732" s="35" t="s">
        <v>2702</v>
      </c>
      <c r="N2732" s="29"/>
      <c r="O2732" s="29" t="s">
        <v>413</v>
      </c>
      <c r="P2732" s="29" t="s">
        <v>41</v>
      </c>
      <c r="Q2732" s="30">
        <v>0</v>
      </c>
      <c r="R2732" s="29">
        <v>7174</v>
      </c>
      <c r="S2732" s="31"/>
      <c r="T2732" s="32"/>
      <c r="U2732" s="32"/>
      <c r="V2732" s="32">
        <f t="shared" si="452"/>
        <v>2237.9700000000003</v>
      </c>
      <c r="W2732" s="33"/>
      <c r="X2732" s="33">
        <v>2237.9700000000003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2237.9700000000003</v>
      </c>
      <c r="AC2732" s="34"/>
      <c r="AD2732" s="33">
        <f t="shared" si="453"/>
        <v>2237.9700000000003</v>
      </c>
      <c r="AE2732" s="30">
        <v>0</v>
      </c>
      <c r="AF2732" s="33"/>
      <c r="AG2732" s="30">
        <v>0</v>
      </c>
      <c r="AH2732" s="33"/>
      <c r="AI2732" s="35" t="s">
        <v>3256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2357</v>
      </c>
      <c r="F2733" s="35" t="s">
        <v>2357</v>
      </c>
      <c r="G2733" s="35" t="s">
        <v>2357</v>
      </c>
      <c r="H2733" s="35"/>
      <c r="I2733" s="35" t="s">
        <v>3258</v>
      </c>
      <c r="J2733" s="2" t="s">
        <v>3334</v>
      </c>
      <c r="K2733" s="2" t="s">
        <v>704</v>
      </c>
      <c r="L2733" s="2" t="s">
        <v>35</v>
      </c>
      <c r="M2733" s="35" t="s">
        <v>2357</v>
      </c>
      <c r="N2733" s="29"/>
      <c r="O2733" s="29" t="s">
        <v>413</v>
      </c>
      <c r="P2733" s="29" t="s">
        <v>41</v>
      </c>
      <c r="Q2733" s="30">
        <v>0</v>
      </c>
      <c r="R2733" s="29">
        <v>7109</v>
      </c>
      <c r="S2733" s="31"/>
      <c r="T2733" s="32"/>
      <c r="U2733" s="32"/>
      <c r="V2733" s="32">
        <f t="shared" si="452"/>
        <v>38234.5</v>
      </c>
      <c r="W2733" s="33"/>
      <c r="X2733" s="33">
        <v>38234.5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38234.5</v>
      </c>
      <c r="AC2733" s="34"/>
      <c r="AD2733" s="33">
        <f t="shared" si="453"/>
        <v>38234.5</v>
      </c>
      <c r="AE2733" s="30">
        <v>0</v>
      </c>
      <c r="AF2733" s="33"/>
      <c r="AG2733" s="30">
        <v>0</v>
      </c>
      <c r="AH2733" s="33"/>
      <c r="AI2733" s="35" t="s">
        <v>3256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65</v>
      </c>
      <c r="D2734" s="35" t="s">
        <v>66</v>
      </c>
      <c r="E2734" s="35" t="s">
        <v>2681</v>
      </c>
      <c r="F2734" s="35" t="s">
        <v>2682</v>
      </c>
      <c r="G2734" s="35" t="s">
        <v>2681</v>
      </c>
      <c r="H2734" s="35"/>
      <c r="I2734" s="35" t="s">
        <v>3258</v>
      </c>
      <c r="J2734" s="2" t="s">
        <v>3334</v>
      </c>
      <c r="K2734" s="2" t="s">
        <v>704</v>
      </c>
      <c r="L2734" s="2" t="s">
        <v>35</v>
      </c>
      <c r="M2734" s="35" t="s">
        <v>2705</v>
      </c>
      <c r="N2734" s="29"/>
      <c r="O2734" s="29" t="s">
        <v>413</v>
      </c>
      <c r="P2734" s="29" t="s">
        <v>41</v>
      </c>
      <c r="Q2734" s="30">
        <v>0</v>
      </c>
      <c r="R2734" s="29">
        <v>7152</v>
      </c>
      <c r="S2734" s="31"/>
      <c r="T2734" s="32"/>
      <c r="U2734" s="32"/>
      <c r="V2734" s="32">
        <f t="shared" si="452"/>
        <v>146153.4</v>
      </c>
      <c r="W2734" s="33"/>
      <c r="X2734" s="33">
        <v>146153.4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146153.4</v>
      </c>
      <c r="AC2734" s="34"/>
      <c r="AD2734" s="33">
        <f t="shared" si="453"/>
        <v>146153.4</v>
      </c>
      <c r="AE2734" s="30">
        <v>0</v>
      </c>
      <c r="AF2734" s="33"/>
      <c r="AG2734" s="30">
        <v>0</v>
      </c>
      <c r="AH2734" s="33"/>
      <c r="AI2734" s="35" t="s">
        <v>3256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63</v>
      </c>
      <c r="E2735" s="35" t="s">
        <v>524</v>
      </c>
      <c r="F2735" s="35" t="s">
        <v>524</v>
      </c>
      <c r="G2735" s="35" t="s">
        <v>524</v>
      </c>
      <c r="H2735" s="35"/>
      <c r="I2735" s="35" t="s">
        <v>3258</v>
      </c>
      <c r="J2735" s="2" t="s">
        <v>3334</v>
      </c>
      <c r="K2735" s="2" t="s">
        <v>704</v>
      </c>
      <c r="L2735" s="2" t="s">
        <v>35</v>
      </c>
      <c r="M2735" s="35" t="s">
        <v>2707</v>
      </c>
      <c r="N2735" s="29"/>
      <c r="O2735" s="29" t="s">
        <v>413</v>
      </c>
      <c r="P2735" s="29" t="s">
        <v>41</v>
      </c>
      <c r="Q2735" s="30">
        <v>0</v>
      </c>
      <c r="R2735" s="29">
        <v>7101</v>
      </c>
      <c r="S2735" s="31"/>
      <c r="T2735" s="32"/>
      <c r="U2735" s="32"/>
      <c r="V2735" s="32">
        <f t="shared" si="452"/>
        <v>31630.34</v>
      </c>
      <c r="W2735" s="33"/>
      <c r="X2735" s="33">
        <v>31630.34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31630.34</v>
      </c>
      <c r="AC2735" s="34"/>
      <c r="AD2735" s="33">
        <f t="shared" si="453"/>
        <v>31630.34</v>
      </c>
      <c r="AE2735" s="30">
        <v>0</v>
      </c>
      <c r="AF2735" s="33"/>
      <c r="AG2735" s="30">
        <v>0</v>
      </c>
      <c r="AH2735" s="33"/>
      <c r="AI2735" s="35" t="s">
        <v>3256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545</v>
      </c>
      <c r="F2736" s="35" t="s">
        <v>545</v>
      </c>
      <c r="G2736" s="35" t="s">
        <v>545</v>
      </c>
      <c r="H2736" s="35"/>
      <c r="I2736" s="35" t="s">
        <v>3258</v>
      </c>
      <c r="J2736" s="2" t="s">
        <v>3334</v>
      </c>
      <c r="K2736" s="2" t="s">
        <v>704</v>
      </c>
      <c r="L2736" s="2" t="s">
        <v>35</v>
      </c>
      <c r="M2736" s="35" t="s">
        <v>2711</v>
      </c>
      <c r="N2736" s="29"/>
      <c r="O2736" s="29" t="s">
        <v>413</v>
      </c>
      <c r="P2736" s="29" t="s">
        <v>41</v>
      </c>
      <c r="Q2736" s="30">
        <v>0</v>
      </c>
      <c r="R2736" s="29">
        <v>7148</v>
      </c>
      <c r="S2736" s="31"/>
      <c r="T2736" s="32"/>
      <c r="U2736" s="32"/>
      <c r="V2736" s="32">
        <f t="shared" si="452"/>
        <v>35425.068627450979</v>
      </c>
      <c r="W2736" s="33"/>
      <c r="X2736" s="33">
        <v>35425.068627450979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35425.068627450979</v>
      </c>
      <c r="AC2736" s="34"/>
      <c r="AD2736" s="33">
        <f t="shared" si="453"/>
        <v>35425.068627450979</v>
      </c>
      <c r="AE2736" s="30">
        <v>0</v>
      </c>
      <c r="AF2736" s="33"/>
      <c r="AG2736" s="30">
        <v>0</v>
      </c>
      <c r="AH2736" s="33"/>
      <c r="AI2736" s="35" t="s">
        <v>3256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47</v>
      </c>
      <c r="D2737" s="35" t="s">
        <v>48</v>
      </c>
      <c r="E2737" s="35" t="s">
        <v>2712</v>
      </c>
      <c r="F2737" s="35" t="s">
        <v>2712</v>
      </c>
      <c r="G2737" s="35" t="s">
        <v>2712</v>
      </c>
      <c r="H2737" s="35"/>
      <c r="I2737" s="35" t="s">
        <v>3258</v>
      </c>
      <c r="J2737" s="2" t="s">
        <v>3334</v>
      </c>
      <c r="K2737" s="2" t="s">
        <v>704</v>
      </c>
      <c r="L2737" s="2" t="s">
        <v>35</v>
      </c>
      <c r="M2737" s="35" t="s">
        <v>2712</v>
      </c>
      <c r="N2737" s="29"/>
      <c r="O2737" s="29" t="s">
        <v>413</v>
      </c>
      <c r="P2737" s="29" t="s">
        <v>41</v>
      </c>
      <c r="Q2737" s="30">
        <v>0</v>
      </c>
      <c r="R2737" s="29">
        <v>7576</v>
      </c>
      <c r="S2737" s="31"/>
      <c r="T2737" s="32"/>
      <c r="U2737" s="32"/>
      <c r="V2737" s="32">
        <f t="shared" si="452"/>
        <v>11306.186274509802</v>
      </c>
      <c r="W2737" s="33"/>
      <c r="X2737" s="33">
        <v>11306.186274509802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11306.186274509802</v>
      </c>
      <c r="AC2737" s="34"/>
      <c r="AD2737" s="33">
        <f t="shared" si="453"/>
        <v>11306.186274509802</v>
      </c>
      <c r="AE2737" s="30">
        <v>0</v>
      </c>
      <c r="AF2737" s="33"/>
      <c r="AG2737" s="30">
        <v>0</v>
      </c>
      <c r="AH2737" s="33"/>
      <c r="AI2737" s="35" t="s">
        <v>3256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147</v>
      </c>
      <c r="E2738" s="35" t="s">
        <v>148</v>
      </c>
      <c r="F2738" s="35" t="s">
        <v>148</v>
      </c>
      <c r="G2738" s="35" t="s">
        <v>148</v>
      </c>
      <c r="H2738" s="35"/>
      <c r="I2738" s="35" t="s">
        <v>3258</v>
      </c>
      <c r="J2738" s="2" t="s">
        <v>3334</v>
      </c>
      <c r="K2738" s="2" t="s">
        <v>704</v>
      </c>
      <c r="L2738" s="2" t="s">
        <v>35</v>
      </c>
      <c r="M2738" s="35" t="s">
        <v>148</v>
      </c>
      <c r="N2738" s="29"/>
      <c r="O2738" s="29" t="s">
        <v>413</v>
      </c>
      <c r="P2738" s="29" t="s">
        <v>41</v>
      </c>
      <c r="Q2738" s="30">
        <v>0</v>
      </c>
      <c r="R2738" s="29">
        <v>7607</v>
      </c>
      <c r="S2738" s="31"/>
      <c r="T2738" s="32"/>
      <c r="U2738" s="32"/>
      <c r="V2738" s="32">
        <f t="shared" si="452"/>
        <v>129626.47</v>
      </c>
      <c r="W2738" s="33"/>
      <c r="X2738" s="33">
        <v>129626.47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129626.47</v>
      </c>
      <c r="AC2738" s="34"/>
      <c r="AD2738" s="33">
        <f t="shared" si="453"/>
        <v>129626.47</v>
      </c>
      <c r="AE2738" s="30">
        <v>0</v>
      </c>
      <c r="AF2738" s="33"/>
      <c r="AG2738" s="30">
        <v>0</v>
      </c>
      <c r="AH2738" s="33"/>
      <c r="AI2738" s="35" t="s">
        <v>3256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3258</v>
      </c>
      <c r="J2739" s="2" t="s">
        <v>3334</v>
      </c>
      <c r="K2739" s="2" t="s">
        <v>704</v>
      </c>
      <c r="L2739" s="2" t="s">
        <v>35</v>
      </c>
      <c r="M2739" s="35" t="s">
        <v>165</v>
      </c>
      <c r="N2739" s="29"/>
      <c r="O2739" s="29" t="s">
        <v>413</v>
      </c>
      <c r="P2739" s="29" t="s">
        <v>41</v>
      </c>
      <c r="Q2739" s="30">
        <v>0</v>
      </c>
      <c r="R2739" s="29">
        <v>7094</v>
      </c>
      <c r="S2739" s="31"/>
      <c r="T2739" s="32"/>
      <c r="U2739" s="32"/>
      <c r="V2739" s="32">
        <f t="shared" si="452"/>
        <v>30325.47</v>
      </c>
      <c r="W2739" s="33"/>
      <c r="X2739" s="33">
        <v>30325.47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30325.47</v>
      </c>
      <c r="AC2739" s="34"/>
      <c r="AD2739" s="33">
        <f t="shared" si="453"/>
        <v>30325.47</v>
      </c>
      <c r="AE2739" s="30">
        <v>0</v>
      </c>
      <c r="AF2739" s="33"/>
      <c r="AG2739" s="30">
        <v>0</v>
      </c>
      <c r="AH2739" s="33"/>
      <c r="AI2739" s="35" t="s">
        <v>3256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146</v>
      </c>
      <c r="D2740" s="35" t="s">
        <v>163</v>
      </c>
      <c r="E2740" s="35" t="s">
        <v>165</v>
      </c>
      <c r="F2740" s="35" t="s">
        <v>165</v>
      </c>
      <c r="G2740" s="35" t="s">
        <v>165</v>
      </c>
      <c r="H2740" s="35"/>
      <c r="I2740" s="35" t="s">
        <v>3258</v>
      </c>
      <c r="J2740" s="2" t="s">
        <v>3334</v>
      </c>
      <c r="K2740" s="2" t="s">
        <v>704</v>
      </c>
      <c r="L2740" s="2" t="s">
        <v>35</v>
      </c>
      <c r="M2740" s="35" t="s">
        <v>2717</v>
      </c>
      <c r="N2740" s="29"/>
      <c r="O2740" s="29" t="s">
        <v>413</v>
      </c>
      <c r="P2740" s="29" t="s">
        <v>41</v>
      </c>
      <c r="Q2740" s="30">
        <v>0</v>
      </c>
      <c r="R2740" s="29">
        <v>7135</v>
      </c>
      <c r="S2740" s="31"/>
      <c r="T2740" s="32"/>
      <c r="U2740" s="32"/>
      <c r="V2740" s="32">
        <f t="shared" si="452"/>
        <v>1669.94</v>
      </c>
      <c r="W2740" s="33"/>
      <c r="X2740" s="33">
        <v>1669.94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1669.94</v>
      </c>
      <c r="AC2740" s="34"/>
      <c r="AD2740" s="33">
        <f t="shared" si="453"/>
        <v>1669.94</v>
      </c>
      <c r="AE2740" s="30">
        <v>0</v>
      </c>
      <c r="AF2740" s="33"/>
      <c r="AG2740" s="30">
        <v>0</v>
      </c>
      <c r="AH2740" s="33"/>
      <c r="AI2740" s="35" t="s">
        <v>3256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174</v>
      </c>
      <c r="F2741" s="35" t="s">
        <v>174</v>
      </c>
      <c r="G2741" s="35" t="s">
        <v>174</v>
      </c>
      <c r="H2741" s="35"/>
      <c r="I2741" s="35" t="s">
        <v>3258</v>
      </c>
      <c r="J2741" s="2" t="s">
        <v>3334</v>
      </c>
      <c r="K2741" s="2" t="s">
        <v>704</v>
      </c>
      <c r="L2741" s="2" t="s">
        <v>35</v>
      </c>
      <c r="M2741" s="35" t="s">
        <v>2719</v>
      </c>
      <c r="N2741" s="29"/>
      <c r="O2741" s="29" t="s">
        <v>413</v>
      </c>
      <c r="P2741" s="29" t="s">
        <v>41</v>
      </c>
      <c r="Q2741" s="30">
        <v>0</v>
      </c>
      <c r="R2741" s="29">
        <v>7283</v>
      </c>
      <c r="S2741" s="31"/>
      <c r="T2741" s="32"/>
      <c r="U2741" s="32"/>
      <c r="V2741" s="32">
        <f t="shared" si="452"/>
        <v>109467.52445544553</v>
      </c>
      <c r="W2741" s="33"/>
      <c r="X2741" s="33">
        <v>109467.52445544553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109467.52445544553</v>
      </c>
      <c r="AC2741" s="34"/>
      <c r="AD2741" s="33">
        <f t="shared" si="453"/>
        <v>109467.52445544553</v>
      </c>
      <c r="AE2741" s="30">
        <v>0</v>
      </c>
      <c r="AF2741" s="33"/>
      <c r="AG2741" s="30">
        <v>0</v>
      </c>
      <c r="AH2741" s="33"/>
      <c r="AI2741" s="35" t="s">
        <v>3256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3259</v>
      </c>
      <c r="G2742" s="35" t="s">
        <v>2698</v>
      </c>
      <c r="H2742" s="35"/>
      <c r="I2742" s="35" t="s">
        <v>3258</v>
      </c>
      <c r="J2742" s="2" t="s">
        <v>3334</v>
      </c>
      <c r="K2742" s="2" t="s">
        <v>704</v>
      </c>
      <c r="L2742" s="2" t="s">
        <v>35</v>
      </c>
      <c r="M2742" s="35" t="s">
        <v>2721</v>
      </c>
      <c r="N2742" s="29"/>
      <c r="O2742" s="29" t="s">
        <v>413</v>
      </c>
      <c r="P2742" s="29" t="s">
        <v>41</v>
      </c>
      <c r="Q2742" s="30">
        <v>0</v>
      </c>
      <c r="R2742" s="29">
        <v>7095</v>
      </c>
      <c r="S2742" s="31"/>
      <c r="T2742" s="32"/>
      <c r="U2742" s="32"/>
      <c r="V2742" s="32">
        <f t="shared" si="452"/>
        <v>28186.899999999965</v>
      </c>
      <c r="W2742" s="33"/>
      <c r="X2742" s="33">
        <v>28186.899999999965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28186.899999999965</v>
      </c>
      <c r="AC2742" s="34"/>
      <c r="AD2742" s="33">
        <f t="shared" si="453"/>
        <v>28186.899999999965</v>
      </c>
      <c r="AE2742" s="30">
        <v>0</v>
      </c>
      <c r="AF2742" s="33"/>
      <c r="AG2742" s="30">
        <v>0</v>
      </c>
      <c r="AH2742" s="33"/>
      <c r="AI2742" s="35" t="s">
        <v>3256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3259</v>
      </c>
      <c r="G2743" s="35" t="s">
        <v>2698</v>
      </c>
      <c r="H2743" s="35"/>
      <c r="I2743" s="35" t="s">
        <v>3258</v>
      </c>
      <c r="J2743" s="2" t="s">
        <v>3334</v>
      </c>
      <c r="K2743" s="2" t="s">
        <v>704</v>
      </c>
      <c r="L2743" s="2" t="s">
        <v>35</v>
      </c>
      <c r="M2743" s="35" t="s">
        <v>2722</v>
      </c>
      <c r="N2743" s="29"/>
      <c r="O2743" s="29" t="s">
        <v>413</v>
      </c>
      <c r="P2743" s="29" t="s">
        <v>41</v>
      </c>
      <c r="Q2743" s="30">
        <v>0</v>
      </c>
      <c r="R2743" s="29">
        <v>7103</v>
      </c>
      <c r="S2743" s="31"/>
      <c r="T2743" s="32"/>
      <c r="U2743" s="32"/>
      <c r="V2743" s="32">
        <f t="shared" si="452"/>
        <v>366273.39999999991</v>
      </c>
      <c r="W2743" s="33"/>
      <c r="X2743" s="33">
        <v>366273.39999999991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366273.39999999991</v>
      </c>
      <c r="AC2743" s="34"/>
      <c r="AD2743" s="33">
        <f t="shared" si="453"/>
        <v>366273.39999999991</v>
      </c>
      <c r="AE2743" s="30">
        <v>0</v>
      </c>
      <c r="AF2743" s="33"/>
      <c r="AG2743" s="30">
        <v>0</v>
      </c>
      <c r="AH2743" s="33"/>
      <c r="AI2743" s="35" t="s">
        <v>3256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171</v>
      </c>
      <c r="E2744" s="35" t="s">
        <v>2698</v>
      </c>
      <c r="F2744" s="35" t="s">
        <v>3259</v>
      </c>
      <c r="G2744" s="35" t="s">
        <v>2698</v>
      </c>
      <c r="H2744" s="35"/>
      <c r="I2744" s="35" t="s">
        <v>3258</v>
      </c>
      <c r="J2744" s="2" t="s">
        <v>3334</v>
      </c>
      <c r="K2744" s="2" t="s">
        <v>704</v>
      </c>
      <c r="L2744" s="2" t="s">
        <v>35</v>
      </c>
      <c r="M2744" s="35" t="s">
        <v>2723</v>
      </c>
      <c r="N2744" s="29"/>
      <c r="O2744" s="29" t="s">
        <v>413</v>
      </c>
      <c r="P2744" s="29" t="s">
        <v>41</v>
      </c>
      <c r="Q2744" s="30">
        <v>0</v>
      </c>
      <c r="R2744" s="29">
        <v>7169</v>
      </c>
      <c r="S2744" s="31"/>
      <c r="T2744" s="32"/>
      <c r="U2744" s="32"/>
      <c r="V2744" s="32">
        <f t="shared" si="452"/>
        <v>49987.961165048539</v>
      </c>
      <c r="W2744" s="33"/>
      <c r="X2744" s="33">
        <v>49987.961165048539</v>
      </c>
      <c r="Y2744" s="6">
        <f t="shared" si="437"/>
        <v>0</v>
      </c>
      <c r="Z2744" s="30">
        <v>0</v>
      </c>
      <c r="AA2744" s="32">
        <v>0</v>
      </c>
      <c r="AB2744" s="5">
        <f t="shared" si="440"/>
        <v>49987.961165048539</v>
      </c>
      <c r="AC2744" s="34"/>
      <c r="AD2744" s="33">
        <f t="shared" si="453"/>
        <v>49987.961165048539</v>
      </c>
      <c r="AE2744" s="30">
        <v>0</v>
      </c>
      <c r="AF2744" s="33"/>
      <c r="AG2744" s="30">
        <v>0</v>
      </c>
      <c r="AH2744" s="33"/>
      <c r="AI2744" s="35" t="s">
        <v>3256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35" t="s">
        <v>35</v>
      </c>
      <c r="C2745" s="35" t="s">
        <v>166</v>
      </c>
      <c r="D2745" s="35" t="s">
        <v>183</v>
      </c>
      <c r="E2745" s="35" t="s">
        <v>184</v>
      </c>
      <c r="F2745" s="35" t="s">
        <v>185</v>
      </c>
      <c r="G2745" s="35" t="s">
        <v>184</v>
      </c>
      <c r="H2745" s="35"/>
      <c r="I2745" s="35" t="s">
        <v>3258</v>
      </c>
      <c r="J2745" s="2" t="s">
        <v>3334</v>
      </c>
      <c r="K2745" s="2" t="s">
        <v>704</v>
      </c>
      <c r="L2745" s="2" t="s">
        <v>35</v>
      </c>
      <c r="M2745" s="35" t="s">
        <v>184</v>
      </c>
      <c r="N2745" s="29"/>
      <c r="O2745" s="29" t="s">
        <v>413</v>
      </c>
      <c r="P2745" s="29" t="s">
        <v>41</v>
      </c>
      <c r="Q2745" s="30">
        <v>0</v>
      </c>
      <c r="R2745" s="29">
        <v>7121</v>
      </c>
      <c r="S2745" s="31"/>
      <c r="T2745" s="32"/>
      <c r="U2745" s="32"/>
      <c r="V2745" s="32">
        <f t="shared" si="452"/>
        <v>40724.040816326531</v>
      </c>
      <c r="W2745" s="33"/>
      <c r="X2745" s="33">
        <v>39909.56</v>
      </c>
      <c r="Y2745" s="6">
        <f t="shared" si="437"/>
        <v>0</v>
      </c>
      <c r="Z2745" s="30">
        <v>0.02</v>
      </c>
      <c r="AA2745" s="34">
        <v>814.48081632653066</v>
      </c>
      <c r="AB2745" s="5">
        <f t="shared" si="440"/>
        <v>40724.040816326531</v>
      </c>
      <c r="AC2745" s="34"/>
      <c r="AD2745" s="33">
        <f t="shared" si="453"/>
        <v>40724.040816326531</v>
      </c>
      <c r="AE2745" s="30">
        <v>0</v>
      </c>
      <c r="AF2745" s="33"/>
      <c r="AG2745" s="30">
        <v>0</v>
      </c>
      <c r="AH2745" s="33"/>
      <c r="AI2745" s="35" t="s">
        <v>3256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36</v>
      </c>
      <c r="D2746" s="103" t="s">
        <v>54</v>
      </c>
      <c r="E2746" s="103" t="s">
        <v>2698</v>
      </c>
      <c r="F2746" s="103" t="s">
        <v>2698</v>
      </c>
      <c r="G2746" s="103" t="s">
        <v>2698</v>
      </c>
      <c r="H2746" s="103"/>
      <c r="I2746" s="35" t="s">
        <v>3258</v>
      </c>
      <c r="J2746" s="2" t="s">
        <v>3334</v>
      </c>
      <c r="K2746" s="2" t="s">
        <v>704</v>
      </c>
      <c r="L2746" s="2" t="s">
        <v>35</v>
      </c>
      <c r="M2746" s="103" t="s">
        <v>2700</v>
      </c>
      <c r="N2746" s="37"/>
      <c r="O2746" s="37" t="s">
        <v>413</v>
      </c>
      <c r="P2746" s="29" t="s">
        <v>41</v>
      </c>
      <c r="Q2746" s="30">
        <v>0</v>
      </c>
      <c r="R2746" s="37">
        <v>7170</v>
      </c>
      <c r="S2746" s="31"/>
      <c r="T2746" s="38"/>
      <c r="U2746" s="32"/>
      <c r="V2746" s="32">
        <f>X2746+AA2746</f>
        <v>40635.0742718447</v>
      </c>
      <c r="W2746" s="33"/>
      <c r="X2746" s="33">
        <v>40635.0742718447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40635.0742718447</v>
      </c>
      <c r="AC2746" s="34"/>
      <c r="AD2746" s="33">
        <f t="shared" si="453"/>
        <v>40635.0742718447</v>
      </c>
      <c r="AE2746" s="30">
        <v>0</v>
      </c>
      <c r="AF2746" s="33"/>
      <c r="AG2746" s="30">
        <v>0</v>
      </c>
      <c r="AH2746" s="33"/>
      <c r="AI2746" s="35" t="s">
        <v>3256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47</v>
      </c>
      <c r="D2747" s="103" t="s">
        <v>63</v>
      </c>
      <c r="E2747" s="103" t="s">
        <v>129</v>
      </c>
      <c r="F2747" s="103" t="s">
        <v>129</v>
      </c>
      <c r="G2747" s="103" t="s">
        <v>129</v>
      </c>
      <c r="H2747" s="103"/>
      <c r="I2747" s="35" t="s">
        <v>3258</v>
      </c>
      <c r="J2747" s="2" t="s">
        <v>3334</v>
      </c>
      <c r="K2747" s="2" t="s">
        <v>704</v>
      </c>
      <c r="L2747" s="2" t="s">
        <v>35</v>
      </c>
      <c r="M2747" s="103" t="s">
        <v>129</v>
      </c>
      <c r="N2747" s="37"/>
      <c r="O2747" s="37" t="s">
        <v>413</v>
      </c>
      <c r="P2747" s="29" t="s">
        <v>41</v>
      </c>
      <c r="Q2747" s="30">
        <v>0</v>
      </c>
      <c r="R2747" s="37">
        <v>7545</v>
      </c>
      <c r="S2747" s="31"/>
      <c r="T2747" s="38"/>
      <c r="U2747" s="32"/>
      <c r="V2747" s="32">
        <f t="shared" si="452"/>
        <v>13642.480000000001</v>
      </c>
      <c r="W2747" s="33"/>
      <c r="X2747" s="33">
        <v>13642.480000000001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13642.480000000001</v>
      </c>
      <c r="AC2747" s="34"/>
      <c r="AD2747" s="33">
        <f t="shared" si="453"/>
        <v>13642.480000000001</v>
      </c>
      <c r="AE2747" s="30">
        <v>0</v>
      </c>
      <c r="AF2747" s="33"/>
      <c r="AG2747" s="30">
        <v>0</v>
      </c>
      <c r="AH2747" s="33"/>
      <c r="AI2747" s="35" t="s">
        <v>3256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174</v>
      </c>
      <c r="F2748" s="103" t="s">
        <v>174</v>
      </c>
      <c r="G2748" s="103" t="s">
        <v>174</v>
      </c>
      <c r="H2748" s="103"/>
      <c r="I2748" s="35" t="s">
        <v>3258</v>
      </c>
      <c r="J2748" s="2" t="s">
        <v>3334</v>
      </c>
      <c r="K2748" s="2" t="s">
        <v>704</v>
      </c>
      <c r="L2748" s="2" t="s">
        <v>35</v>
      </c>
      <c r="M2748" s="103" t="s">
        <v>2719</v>
      </c>
      <c r="N2748" s="37"/>
      <c r="O2748" s="37" t="s">
        <v>413</v>
      </c>
      <c r="P2748" s="29" t="s">
        <v>41</v>
      </c>
      <c r="Q2748" s="30">
        <v>0</v>
      </c>
      <c r="R2748" s="37">
        <v>7283</v>
      </c>
      <c r="S2748" s="31"/>
      <c r="T2748" s="38"/>
      <c r="U2748" s="32"/>
      <c r="V2748" s="32">
        <f t="shared" si="452"/>
        <v>10685.284313725509</v>
      </c>
      <c r="W2748" s="33"/>
      <c r="X2748" s="33">
        <v>10685.284313725509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10685.284313725509</v>
      </c>
      <c r="AC2748" s="34"/>
      <c r="AD2748" s="33">
        <f t="shared" si="453"/>
        <v>10685.284313725509</v>
      </c>
      <c r="AE2748" s="30">
        <v>0</v>
      </c>
      <c r="AF2748" s="33"/>
      <c r="AG2748" s="30">
        <v>0</v>
      </c>
      <c r="AH2748" s="33"/>
      <c r="AI2748" s="35" t="s">
        <v>3256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3259</v>
      </c>
      <c r="G2749" s="103" t="s">
        <v>2698</v>
      </c>
      <c r="H2749" s="103"/>
      <c r="I2749" s="35" t="s">
        <v>3258</v>
      </c>
      <c r="J2749" s="2" t="s">
        <v>3334</v>
      </c>
      <c r="K2749" s="2" t="s">
        <v>704</v>
      </c>
      <c r="L2749" s="2" t="s">
        <v>35</v>
      </c>
      <c r="M2749" s="103" t="s">
        <v>2721</v>
      </c>
      <c r="N2749" s="37"/>
      <c r="O2749" s="37" t="s">
        <v>413</v>
      </c>
      <c r="P2749" s="29" t="s">
        <v>41</v>
      </c>
      <c r="Q2749" s="30">
        <v>0</v>
      </c>
      <c r="R2749" s="37">
        <v>7095</v>
      </c>
      <c r="S2749" s="31"/>
      <c r="T2749" s="38"/>
      <c r="U2749" s="32"/>
      <c r="V2749" s="32">
        <f t="shared" si="452"/>
        <v>100691.06796116508</v>
      </c>
      <c r="W2749" s="33"/>
      <c r="X2749" s="33">
        <v>100691.06796116508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100691.06796116508</v>
      </c>
      <c r="AC2749" s="34"/>
      <c r="AD2749" s="33">
        <f t="shared" si="453"/>
        <v>100691.06796116508</v>
      </c>
      <c r="AE2749" s="30">
        <v>0</v>
      </c>
      <c r="AF2749" s="33"/>
      <c r="AG2749" s="30">
        <v>0</v>
      </c>
      <c r="AH2749" s="33"/>
      <c r="AI2749" s="35" t="s">
        <v>3256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166</v>
      </c>
      <c r="D2750" s="103" t="s">
        <v>171</v>
      </c>
      <c r="E2750" s="103" t="s">
        <v>2698</v>
      </c>
      <c r="F2750" s="103" t="s">
        <v>3259</v>
      </c>
      <c r="G2750" s="103" t="s">
        <v>2698</v>
      </c>
      <c r="H2750" s="103"/>
      <c r="I2750" s="35" t="s">
        <v>3258</v>
      </c>
      <c r="J2750" s="2" t="s">
        <v>3334</v>
      </c>
      <c r="K2750" s="2" t="s">
        <v>704</v>
      </c>
      <c r="L2750" s="2" t="s">
        <v>35</v>
      </c>
      <c r="M2750" s="103" t="s">
        <v>2722</v>
      </c>
      <c r="N2750" s="37"/>
      <c r="O2750" s="37" t="s">
        <v>413</v>
      </c>
      <c r="P2750" s="29" t="s">
        <v>41</v>
      </c>
      <c r="Q2750" s="30">
        <v>0</v>
      </c>
      <c r="R2750" s="37">
        <v>7103</v>
      </c>
      <c r="S2750" s="31"/>
      <c r="T2750" s="38"/>
      <c r="U2750" s="32"/>
      <c r="V2750" s="32">
        <f t="shared" si="452"/>
        <v>232565.82524271848</v>
      </c>
      <c r="W2750" s="33"/>
      <c r="X2750" s="33">
        <v>232565.82524271848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232565.82524271848</v>
      </c>
      <c r="AC2750" s="34"/>
      <c r="AD2750" s="33">
        <f t="shared" si="453"/>
        <v>232565.82524271848</v>
      </c>
      <c r="AE2750" s="30">
        <v>0</v>
      </c>
      <c r="AF2750" s="33"/>
      <c r="AG2750" s="30">
        <v>0</v>
      </c>
      <c r="AH2750" s="33"/>
      <c r="AI2750" s="35" t="s">
        <v>3256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2357</v>
      </c>
      <c r="F2751" s="103" t="s">
        <v>2357</v>
      </c>
      <c r="G2751" s="103" t="s">
        <v>2357</v>
      </c>
      <c r="H2751" s="103"/>
      <c r="I2751" s="35" t="s">
        <v>3258</v>
      </c>
      <c r="J2751" s="2" t="s">
        <v>3334</v>
      </c>
      <c r="K2751" s="2" t="s">
        <v>704</v>
      </c>
      <c r="L2751" s="2" t="s">
        <v>35</v>
      </c>
      <c r="M2751" s="103" t="s">
        <v>2357</v>
      </c>
      <c r="N2751" s="37"/>
      <c r="O2751" s="37" t="s">
        <v>944</v>
      </c>
      <c r="P2751" s="29" t="s">
        <v>41</v>
      </c>
      <c r="Q2751" s="30">
        <v>0</v>
      </c>
      <c r="R2751" s="37">
        <v>7109</v>
      </c>
      <c r="S2751" s="31"/>
      <c r="T2751" s="38"/>
      <c r="U2751" s="32"/>
      <c r="V2751" s="32">
        <f t="shared" si="452"/>
        <v>694</v>
      </c>
      <c r="W2751" s="33"/>
      <c r="X2751" s="33">
        <v>694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694</v>
      </c>
      <c r="AC2751" s="34"/>
      <c r="AD2751" s="33">
        <f t="shared" si="453"/>
        <v>694</v>
      </c>
      <c r="AE2751" s="30">
        <v>0</v>
      </c>
      <c r="AF2751" s="33"/>
      <c r="AG2751" s="30">
        <v>0</v>
      </c>
      <c r="AH2751" s="33"/>
      <c r="AI2751" s="35" t="s">
        <v>3256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2933</v>
      </c>
      <c r="D2752" s="103" t="s">
        <v>66</v>
      </c>
      <c r="E2752" s="103" t="s">
        <v>2681</v>
      </c>
      <c r="F2752" s="103" t="s">
        <v>2682</v>
      </c>
      <c r="G2752" s="103" t="s">
        <v>2681</v>
      </c>
      <c r="H2752" s="103"/>
      <c r="I2752" s="35" t="s">
        <v>3258</v>
      </c>
      <c r="J2752" s="2" t="s">
        <v>3334</v>
      </c>
      <c r="K2752" s="2" t="s">
        <v>704</v>
      </c>
      <c r="L2752" s="2" t="s">
        <v>35</v>
      </c>
      <c r="M2752" s="103" t="s">
        <v>2705</v>
      </c>
      <c r="N2752" s="37"/>
      <c r="O2752" s="37" t="s">
        <v>944</v>
      </c>
      <c r="P2752" s="29" t="s">
        <v>41</v>
      </c>
      <c r="Q2752" s="30">
        <v>0</v>
      </c>
      <c r="R2752" s="37">
        <v>7152</v>
      </c>
      <c r="S2752" s="31"/>
      <c r="T2752" s="38"/>
      <c r="U2752" s="32"/>
      <c r="V2752" s="32">
        <f t="shared" si="452"/>
        <v>11047</v>
      </c>
      <c r="W2752" s="33"/>
      <c r="X2752" s="33">
        <v>11047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11047</v>
      </c>
      <c r="AC2752" s="34"/>
      <c r="AD2752" s="33">
        <f t="shared" si="453"/>
        <v>11047</v>
      </c>
      <c r="AE2752" s="30">
        <v>0</v>
      </c>
      <c r="AF2752" s="33"/>
      <c r="AG2752" s="30">
        <v>0</v>
      </c>
      <c r="AH2752" s="33"/>
      <c r="AI2752" s="35" t="s">
        <v>3256</v>
      </c>
      <c r="AJ2752" s="1" t="e">
        <v>#N/A</v>
      </c>
      <c r="AK2752" s="12">
        <f t="shared" si="439"/>
        <v>0</v>
      </c>
    </row>
    <row r="2753" spans="1:38" hidden="1" x14ac:dyDescent="0.3">
      <c r="A2753" s="74" t="s">
        <v>34</v>
      </c>
      <c r="B2753" s="103" t="s">
        <v>35</v>
      </c>
      <c r="C2753" s="103" t="s">
        <v>53</v>
      </c>
      <c r="D2753" s="103" t="s">
        <v>37</v>
      </c>
      <c r="E2753" s="103" t="s">
        <v>287</v>
      </c>
      <c r="F2753" s="103" t="s">
        <v>463</v>
      </c>
      <c r="G2753" s="103" t="s">
        <v>287</v>
      </c>
      <c r="H2753" s="103"/>
      <c r="I2753" s="35" t="s">
        <v>3258</v>
      </c>
      <c r="J2753" s="2" t="s">
        <v>3334</v>
      </c>
      <c r="K2753" s="2" t="s">
        <v>704</v>
      </c>
      <c r="L2753" s="2" t="s">
        <v>35</v>
      </c>
      <c r="M2753" s="103" t="s">
        <v>2702</v>
      </c>
      <c r="N2753" s="37"/>
      <c r="O2753" s="37" t="s">
        <v>944</v>
      </c>
      <c r="P2753" s="29" t="s">
        <v>41</v>
      </c>
      <c r="Q2753" s="30">
        <v>0</v>
      </c>
      <c r="R2753" s="37">
        <v>7174</v>
      </c>
      <c r="S2753" s="31"/>
      <c r="T2753" s="38"/>
      <c r="U2753" s="32"/>
      <c r="V2753" s="32">
        <f t="shared" si="452"/>
        <v>400</v>
      </c>
      <c r="W2753" s="33"/>
      <c r="X2753" s="33">
        <v>400</v>
      </c>
      <c r="Y2753" s="6">
        <f t="shared" si="437"/>
        <v>0</v>
      </c>
      <c r="Z2753" s="30">
        <v>0</v>
      </c>
      <c r="AA2753" s="32">
        <v>0</v>
      </c>
      <c r="AB2753" s="5">
        <f t="shared" si="440"/>
        <v>400</v>
      </c>
      <c r="AC2753" s="34"/>
      <c r="AD2753" s="33">
        <f t="shared" si="453"/>
        <v>400</v>
      </c>
      <c r="AE2753" s="30">
        <v>0</v>
      </c>
      <c r="AF2753" s="33"/>
      <c r="AG2753" s="30">
        <v>0</v>
      </c>
      <c r="AH2753" s="33"/>
      <c r="AI2753" s="35" t="s">
        <v>3256</v>
      </c>
      <c r="AJ2753" s="1" t="e">
        <v>#N/A</v>
      </c>
      <c r="AK2753" s="12">
        <f t="shared" si="439"/>
        <v>0</v>
      </c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3260</v>
      </c>
      <c r="G2754" s="35" t="s">
        <v>2521</v>
      </c>
      <c r="H2754" s="35"/>
      <c r="I2754" s="35" t="s">
        <v>3261</v>
      </c>
      <c r="J2754" s="2" t="s">
        <v>3334</v>
      </c>
      <c r="K2754" s="2" t="s">
        <v>3358</v>
      </c>
      <c r="L2754" s="2" t="s">
        <v>35</v>
      </c>
      <c r="M2754" s="35" t="s">
        <v>2522</v>
      </c>
      <c r="N2754" s="29"/>
      <c r="O2754" s="29" t="s">
        <v>45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>X2754</f>
        <v>1485393.7890624993</v>
      </c>
      <c r="W2754" s="33"/>
      <c r="X2754" s="33">
        <v>1485393.7890624993</v>
      </c>
      <c r="Y2754" s="6">
        <f t="shared" si="437"/>
        <v>0</v>
      </c>
      <c r="Z2754" s="30">
        <v>0</v>
      </c>
      <c r="AA2754" s="29"/>
      <c r="AB2754" s="5">
        <f t="shared" si="440"/>
        <v>1485393.7890624993</v>
      </c>
      <c r="AC2754" s="29"/>
      <c r="AD2754" s="32">
        <f>X2754</f>
        <v>1485393.7890624993</v>
      </c>
      <c r="AE2754" s="30">
        <v>0</v>
      </c>
      <c r="AF2754" s="29"/>
      <c r="AG2754" s="30">
        <v>0</v>
      </c>
      <c r="AH2754" s="32"/>
      <c r="AI2754" s="35" t="s">
        <v>3256</v>
      </c>
      <c r="AJ2754" s="1" t="e">
        <v>#N/A</v>
      </c>
      <c r="AK2754" s="12">
        <f t="shared" si="439"/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166</v>
      </c>
      <c r="D2755" s="35" t="s">
        <v>171</v>
      </c>
      <c r="E2755" s="35" t="s">
        <v>2521</v>
      </c>
      <c r="F2755" s="35" t="s">
        <v>3260</v>
      </c>
      <c r="G2755" s="35" t="s">
        <v>2521</v>
      </c>
      <c r="H2755" s="35"/>
      <c r="I2755" s="35" t="s">
        <v>3261</v>
      </c>
      <c r="J2755" s="2" t="s">
        <v>3334</v>
      </c>
      <c r="K2755" s="2" t="s">
        <v>3358</v>
      </c>
      <c r="L2755" s="2" t="s">
        <v>35</v>
      </c>
      <c r="M2755" s="35" t="s">
        <v>2522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ref="V2755:V2757" si="454">X2755</f>
        <v>425191.50837202749</v>
      </c>
      <c r="W2755" s="33"/>
      <c r="X2755" s="33">
        <v>425191.50837202749</v>
      </c>
      <c r="Y2755" s="6">
        <f t="shared" ref="Y2755:Y2763" si="455">IF(X2755-AD2755&lt;=0,0,IF(P2755="返现",MAX(X2755-AC2755-AD2755,0),MAX(X2755-AD2755)))</f>
        <v>0</v>
      </c>
      <c r="Z2755" s="30">
        <v>0</v>
      </c>
      <c r="AA2755" s="29"/>
      <c r="AB2755" s="5">
        <f t="shared" si="440"/>
        <v>425191.50837202749</v>
      </c>
      <c r="AC2755" s="29"/>
      <c r="AD2755" s="32">
        <f t="shared" ref="AD2755:AD2757" si="456">X2755</f>
        <v>425191.50837202749</v>
      </c>
      <c r="AE2755" s="30">
        <v>0</v>
      </c>
      <c r="AF2755" s="29"/>
      <c r="AG2755" s="30">
        <v>0</v>
      </c>
      <c r="AH2755" s="32"/>
      <c r="AI2755" s="35" t="s">
        <v>3256</v>
      </c>
      <c r="AJ2755" s="1" t="e">
        <v>#N/A</v>
      </c>
      <c r="AK2755" s="12">
        <f t="shared" ref="AK2755:AK2764" si="457">X2755+AA2755-AB2755</f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146</v>
      </c>
      <c r="D2756" s="35" t="s">
        <v>147</v>
      </c>
      <c r="E2756" s="35" t="s">
        <v>194</v>
      </c>
      <c r="F2756" s="35" t="s">
        <v>3262</v>
      </c>
      <c r="G2756" s="35" t="s">
        <v>194</v>
      </c>
      <c r="H2756" s="35"/>
      <c r="I2756" s="35" t="s">
        <v>3263</v>
      </c>
      <c r="J2756" s="2" t="s">
        <v>3334</v>
      </c>
      <c r="K2756" s="2" t="s">
        <v>3358</v>
      </c>
      <c r="L2756" s="2" t="s">
        <v>35</v>
      </c>
      <c r="M2756" s="35" t="s">
        <v>3264</v>
      </c>
      <c r="N2756" s="29"/>
      <c r="O2756" s="29" t="s">
        <v>40</v>
      </c>
      <c r="P2756" s="29" t="s">
        <v>41</v>
      </c>
      <c r="Q2756" s="30">
        <v>0</v>
      </c>
      <c r="R2756" s="29"/>
      <c r="S2756" s="29"/>
      <c r="T2756" s="32"/>
      <c r="U2756" s="32"/>
      <c r="V2756" s="32">
        <f t="shared" si="454"/>
        <v>40386.443749999999</v>
      </c>
      <c r="W2756" s="33"/>
      <c r="X2756" s="33">
        <v>40386.443749999999</v>
      </c>
      <c r="Y2756" s="6">
        <f t="shared" si="455"/>
        <v>0</v>
      </c>
      <c r="Z2756" s="30">
        <v>0</v>
      </c>
      <c r="AA2756" s="29"/>
      <c r="AB2756" s="5">
        <f t="shared" ref="AB2756:AB2760" si="458">X2756+AA2756</f>
        <v>40386.443749999999</v>
      </c>
      <c r="AC2756" s="29"/>
      <c r="AD2756" s="32">
        <f t="shared" si="456"/>
        <v>40386.443749999999</v>
      </c>
      <c r="AE2756" s="30">
        <v>0</v>
      </c>
      <c r="AF2756" s="29"/>
      <c r="AG2756" s="30">
        <v>0</v>
      </c>
      <c r="AH2756" s="32"/>
      <c r="AI2756" s="35" t="s">
        <v>3256</v>
      </c>
      <c r="AJ2756" s="1" t="e">
        <v>#N/A</v>
      </c>
      <c r="AK2756" s="12">
        <f t="shared" si="457"/>
        <v>0</v>
      </c>
      <c r="AL2756" s="1"/>
    </row>
    <row r="2757" spans="1:38" s="36" customFormat="1" hidden="1" x14ac:dyDescent="0.3">
      <c r="A2757" s="74" t="s">
        <v>34</v>
      </c>
      <c r="B2757" s="35" t="s">
        <v>35</v>
      </c>
      <c r="C2757" s="35" t="s">
        <v>2933</v>
      </c>
      <c r="D2757" s="35" t="s">
        <v>3265</v>
      </c>
      <c r="E2757" s="35" t="s">
        <v>3266</v>
      </c>
      <c r="F2757" s="35" t="s">
        <v>3266</v>
      </c>
      <c r="G2757" s="35" t="s">
        <v>3267</v>
      </c>
      <c r="H2757" s="35"/>
      <c r="I2757" s="35" t="s">
        <v>3261</v>
      </c>
      <c r="J2757" s="2" t="s">
        <v>3334</v>
      </c>
      <c r="K2757" s="2" t="s">
        <v>3358</v>
      </c>
      <c r="L2757" s="2" t="s">
        <v>35</v>
      </c>
      <c r="M2757" s="35" t="s">
        <v>3267</v>
      </c>
      <c r="N2757" s="29"/>
      <c r="O2757" s="29" t="s">
        <v>89</v>
      </c>
      <c r="P2757" s="29" t="s">
        <v>41</v>
      </c>
      <c r="Q2757" s="30">
        <v>0</v>
      </c>
      <c r="R2757" s="29"/>
      <c r="S2757" s="29"/>
      <c r="T2757" s="32"/>
      <c r="U2757" s="39"/>
      <c r="V2757" s="32">
        <f t="shared" si="454"/>
        <v>1.23</v>
      </c>
      <c r="W2757" s="33"/>
      <c r="X2757" s="33">
        <v>1.23</v>
      </c>
      <c r="Y2757" s="6">
        <f t="shared" si="455"/>
        <v>0</v>
      </c>
      <c r="Z2757" s="30">
        <v>0</v>
      </c>
      <c r="AA2757" s="39"/>
      <c r="AB2757" s="5">
        <f t="shared" si="458"/>
        <v>1.23</v>
      </c>
      <c r="AC2757" s="39"/>
      <c r="AD2757" s="32">
        <f t="shared" si="456"/>
        <v>1.23</v>
      </c>
      <c r="AE2757" s="30">
        <v>0</v>
      </c>
      <c r="AF2757" s="39"/>
      <c r="AG2757" s="30">
        <v>0</v>
      </c>
      <c r="AH2757" s="32"/>
      <c r="AI2757" s="35" t="s">
        <v>3256</v>
      </c>
      <c r="AJ2757" s="1" t="e">
        <v>#N/A</v>
      </c>
      <c r="AK2757" s="12">
        <f t="shared" si="457"/>
        <v>0</v>
      </c>
      <c r="AL2757" s="1"/>
    </row>
    <row r="2758" spans="1:38" hidden="1" x14ac:dyDescent="0.3">
      <c r="A2758" s="74" t="s">
        <v>34</v>
      </c>
      <c r="B2758" s="8" t="s">
        <v>35</v>
      </c>
      <c r="C2758" s="8" t="s">
        <v>47</v>
      </c>
      <c r="D2758" s="8" t="s">
        <v>63</v>
      </c>
      <c r="E2758" s="8" t="s">
        <v>531</v>
      </c>
      <c r="F2758" s="8" t="s">
        <v>531</v>
      </c>
      <c r="G2758" s="8" t="s">
        <v>531</v>
      </c>
      <c r="H2758" s="8"/>
      <c r="I2758" s="8" t="s">
        <v>2377</v>
      </c>
      <c r="J2758" s="2" t="s">
        <v>3333</v>
      </c>
      <c r="K2758" s="2" t="s">
        <v>3275</v>
      </c>
      <c r="L2758" s="2" t="s">
        <v>35</v>
      </c>
      <c r="M2758" s="8" t="s">
        <v>2394</v>
      </c>
      <c r="N2758" s="2"/>
      <c r="O2758" s="2" t="s">
        <v>40</v>
      </c>
      <c r="P2758" s="9" t="s">
        <v>46</v>
      </c>
      <c r="Q2758" s="3">
        <v>4.4999999999999998E-2</v>
      </c>
      <c r="R2758" s="2"/>
      <c r="S2758" s="4"/>
      <c r="T2758" s="5">
        <v>1835885.8</v>
      </c>
      <c r="U2758" s="5">
        <v>0</v>
      </c>
      <c r="V2758" s="5">
        <v>1835885.8</v>
      </c>
      <c r="W2758" s="6">
        <f t="shared" ref="W2758:W2763" si="459">T2758+U2758-V2758</f>
        <v>0</v>
      </c>
      <c r="X2758" s="6">
        <f>IF(P2758="折扣",V2758*Q2758,IF(P2758="返现",V2758,V2758/(1+Q2758+AG2758)))</f>
        <v>1209410.9354413704</v>
      </c>
      <c r="Y2758" s="6">
        <f t="shared" si="455"/>
        <v>1209410.9354413704</v>
      </c>
      <c r="Z2758" s="3">
        <v>0</v>
      </c>
      <c r="AA2758" s="5">
        <v>0</v>
      </c>
      <c r="AB2758" s="5">
        <f t="shared" si="458"/>
        <v>1209410.9354413704</v>
      </c>
      <c r="AC2758" s="7">
        <f t="shared" ref="AC2758:AC2760" si="460">IF(P2758="返现",X2758*Q2758,V2758-X2758)</f>
        <v>626474.86455862969</v>
      </c>
      <c r="AD2758" s="5">
        <v>0</v>
      </c>
      <c r="AE2758" s="3">
        <v>7.0000000000000007E-2</v>
      </c>
      <c r="AF2758" s="6">
        <f t="shared" ref="AF2758:AF2760" si="461">AD2758*AE2758</f>
        <v>0</v>
      </c>
      <c r="AG2758" s="10">
        <v>0.47299999999999998</v>
      </c>
      <c r="AH2758" s="5">
        <f t="shared" ref="AH2758" si="462">V2758/(1+AG2758)</f>
        <v>1246358.3163611679</v>
      </c>
      <c r="AI2758" s="8"/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18" t="s">
        <v>35</v>
      </c>
      <c r="C2759" s="18" t="s">
        <v>47</v>
      </c>
      <c r="D2759" s="18" t="s">
        <v>48</v>
      </c>
      <c r="E2759" s="18" t="s">
        <v>3379</v>
      </c>
      <c r="F2759" s="18" t="s">
        <v>544</v>
      </c>
      <c r="G2759" s="18" t="s">
        <v>543</v>
      </c>
      <c r="H2759" s="18"/>
      <c r="I2759" s="18" t="s">
        <v>1063</v>
      </c>
      <c r="J2759" s="2" t="s">
        <v>3336</v>
      </c>
      <c r="K2759" s="2" t="s">
        <v>3285</v>
      </c>
      <c r="L2759" s="2" t="s">
        <v>35</v>
      </c>
      <c r="M2759" s="18" t="s">
        <v>543</v>
      </c>
      <c r="N2759" s="9"/>
      <c r="O2759" s="9" t="s">
        <v>413</v>
      </c>
      <c r="P2759" s="9" t="s">
        <v>41</v>
      </c>
      <c r="Q2759" s="16">
        <v>0</v>
      </c>
      <c r="R2759" s="9" t="s">
        <v>1373</v>
      </c>
      <c r="S2759" s="17"/>
      <c r="T2759" s="7">
        <v>0</v>
      </c>
      <c r="U2759" s="7">
        <v>0</v>
      </c>
      <c r="V2759" s="7">
        <v>4250.7</v>
      </c>
      <c r="W2759" s="22">
        <f t="shared" si="459"/>
        <v>-4250.7</v>
      </c>
      <c r="X2759" s="22">
        <f t="shared" ref="X2759:X2763" si="463">IF(P2759="折扣",V2759*Q2759,IF(P2759="返现",V2759,V2759/(1+Q2759)))</f>
        <v>4250.7</v>
      </c>
      <c r="Y2759" s="6">
        <f t="shared" si="455"/>
        <v>1704.7208992179535</v>
      </c>
      <c r="Z2759" s="16">
        <v>0</v>
      </c>
      <c r="AA2759" s="5">
        <v>0</v>
      </c>
      <c r="AB2759" s="5">
        <f t="shared" si="458"/>
        <v>4250.7</v>
      </c>
      <c r="AC2759" s="7">
        <f t="shared" si="460"/>
        <v>0</v>
      </c>
      <c r="AD2759" s="7">
        <f t="shared" ref="AD2759" si="464">V2759*0.598955254612663</f>
        <v>2545.9791007820463</v>
      </c>
      <c r="AE2759" s="3">
        <v>0.15</v>
      </c>
      <c r="AF2759" s="6">
        <f t="shared" si="461"/>
        <v>381.89686511730696</v>
      </c>
      <c r="AG2759" s="16">
        <v>0</v>
      </c>
      <c r="AH2759" s="23">
        <f t="shared" ref="AH2759:AH2760" si="465">V2759</f>
        <v>4250.7</v>
      </c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8" t="s">
        <v>35</v>
      </c>
      <c r="C2760" s="8" t="s">
        <v>166</v>
      </c>
      <c r="D2760" s="8" t="s">
        <v>176</v>
      </c>
      <c r="E2760" s="8" t="s">
        <v>182</v>
      </c>
      <c r="F2760" s="8" t="s">
        <v>182</v>
      </c>
      <c r="G2760" s="8" t="s">
        <v>182</v>
      </c>
      <c r="H2760" s="8"/>
      <c r="I2760" s="8" t="s">
        <v>3376</v>
      </c>
      <c r="J2760" s="2" t="s">
        <v>3337</v>
      </c>
      <c r="K2760" s="2" t="s">
        <v>3354</v>
      </c>
      <c r="L2760" s="2" t="s">
        <v>35</v>
      </c>
      <c r="M2760" s="8"/>
      <c r="N2760" s="2" t="s">
        <v>75</v>
      </c>
      <c r="O2760" s="2" t="s">
        <v>45</v>
      </c>
      <c r="P2760" s="2" t="s">
        <v>3380</v>
      </c>
      <c r="Q2760" s="3">
        <v>0.01</v>
      </c>
      <c r="R2760" s="2"/>
      <c r="S2760" s="4"/>
      <c r="T2760" s="5">
        <v>0</v>
      </c>
      <c r="U2760" s="5">
        <v>0</v>
      </c>
      <c r="V2760" s="5">
        <v>298239.03999999992</v>
      </c>
      <c r="W2760" s="6">
        <f t="shared" si="459"/>
        <v>-298239.03999999992</v>
      </c>
      <c r="X2760" s="6">
        <f t="shared" si="463"/>
        <v>295286.1782178217</v>
      </c>
      <c r="Y2760" s="6">
        <f t="shared" si="455"/>
        <v>0</v>
      </c>
      <c r="Z2760" s="3">
        <v>0</v>
      </c>
      <c r="AA2760" s="5">
        <v>0</v>
      </c>
      <c r="AB2760" s="5">
        <f t="shared" si="458"/>
        <v>295286.1782178217</v>
      </c>
      <c r="AC2760" s="7">
        <f t="shared" si="460"/>
        <v>2952.8617821782245</v>
      </c>
      <c r="AD2760" s="6">
        <f t="shared" ref="AD2760" si="466">V2760</f>
        <v>298239.03999999992</v>
      </c>
      <c r="AE2760" s="3">
        <v>0.05</v>
      </c>
      <c r="AF2760" s="6">
        <f t="shared" si="461"/>
        <v>14911.951999999997</v>
      </c>
      <c r="AG2760" s="3">
        <v>0</v>
      </c>
      <c r="AH2760" s="6">
        <f t="shared" si="465"/>
        <v>298239.03999999992</v>
      </c>
      <c r="AI2760" s="8"/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1999</v>
      </c>
      <c r="H2761" s="18"/>
      <c r="I2761" s="18" t="s">
        <v>1063</v>
      </c>
      <c r="J2761" s="2" t="s">
        <v>3336</v>
      </c>
      <c r="K2761" s="2" t="s">
        <v>3285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>
        <v>13145946544</v>
      </c>
      <c r="T2761" s="7">
        <v>12947</v>
      </c>
      <c r="V2761" s="7">
        <v>12947</v>
      </c>
      <c r="W2761" s="22">
        <f t="shared" si="459"/>
        <v>0</v>
      </c>
      <c r="X2761" s="22">
        <f t="shared" si="463"/>
        <v>12693.13725490196</v>
      </c>
      <c r="Y2761" s="6">
        <f t="shared" si="455"/>
        <v>4938.4635734318126</v>
      </c>
      <c r="Z2761" s="16">
        <v>0</v>
      </c>
      <c r="AB2761" s="28">
        <f>X2761+AA2761</f>
        <v>12693.13725490196</v>
      </c>
      <c r="AD2761" s="7">
        <f t="shared" ref="AD2761:AD2762" si="467">V2761*0.598955254612663</f>
        <v>7754.6736814701471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176</v>
      </c>
      <c r="E2762" s="18" t="s">
        <v>1999</v>
      </c>
      <c r="F2762" s="18" t="s">
        <v>1999</v>
      </c>
      <c r="G2762" s="18" t="s">
        <v>3714</v>
      </c>
      <c r="H2762" s="18"/>
      <c r="I2762" s="18" t="s">
        <v>1063</v>
      </c>
      <c r="J2762" s="2" t="s">
        <v>3336</v>
      </c>
      <c r="K2762" s="2" t="s">
        <v>3285</v>
      </c>
      <c r="L2762" s="2" t="s">
        <v>35</v>
      </c>
      <c r="M2762" s="18" t="s">
        <v>2000</v>
      </c>
      <c r="N2762" s="9"/>
      <c r="O2762" s="9" t="s">
        <v>413</v>
      </c>
      <c r="P2762" s="9" t="s">
        <v>46</v>
      </c>
      <c r="Q2762" s="10">
        <v>0.02</v>
      </c>
      <c r="R2762" s="9" t="s">
        <v>1648</v>
      </c>
      <c r="T2762" s="7">
        <v>47456.800000000003</v>
      </c>
      <c r="V2762" s="7">
        <v>47456.800000000003</v>
      </c>
      <c r="W2762" s="22">
        <f t="shared" si="459"/>
        <v>0</v>
      </c>
      <c r="X2762" s="22">
        <f t="shared" si="463"/>
        <v>46526.274509803923</v>
      </c>
      <c r="Y2762" s="6">
        <f t="shared" si="455"/>
        <v>18101.774782701697</v>
      </c>
      <c r="Z2762" s="16">
        <v>0</v>
      </c>
      <c r="AB2762" s="28">
        <f>X2762+AA2762</f>
        <v>46526.274509803923</v>
      </c>
      <c r="AD2762" s="7">
        <f t="shared" si="467"/>
        <v>28424.499727102226</v>
      </c>
      <c r="AJ2762" s="1" t="e">
        <v>#N/A</v>
      </c>
      <c r="AK2762" s="12">
        <f t="shared" si="457"/>
        <v>0</v>
      </c>
    </row>
    <row r="2763" spans="1:38" hidden="1" x14ac:dyDescent="0.3">
      <c r="A2763" s="74" t="s">
        <v>34</v>
      </c>
      <c r="B2763" s="18" t="s">
        <v>35</v>
      </c>
      <c r="C2763" s="18" t="s">
        <v>166</v>
      </c>
      <c r="D2763" s="18" t="s">
        <v>167</v>
      </c>
      <c r="E2763" s="18" t="s">
        <v>622</v>
      </c>
      <c r="F2763" s="18" t="s">
        <v>623</v>
      </c>
      <c r="G2763" s="18" t="s">
        <v>622</v>
      </c>
      <c r="H2763" s="18"/>
      <c r="I2763" s="18" t="s">
        <v>411</v>
      </c>
      <c r="J2763" s="2" t="s">
        <v>3335</v>
      </c>
      <c r="K2763" s="2" t="s">
        <v>3284</v>
      </c>
      <c r="L2763" s="2" t="s">
        <v>35</v>
      </c>
      <c r="M2763" s="18" t="s">
        <v>625</v>
      </c>
      <c r="N2763" s="9"/>
      <c r="O2763" s="9" t="s">
        <v>45</v>
      </c>
      <c r="P2763" s="9" t="s">
        <v>41</v>
      </c>
      <c r="Q2763" s="16">
        <v>0</v>
      </c>
      <c r="R2763" s="9">
        <v>1000067334</v>
      </c>
      <c r="S2763" s="17"/>
      <c r="T2763" s="7">
        <v>0</v>
      </c>
      <c r="U2763" s="7">
        <v>0</v>
      </c>
      <c r="V2763" s="7">
        <v>21800.559999999597</v>
      </c>
      <c r="W2763" s="11">
        <f t="shared" si="459"/>
        <v>-21800.559999999597</v>
      </c>
      <c r="X2763" s="11">
        <f t="shared" si="463"/>
        <v>21800.559999999597</v>
      </c>
      <c r="Y2763" s="6">
        <f t="shared" si="455"/>
        <v>9873.2564658961746</v>
      </c>
      <c r="Z2763" s="16">
        <v>0</v>
      </c>
      <c r="AA2763" s="5">
        <v>0</v>
      </c>
      <c r="AB2763" s="5">
        <f t="shared" ref="AB2763" si="468">X2763+AA2763</f>
        <v>21800.559999999597</v>
      </c>
      <c r="AC2763" s="7">
        <f t="shared" ref="AC2763" si="469">IF(P2763="返现",X2763*Q2763,V2763-X2763)</f>
        <v>0</v>
      </c>
      <c r="AD2763" s="11">
        <f t="shared" ref="AD2763" si="470">V2763*0.547109961125019</f>
        <v>11927.303534103423</v>
      </c>
      <c r="AE2763" s="3">
        <v>0.12</v>
      </c>
      <c r="AF2763" s="6">
        <f t="shared" ref="AF2763" si="471">AD2763*AE2763</f>
        <v>1431.2764240924107</v>
      </c>
      <c r="AG2763" s="16">
        <v>0</v>
      </c>
      <c r="AH2763" s="11">
        <f t="shared" ref="AH2763" si="472">V2763</f>
        <v>21800.559999999597</v>
      </c>
      <c r="AI2763" s="18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3414</v>
      </c>
      <c r="B2764" s="91" t="s">
        <v>35</v>
      </c>
      <c r="C2764" s="91" t="s">
        <v>47</v>
      </c>
      <c r="D2764" s="91" t="s">
        <v>63</v>
      </c>
      <c r="E2764" s="91" t="s">
        <v>2396</v>
      </c>
      <c r="F2764" s="91" t="s">
        <v>3134</v>
      </c>
      <c r="G2764" s="91" t="s">
        <v>2396</v>
      </c>
      <c r="H2764" s="91">
        <v>346</v>
      </c>
      <c r="I2764" s="91" t="s">
        <v>3130</v>
      </c>
      <c r="J2764" s="2" t="s">
        <v>3334</v>
      </c>
      <c r="K2764" s="2" t="s">
        <v>3278</v>
      </c>
      <c r="L2764" s="2" t="s">
        <v>35</v>
      </c>
      <c r="M2764" s="91" t="s">
        <v>3135</v>
      </c>
      <c r="N2764" s="64"/>
      <c r="O2764" s="64" t="s">
        <v>45</v>
      </c>
      <c r="P2764" s="64" t="s">
        <v>46</v>
      </c>
      <c r="Q2764" s="16">
        <v>0.05</v>
      </c>
      <c r="R2764" s="82">
        <v>19166085</v>
      </c>
      <c r="S2764" s="64"/>
      <c r="T2764" s="7">
        <v>41991.1</v>
      </c>
      <c r="U2764" s="7">
        <v>0</v>
      </c>
      <c r="V2764" s="7">
        <v>143.12</v>
      </c>
      <c r="W2764" s="83">
        <f>T2764+U2764-V2764</f>
        <v>41847.979999999996</v>
      </c>
      <c r="X2764" s="83">
        <f>IF(P2764="折扣",V2764*Q2764,IF(P2764="返现",V2764,V2764/(1+Q2764)))</f>
        <v>136.3047619047619</v>
      </c>
      <c r="Y2764" s="83"/>
      <c r="Z2764" s="16">
        <v>0</v>
      </c>
      <c r="AA2764" s="7">
        <v>0</v>
      </c>
      <c r="AB2764" s="7">
        <f>X2764+AA2764</f>
        <v>136.3047619047619</v>
      </c>
      <c r="AC2764" s="5">
        <f>IF(P2764="返现",X2764*Q2764,V2764-X2764)</f>
        <v>6.8152380952381009</v>
      </c>
      <c r="AD2764" s="7">
        <f>V2764*0.95</f>
        <v>135.964</v>
      </c>
      <c r="AE2764" s="3">
        <v>0</v>
      </c>
      <c r="AF2764" s="7">
        <f>AD2764*AE2764</f>
        <v>0</v>
      </c>
      <c r="AG2764" s="16">
        <v>0</v>
      </c>
      <c r="AH2764" s="83">
        <f>AD2764</f>
        <v>135.964</v>
      </c>
      <c r="AI2764" s="64"/>
      <c r="AJ2764" s="1" t="e">
        <v>#N/A</v>
      </c>
      <c r="AK2764" s="12">
        <f t="shared" si="457"/>
        <v>0</v>
      </c>
    </row>
    <row r="2765" spans="1:38" hidden="1" x14ac:dyDescent="0.3">
      <c r="A2765" s="104" t="s">
        <v>3414</v>
      </c>
      <c r="B2765" s="91" t="s">
        <v>35</v>
      </c>
      <c r="C2765" s="91" t="s">
        <v>166</v>
      </c>
      <c r="D2765" s="91" t="s">
        <v>183</v>
      </c>
      <c r="E2765" s="91" t="s">
        <v>184</v>
      </c>
      <c r="F2765" s="91" t="s">
        <v>185</v>
      </c>
      <c r="G2765" s="91" t="s">
        <v>184</v>
      </c>
      <c r="H2765" s="91">
        <v>327</v>
      </c>
      <c r="I2765" s="91" t="s">
        <v>3125</v>
      </c>
      <c r="J2765" s="2" t="s">
        <v>3334</v>
      </c>
      <c r="K2765" s="2" t="s">
        <v>3280</v>
      </c>
      <c r="L2765" s="2" t="s">
        <v>35</v>
      </c>
      <c r="M2765" s="91" t="s">
        <v>3127</v>
      </c>
      <c r="N2765" s="64"/>
      <c r="O2765" s="64" t="s">
        <v>45</v>
      </c>
      <c r="P2765" s="64" t="s">
        <v>46</v>
      </c>
      <c r="Q2765" s="16">
        <v>0.03</v>
      </c>
      <c r="R2765" s="82">
        <v>7244002</v>
      </c>
      <c r="S2765" s="64"/>
      <c r="T2765" s="7">
        <v>73503.599000000002</v>
      </c>
      <c r="U2765" s="7">
        <v>0</v>
      </c>
      <c r="V2765" s="7">
        <v>43142.830999999991</v>
      </c>
      <c r="W2765" s="83">
        <f t="shared" ref="W2765:W2789" si="473">T2765+U2765-V2765</f>
        <v>30360.768000000011</v>
      </c>
      <c r="X2765" s="83">
        <f t="shared" ref="X2765:X2789" si="474">IF(P2765="折扣",V2765*Q2765,IF(P2765="返现",V2765,V2765/(1+Q2765)))</f>
        <v>41886.243689320378</v>
      </c>
      <c r="Y2765" s="83"/>
      <c r="Z2765" s="16">
        <v>0</v>
      </c>
      <c r="AA2765" s="7">
        <v>0</v>
      </c>
      <c r="AB2765" s="7">
        <f t="shared" ref="AB2765:AB2828" si="475">X2765+AA2765</f>
        <v>41886.243689320378</v>
      </c>
      <c r="AC2765" s="5">
        <f t="shared" ref="AC2765:AC2828" si="476">IF(P2765="返现",X2765*Q2765,V2765-X2765)</f>
        <v>1256.5873106796134</v>
      </c>
      <c r="AD2765" s="7">
        <f>V2765*0.95</f>
        <v>40985.689449999991</v>
      </c>
      <c r="AE2765" s="3">
        <v>0</v>
      </c>
      <c r="AF2765" s="7">
        <f t="shared" ref="AF2765:AF2828" si="477">AD2765*AE2765</f>
        <v>0</v>
      </c>
      <c r="AG2765" s="16">
        <v>0</v>
      </c>
      <c r="AH2765" s="83">
        <f>AD2765</f>
        <v>40985.689449999991</v>
      </c>
      <c r="AI2765" s="64"/>
      <c r="AJ2765" s="1" t="e">
        <v>#N/A</v>
      </c>
      <c r="AK2765" s="12">
        <f t="shared" ref="AK2765:AK2828" si="478">X2765+AA2765-AB2765</f>
        <v>0</v>
      </c>
    </row>
    <row r="2766" spans="1:38" hidden="1" x14ac:dyDescent="0.3">
      <c r="A2766" s="104" t="s">
        <v>3415</v>
      </c>
      <c r="B2766" s="91" t="s">
        <v>35</v>
      </c>
      <c r="C2766" s="91" t="s">
        <v>36</v>
      </c>
      <c r="D2766" s="91" t="s">
        <v>37</v>
      </c>
      <c r="E2766" s="91" t="s">
        <v>38</v>
      </c>
      <c r="F2766" s="91" t="s">
        <v>38</v>
      </c>
      <c r="G2766" s="91" t="s">
        <v>38</v>
      </c>
      <c r="H2766" s="91">
        <v>216</v>
      </c>
      <c r="I2766" s="91" t="s">
        <v>3416</v>
      </c>
      <c r="J2766" s="2" t="s">
        <v>3698</v>
      </c>
      <c r="K2766" s="2"/>
      <c r="L2766" s="2" t="s">
        <v>3411</v>
      </c>
      <c r="M2766" s="91" t="s">
        <v>38</v>
      </c>
      <c r="N2766" s="64"/>
      <c r="O2766" s="64" t="s">
        <v>40</v>
      </c>
      <c r="P2766" s="64" t="s">
        <v>41</v>
      </c>
      <c r="Q2766" s="16">
        <v>0</v>
      </c>
      <c r="R2766" s="64">
        <v>1000000850</v>
      </c>
      <c r="S2766" s="64"/>
      <c r="T2766" s="83">
        <v>-5559.39</v>
      </c>
      <c r="U2766" s="7">
        <v>0</v>
      </c>
      <c r="V2766" s="7">
        <v>0</v>
      </c>
      <c r="W2766" s="83">
        <f t="shared" si="473"/>
        <v>-5559.39</v>
      </c>
      <c r="X2766" s="83">
        <f t="shared" si="474"/>
        <v>0</v>
      </c>
      <c r="Y2766" s="83"/>
      <c r="Z2766" s="16">
        <v>0.02</v>
      </c>
      <c r="AA2766" s="7">
        <f>X2766*Z2766</f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3417</v>
      </c>
      <c r="B2767" s="91" t="s">
        <v>35</v>
      </c>
      <c r="C2767" s="91" t="s">
        <v>36</v>
      </c>
      <c r="D2767" s="91" t="s">
        <v>37</v>
      </c>
      <c r="E2767" s="91" t="s">
        <v>42</v>
      </c>
      <c r="F2767" s="91" t="s">
        <v>43</v>
      </c>
      <c r="G2767" s="91" t="s">
        <v>42</v>
      </c>
      <c r="H2767" s="91">
        <v>342</v>
      </c>
      <c r="I2767" s="91" t="s">
        <v>44</v>
      </c>
      <c r="J2767" s="2" t="s">
        <v>3698</v>
      </c>
      <c r="K2767" s="2"/>
      <c r="L2767" s="2" t="s">
        <v>3411</v>
      </c>
      <c r="M2767" s="91" t="s">
        <v>42</v>
      </c>
      <c r="N2767" s="64"/>
      <c r="O2767" s="64" t="s">
        <v>45</v>
      </c>
      <c r="P2767" s="64" t="s">
        <v>46</v>
      </c>
      <c r="Q2767" s="16">
        <v>0.2</v>
      </c>
      <c r="R2767" s="64">
        <v>362335</v>
      </c>
      <c r="S2767" s="64"/>
      <c r="T2767" s="83">
        <v>-978.4709999999925</v>
      </c>
      <c r="U2767" s="7">
        <v>0</v>
      </c>
      <c r="V2767" s="7">
        <v>0</v>
      </c>
      <c r="W2767" s="83">
        <f t="shared" si="473"/>
        <v>-978.4709999999925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3417</v>
      </c>
      <c r="B2768" s="91" t="s">
        <v>35</v>
      </c>
      <c r="C2768" s="91" t="s">
        <v>47</v>
      </c>
      <c r="D2768" s="91" t="s">
        <v>48</v>
      </c>
      <c r="E2768" s="91" t="s">
        <v>49</v>
      </c>
      <c r="F2768" s="91" t="s">
        <v>49</v>
      </c>
      <c r="G2768" s="91" t="s">
        <v>49</v>
      </c>
      <c r="H2768" s="91">
        <v>216</v>
      </c>
      <c r="I2768" s="91" t="s">
        <v>39</v>
      </c>
      <c r="J2768" s="2" t="s">
        <v>3698</v>
      </c>
      <c r="K2768" s="2"/>
      <c r="L2768" s="2" t="s">
        <v>3411</v>
      </c>
      <c r="M2768" s="91" t="s">
        <v>49</v>
      </c>
      <c r="N2768" s="64"/>
      <c r="O2768" s="64" t="s">
        <v>40</v>
      </c>
      <c r="P2768" s="64" t="s">
        <v>41</v>
      </c>
      <c r="Q2768" s="16">
        <v>0</v>
      </c>
      <c r="R2768" s="64">
        <v>2000100879</v>
      </c>
      <c r="S2768" s="64"/>
      <c r="T2768" s="83">
        <v>9.9999999994988542E-3</v>
      </c>
      <c r="U2768" s="7">
        <v>0</v>
      </c>
      <c r="V2768" s="7">
        <v>0</v>
      </c>
      <c r="W2768" s="83">
        <f t="shared" si="473"/>
        <v>9.9999999994988542E-3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3415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3698</v>
      </c>
      <c r="K2769" s="2"/>
      <c r="L2769" s="2" t="s">
        <v>3411</v>
      </c>
      <c r="M2769" s="91" t="s">
        <v>51</v>
      </c>
      <c r="N2769" s="64"/>
      <c r="O2769" s="64" t="s">
        <v>45</v>
      </c>
      <c r="P2769" s="64" t="s">
        <v>46</v>
      </c>
      <c r="Q2769" s="16">
        <v>0.3</v>
      </c>
      <c r="R2769" s="64">
        <v>350831</v>
      </c>
      <c r="S2769" s="64"/>
      <c r="T2769" s="83">
        <v>11079.391000000018</v>
      </c>
      <c r="U2769" s="7">
        <v>0</v>
      </c>
      <c r="V2769" s="7">
        <v>0</v>
      </c>
      <c r="W2769" s="83">
        <f t="shared" si="473"/>
        <v>11079.391000000018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3415</v>
      </c>
      <c r="B2770" s="91" t="s">
        <v>35</v>
      </c>
      <c r="C2770" s="91" t="s">
        <v>47</v>
      </c>
      <c r="D2770" s="91" t="s">
        <v>48</v>
      </c>
      <c r="E2770" s="91" t="s">
        <v>50</v>
      </c>
      <c r="F2770" s="91" t="s">
        <v>50</v>
      </c>
      <c r="G2770" s="91" t="s">
        <v>50</v>
      </c>
      <c r="H2770" s="91">
        <v>342</v>
      </c>
      <c r="I2770" s="91" t="s">
        <v>44</v>
      </c>
      <c r="J2770" s="2" t="s">
        <v>3698</v>
      </c>
      <c r="K2770" s="2"/>
      <c r="L2770" s="2" t="s">
        <v>3411</v>
      </c>
      <c r="M2770" s="91" t="s">
        <v>52</v>
      </c>
      <c r="N2770" s="64"/>
      <c r="O2770" s="64" t="s">
        <v>45</v>
      </c>
      <c r="P2770" s="64" t="s">
        <v>46</v>
      </c>
      <c r="Q2770" s="16">
        <v>0.3</v>
      </c>
      <c r="R2770" s="64">
        <v>354326</v>
      </c>
      <c r="S2770" s="64"/>
      <c r="T2770" s="83">
        <v>14622.041000000012</v>
      </c>
      <c r="U2770" s="7">
        <v>0</v>
      </c>
      <c r="V2770" s="7">
        <v>0</v>
      </c>
      <c r="W2770" s="83">
        <f t="shared" si="473"/>
        <v>14622.041000000012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3417</v>
      </c>
      <c r="B2771" s="91" t="s">
        <v>35</v>
      </c>
      <c r="C2771" s="91" t="s">
        <v>36</v>
      </c>
      <c r="D2771" s="91" t="s">
        <v>54</v>
      </c>
      <c r="E2771" s="91" t="s">
        <v>55</v>
      </c>
      <c r="F2771" s="91" t="s">
        <v>55</v>
      </c>
      <c r="G2771" s="91" t="s">
        <v>55</v>
      </c>
      <c r="H2771" s="91">
        <v>216</v>
      </c>
      <c r="I2771" s="91" t="s">
        <v>39</v>
      </c>
      <c r="J2771" s="2" t="s">
        <v>3698</v>
      </c>
      <c r="K2771" s="2"/>
      <c r="L2771" s="2" t="s">
        <v>3411</v>
      </c>
      <c r="M2771" s="91" t="s">
        <v>55</v>
      </c>
      <c r="N2771" s="64"/>
      <c r="O2771" s="64" t="s">
        <v>56</v>
      </c>
      <c r="P2771" s="64" t="s">
        <v>41</v>
      </c>
      <c r="Q2771" s="16">
        <v>0</v>
      </c>
      <c r="R2771" s="64">
        <v>1000000947</v>
      </c>
      <c r="S2771" s="64"/>
      <c r="T2771" s="83">
        <v>1698653.26229</v>
      </c>
      <c r="U2771" s="7">
        <v>0</v>
      </c>
      <c r="V2771" s="7">
        <v>0</v>
      </c>
      <c r="W2771" s="83">
        <f t="shared" si="473"/>
        <v>1698653.26229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3415</v>
      </c>
      <c r="B2772" s="91" t="s">
        <v>35</v>
      </c>
      <c r="C2772" s="91" t="s">
        <v>36</v>
      </c>
      <c r="D2772" s="91" t="s">
        <v>37</v>
      </c>
      <c r="E2772" s="91" t="s">
        <v>57</v>
      </c>
      <c r="F2772" s="91" t="s">
        <v>58</v>
      </c>
      <c r="G2772" s="91" t="s">
        <v>57</v>
      </c>
      <c r="H2772" s="91">
        <v>216</v>
      </c>
      <c r="I2772" s="91" t="s">
        <v>39</v>
      </c>
      <c r="J2772" s="2" t="s">
        <v>3698</v>
      </c>
      <c r="K2772" s="2"/>
      <c r="L2772" s="2" t="s">
        <v>3411</v>
      </c>
      <c r="M2772" s="91" t="s">
        <v>57</v>
      </c>
      <c r="N2772" s="64"/>
      <c r="O2772" s="64" t="s">
        <v>40</v>
      </c>
      <c r="P2772" s="64" t="s">
        <v>46</v>
      </c>
      <c r="Q2772" s="16">
        <v>0.03</v>
      </c>
      <c r="R2772" s="64">
        <v>2000100456</v>
      </c>
      <c r="S2772" s="64"/>
      <c r="T2772" s="83">
        <v>1.0000000000218279E-2</v>
      </c>
      <c r="U2772" s="7">
        <v>0</v>
      </c>
      <c r="V2772" s="7">
        <v>0</v>
      </c>
      <c r="W2772" s="83">
        <f t="shared" si="473"/>
        <v>1.0000000000218279E-2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3417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3698</v>
      </c>
      <c r="K2773" s="2"/>
      <c r="L2773" s="2" t="s">
        <v>3411</v>
      </c>
      <c r="M2773" s="91" t="s">
        <v>61</v>
      </c>
      <c r="N2773" s="64"/>
      <c r="O2773" s="64" t="s">
        <v>40</v>
      </c>
      <c r="P2773" s="64" t="s">
        <v>41</v>
      </c>
      <c r="Q2773" s="16">
        <v>0</v>
      </c>
      <c r="R2773" s="64">
        <v>1100000117</v>
      </c>
      <c r="S2773" s="64"/>
      <c r="T2773" s="83">
        <v>7284.76</v>
      </c>
      <c r="U2773" s="7">
        <v>0</v>
      </c>
      <c r="V2773" s="7">
        <v>0</v>
      </c>
      <c r="W2773" s="83">
        <f t="shared" si="473"/>
        <v>7284.76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3418</v>
      </c>
      <c r="B2774" s="91" t="s">
        <v>35</v>
      </c>
      <c r="C2774" s="91" t="s">
        <v>59</v>
      </c>
      <c r="D2774" s="91" t="s">
        <v>60</v>
      </c>
      <c r="E2774" s="91" t="s">
        <v>61</v>
      </c>
      <c r="F2774" s="91" t="s">
        <v>62</v>
      </c>
      <c r="G2774" s="91" t="s">
        <v>61</v>
      </c>
      <c r="H2774" s="91">
        <v>216</v>
      </c>
      <c r="I2774" s="91" t="s">
        <v>39</v>
      </c>
      <c r="J2774" s="2" t="s">
        <v>3698</v>
      </c>
      <c r="K2774" s="2"/>
      <c r="L2774" s="2" t="s">
        <v>3411</v>
      </c>
      <c r="M2774" s="91" t="s">
        <v>61</v>
      </c>
      <c r="N2774" s="64"/>
      <c r="O2774" s="64" t="s">
        <v>56</v>
      </c>
      <c r="P2774" s="64" t="s">
        <v>41</v>
      </c>
      <c r="Q2774" s="16">
        <v>0</v>
      </c>
      <c r="R2774" s="64">
        <v>1100000117</v>
      </c>
      <c r="S2774" s="64"/>
      <c r="T2774" s="83">
        <v>-7203.2599999999984</v>
      </c>
      <c r="U2774" s="7">
        <v>0</v>
      </c>
      <c r="V2774" s="7">
        <v>0</v>
      </c>
      <c r="W2774" s="83">
        <f t="shared" si="473"/>
        <v>-7203.2599999999984</v>
      </c>
      <c r="X2774" s="83">
        <f t="shared" si="474"/>
        <v>0</v>
      </c>
      <c r="Y2774" s="83"/>
      <c r="Z2774" s="16">
        <v>0</v>
      </c>
      <c r="AA2774" s="7"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3417</v>
      </c>
      <c r="B2775" s="91" t="s">
        <v>35</v>
      </c>
      <c r="C2775" s="91" t="s">
        <v>36</v>
      </c>
      <c r="D2775" s="91" t="s">
        <v>37</v>
      </c>
      <c r="E2775" s="91" t="s">
        <v>38</v>
      </c>
      <c r="F2775" s="91" t="s">
        <v>38</v>
      </c>
      <c r="G2775" s="91" t="s">
        <v>38</v>
      </c>
      <c r="H2775" s="91">
        <v>216</v>
      </c>
      <c r="I2775" s="91" t="s">
        <v>39</v>
      </c>
      <c r="J2775" s="2" t="s">
        <v>3698</v>
      </c>
      <c r="K2775" s="2"/>
      <c r="L2775" s="2" t="s">
        <v>3411</v>
      </c>
      <c r="M2775" s="91" t="s">
        <v>38</v>
      </c>
      <c r="N2775" s="64"/>
      <c r="O2775" s="64" t="s">
        <v>56</v>
      </c>
      <c r="P2775" s="64" t="s">
        <v>41</v>
      </c>
      <c r="Q2775" s="16">
        <v>0</v>
      </c>
      <c r="R2775" s="64">
        <v>1000000850</v>
      </c>
      <c r="S2775" s="64"/>
      <c r="T2775" s="83">
        <v>25818.397659999999</v>
      </c>
      <c r="U2775" s="7">
        <v>0</v>
      </c>
      <c r="V2775" s="7">
        <v>0</v>
      </c>
      <c r="W2775" s="83">
        <f t="shared" si="473"/>
        <v>25818.397659999999</v>
      </c>
      <c r="X2775" s="83">
        <f t="shared" si="474"/>
        <v>0</v>
      </c>
      <c r="Y2775" s="83"/>
      <c r="Z2775" s="16">
        <v>0.02</v>
      </c>
      <c r="AA2775" s="7">
        <f>X2775*Z2775</f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3418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3698</v>
      </c>
      <c r="K2776" s="2"/>
      <c r="L2776" s="2" t="s">
        <v>3411</v>
      </c>
      <c r="M2776" s="91" t="s">
        <v>64</v>
      </c>
      <c r="N2776" s="64"/>
      <c r="O2776" s="64" t="s">
        <v>40</v>
      </c>
      <c r="P2776" s="64" t="s">
        <v>41</v>
      </c>
      <c r="Q2776" s="16">
        <v>0</v>
      </c>
      <c r="R2776" s="64">
        <v>1000000800</v>
      </c>
      <c r="S2776" s="64"/>
      <c r="T2776" s="83">
        <v>1137087.5482300001</v>
      </c>
      <c r="U2776" s="7">
        <v>0</v>
      </c>
      <c r="V2776" s="7">
        <v>0</v>
      </c>
      <c r="W2776" s="83">
        <f t="shared" si="473"/>
        <v>1137087.5482300001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3415</v>
      </c>
      <c r="B2777" s="91" t="s">
        <v>35</v>
      </c>
      <c r="C2777" s="91" t="s">
        <v>47</v>
      </c>
      <c r="D2777" s="91" t="s">
        <v>63</v>
      </c>
      <c r="E2777" s="91" t="s">
        <v>64</v>
      </c>
      <c r="F2777" s="91" t="s">
        <v>64</v>
      </c>
      <c r="G2777" s="91" t="s">
        <v>64</v>
      </c>
      <c r="H2777" s="91">
        <v>216</v>
      </c>
      <c r="I2777" s="91" t="s">
        <v>39</v>
      </c>
      <c r="J2777" s="2" t="s">
        <v>3698</v>
      </c>
      <c r="K2777" s="2"/>
      <c r="L2777" s="2" t="s">
        <v>3411</v>
      </c>
      <c r="M2777" s="91" t="s">
        <v>64</v>
      </c>
      <c r="N2777" s="64"/>
      <c r="O2777" s="64" t="s">
        <v>56</v>
      </c>
      <c r="P2777" s="64" t="s">
        <v>41</v>
      </c>
      <c r="Q2777" s="16">
        <v>0</v>
      </c>
      <c r="R2777" s="64">
        <v>1000000800</v>
      </c>
      <c r="S2777" s="64"/>
      <c r="T2777" s="83">
        <v>-1135040.31</v>
      </c>
      <c r="U2777" s="7">
        <v>0</v>
      </c>
      <c r="V2777" s="7">
        <v>0</v>
      </c>
      <c r="W2777" s="83">
        <f t="shared" si="473"/>
        <v>-1135040.31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3417</v>
      </c>
      <c r="B2778" s="91" t="s">
        <v>35</v>
      </c>
      <c r="C2778" s="91" t="s">
        <v>36</v>
      </c>
      <c r="D2778" s="91" t="s">
        <v>54</v>
      </c>
      <c r="E2778" s="91" t="s">
        <v>55</v>
      </c>
      <c r="F2778" s="91" t="s">
        <v>55</v>
      </c>
      <c r="G2778" s="91" t="s">
        <v>55</v>
      </c>
      <c r="H2778" s="91">
        <v>216</v>
      </c>
      <c r="I2778" s="91" t="s">
        <v>39</v>
      </c>
      <c r="J2778" s="2" t="s">
        <v>3698</v>
      </c>
      <c r="K2778" s="2"/>
      <c r="L2778" s="2" t="s">
        <v>3411</v>
      </c>
      <c r="M2778" s="91" t="s">
        <v>55</v>
      </c>
      <c r="N2778" s="64"/>
      <c r="O2778" s="64" t="s">
        <v>40</v>
      </c>
      <c r="P2778" s="64" t="s">
        <v>41</v>
      </c>
      <c r="Q2778" s="16">
        <v>0</v>
      </c>
      <c r="R2778" s="64">
        <v>1000000947</v>
      </c>
      <c r="S2778" s="64"/>
      <c r="T2778" s="83">
        <v>-1697896.06</v>
      </c>
      <c r="U2778" s="7">
        <v>0</v>
      </c>
      <c r="V2778" s="7">
        <v>0</v>
      </c>
      <c r="W2778" s="83">
        <f t="shared" si="473"/>
        <v>-1697896.06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3415</v>
      </c>
      <c r="B2779" s="91" t="s">
        <v>35</v>
      </c>
      <c r="C2779" s="91" t="s">
        <v>65</v>
      </c>
      <c r="D2779" s="91" t="s">
        <v>66</v>
      </c>
      <c r="E2779" s="91" t="s">
        <v>67</v>
      </c>
      <c r="F2779" s="91" t="s">
        <v>67</v>
      </c>
      <c r="G2779" s="91" t="s">
        <v>67</v>
      </c>
      <c r="H2779" s="91">
        <v>216</v>
      </c>
      <c r="I2779" s="91" t="s">
        <v>39</v>
      </c>
      <c r="J2779" s="2" t="s">
        <v>3698</v>
      </c>
      <c r="K2779" s="2"/>
      <c r="L2779" s="2" t="s">
        <v>3411</v>
      </c>
      <c r="M2779" s="91" t="s">
        <v>68</v>
      </c>
      <c r="N2779" s="64"/>
      <c r="O2779" s="64" t="s">
        <v>40</v>
      </c>
      <c r="P2779" s="64" t="s">
        <v>46</v>
      </c>
      <c r="Q2779" s="16">
        <v>0.02</v>
      </c>
      <c r="R2779" s="64">
        <v>1000000598</v>
      </c>
      <c r="S2779" s="64"/>
      <c r="T2779" s="83">
        <v>986.86000000000104</v>
      </c>
      <c r="U2779" s="7">
        <v>0</v>
      </c>
      <c r="V2779" s="7">
        <v>0</v>
      </c>
      <c r="W2779" s="83">
        <f t="shared" si="473"/>
        <v>986.86000000000104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3417</v>
      </c>
      <c r="B2780" s="91" t="s">
        <v>35</v>
      </c>
      <c r="C2780" s="91" t="s">
        <v>47</v>
      </c>
      <c r="D2780" s="91" t="s">
        <v>63</v>
      </c>
      <c r="E2780" s="91" t="s">
        <v>69</v>
      </c>
      <c r="F2780" s="91" t="s">
        <v>69</v>
      </c>
      <c r="G2780" s="91" t="s">
        <v>69</v>
      </c>
      <c r="H2780" s="91">
        <v>216</v>
      </c>
      <c r="I2780" s="91" t="s">
        <v>39</v>
      </c>
      <c r="J2780" s="2" t="s">
        <v>3698</v>
      </c>
      <c r="K2780" s="2"/>
      <c r="L2780" s="2" t="s">
        <v>3411</v>
      </c>
      <c r="M2780" s="91" t="s">
        <v>70</v>
      </c>
      <c r="N2780" s="64"/>
      <c r="O2780" s="64" t="s">
        <v>56</v>
      </c>
      <c r="P2780" s="64" t="s">
        <v>41</v>
      </c>
      <c r="Q2780" s="16">
        <v>0</v>
      </c>
      <c r="R2780" s="64">
        <v>1000000633</v>
      </c>
      <c r="S2780" s="64"/>
      <c r="T2780" s="83">
        <v>145.4</v>
      </c>
      <c r="U2780" s="7">
        <v>0</v>
      </c>
      <c r="V2780" s="7">
        <v>0</v>
      </c>
      <c r="W2780" s="83">
        <f t="shared" si="473"/>
        <v>145.4</v>
      </c>
      <c r="X2780" s="83">
        <f t="shared" si="474"/>
        <v>0</v>
      </c>
      <c r="Y2780" s="83"/>
      <c r="Z2780" s="16">
        <v>0</v>
      </c>
      <c r="AA2780" s="7"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3417</v>
      </c>
      <c r="B2781" s="91" t="s">
        <v>35</v>
      </c>
      <c r="C2781" s="91" t="s">
        <v>36</v>
      </c>
      <c r="D2781" s="91" t="s">
        <v>54</v>
      </c>
      <c r="E2781" s="91" t="s">
        <v>71</v>
      </c>
      <c r="F2781" s="91" t="s">
        <v>72</v>
      </c>
      <c r="G2781" s="91" t="s">
        <v>71</v>
      </c>
      <c r="H2781" s="91">
        <v>216</v>
      </c>
      <c r="I2781" s="91" t="s">
        <v>39</v>
      </c>
      <c r="J2781" s="2" t="s">
        <v>3698</v>
      </c>
      <c r="K2781" s="2"/>
      <c r="L2781" s="2" t="s">
        <v>3411</v>
      </c>
      <c r="M2781" s="91" t="s">
        <v>73</v>
      </c>
      <c r="N2781" s="64"/>
      <c r="O2781" s="64" t="s">
        <v>40</v>
      </c>
      <c r="P2781" s="64" t="s">
        <v>41</v>
      </c>
      <c r="Q2781" s="16">
        <v>0</v>
      </c>
      <c r="R2781" s="64">
        <v>1000000208</v>
      </c>
      <c r="S2781" s="64"/>
      <c r="T2781" s="83">
        <v>57356.7</v>
      </c>
      <c r="U2781" s="7">
        <v>0</v>
      </c>
      <c r="V2781" s="7">
        <v>0</v>
      </c>
      <c r="W2781" s="83">
        <f t="shared" si="473"/>
        <v>57356.7</v>
      </c>
      <c r="X2781" s="83">
        <f t="shared" si="474"/>
        <v>0</v>
      </c>
      <c r="Y2781" s="83"/>
      <c r="Z2781" s="16">
        <v>5.5E-2</v>
      </c>
      <c r="AA2781" s="7">
        <f>X2781*Z2781</f>
        <v>0</v>
      </c>
      <c r="AB2781" s="7">
        <f t="shared" si="475"/>
        <v>0</v>
      </c>
      <c r="AC2781" s="5">
        <f t="shared" si="476"/>
        <v>0</v>
      </c>
      <c r="AD2781" s="7"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3415</v>
      </c>
      <c r="B2782" s="91" t="s">
        <v>35</v>
      </c>
      <c r="C2782" s="91" t="s">
        <v>166</v>
      </c>
      <c r="D2782" s="91" t="s">
        <v>183</v>
      </c>
      <c r="E2782" s="91" t="s">
        <v>184</v>
      </c>
      <c r="F2782" s="91" t="s">
        <v>185</v>
      </c>
      <c r="G2782" s="91" t="s">
        <v>184</v>
      </c>
      <c r="H2782" s="91">
        <v>327</v>
      </c>
      <c r="I2782" s="91" t="s">
        <v>3125</v>
      </c>
      <c r="J2782" s="2" t="s">
        <v>3334</v>
      </c>
      <c r="K2782" s="2" t="s">
        <v>3280</v>
      </c>
      <c r="L2782" s="2" t="s">
        <v>35</v>
      </c>
      <c r="M2782" s="91" t="s">
        <v>3127</v>
      </c>
      <c r="N2782" s="64"/>
      <c r="O2782" s="64" t="s">
        <v>45</v>
      </c>
      <c r="P2782" s="64" t="s">
        <v>46</v>
      </c>
      <c r="Q2782" s="16">
        <v>0.03</v>
      </c>
      <c r="R2782" s="64">
        <v>7014459</v>
      </c>
      <c r="S2782" s="64"/>
      <c r="T2782" s="7">
        <v>7.9999999898063834E-3</v>
      </c>
      <c r="U2782" s="7">
        <v>0</v>
      </c>
      <c r="V2782" s="7">
        <v>0</v>
      </c>
      <c r="W2782" s="83">
        <f t="shared" si="473"/>
        <v>7.9999999898063834E-3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ref="AD2782:AD2789" si="479">V2782*0.95</f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3415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3334</v>
      </c>
      <c r="K2783" s="2" t="s">
        <v>3280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6891422</v>
      </c>
      <c r="S2783" s="64"/>
      <c r="T2783" s="7">
        <v>1.196000000803906</v>
      </c>
      <c r="U2783" s="7">
        <v>0</v>
      </c>
      <c r="V2783" s="7">
        <v>0</v>
      </c>
      <c r="W2783" s="83">
        <f t="shared" si="473"/>
        <v>1.196000000803906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3418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3334</v>
      </c>
      <c r="K2784" s="2" t="s">
        <v>3280</v>
      </c>
      <c r="L2784" s="2" t="s">
        <v>35</v>
      </c>
      <c r="M2784" s="91" t="s">
        <v>263</v>
      </c>
      <c r="N2784" s="64"/>
      <c r="O2784" s="64" t="s">
        <v>45</v>
      </c>
      <c r="P2784" s="64" t="s">
        <v>46</v>
      </c>
      <c r="Q2784" s="16">
        <v>0.06</v>
      </c>
      <c r="R2784" s="64">
        <v>6962945</v>
      </c>
      <c r="S2784" s="64"/>
      <c r="T2784" s="7">
        <v>7.9999995032267179E-3</v>
      </c>
      <c r="U2784" s="7">
        <v>0</v>
      </c>
      <c r="V2784" s="7">
        <v>0</v>
      </c>
      <c r="W2784" s="83">
        <f t="shared" si="473"/>
        <v>7.9999995032267179E-3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3419</v>
      </c>
      <c r="B2785" s="91" t="s">
        <v>35</v>
      </c>
      <c r="C2785" s="91" t="s">
        <v>186</v>
      </c>
      <c r="D2785" s="91" t="s">
        <v>187</v>
      </c>
      <c r="E2785" s="91" t="s">
        <v>263</v>
      </c>
      <c r="F2785" s="91" t="s">
        <v>263</v>
      </c>
      <c r="G2785" s="91" t="s">
        <v>263</v>
      </c>
      <c r="H2785" s="91">
        <v>327</v>
      </c>
      <c r="I2785" s="91" t="s">
        <v>3125</v>
      </c>
      <c r="J2785" s="2" t="s">
        <v>3334</v>
      </c>
      <c r="K2785" s="2" t="s">
        <v>3280</v>
      </c>
      <c r="L2785" s="2" t="s">
        <v>35</v>
      </c>
      <c r="M2785" s="91" t="s">
        <v>3128</v>
      </c>
      <c r="N2785" s="64"/>
      <c r="O2785" s="64" t="s">
        <v>45</v>
      </c>
      <c r="P2785" s="64" t="s">
        <v>46</v>
      </c>
      <c r="Q2785" s="16">
        <v>0.06</v>
      </c>
      <c r="R2785" s="64">
        <v>7194441</v>
      </c>
      <c r="S2785" s="64"/>
      <c r="T2785" s="7">
        <v>8.9999999909196049E-3</v>
      </c>
      <c r="U2785" s="7">
        <v>0</v>
      </c>
      <c r="V2785" s="7">
        <v>0</v>
      </c>
      <c r="W2785" s="83">
        <f t="shared" si="473"/>
        <v>8.9999999909196049E-3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7"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3420</v>
      </c>
      <c r="B2786" s="91" t="s">
        <v>35</v>
      </c>
      <c r="C2786" s="91" t="s">
        <v>166</v>
      </c>
      <c r="D2786" s="91" t="s">
        <v>167</v>
      </c>
      <c r="E2786" s="91" t="s">
        <v>168</v>
      </c>
      <c r="F2786" s="91" t="s">
        <v>168</v>
      </c>
      <c r="G2786" s="91" t="s">
        <v>168</v>
      </c>
      <c r="H2786" s="91">
        <v>346</v>
      </c>
      <c r="I2786" s="91" t="s">
        <v>3130</v>
      </c>
      <c r="J2786" s="2" t="s">
        <v>3334</v>
      </c>
      <c r="K2786" s="2" t="s">
        <v>3278</v>
      </c>
      <c r="L2786" s="2" t="s">
        <v>35</v>
      </c>
      <c r="M2786" s="91" t="s">
        <v>168</v>
      </c>
      <c r="N2786" s="64"/>
      <c r="O2786" s="64" t="s">
        <v>45</v>
      </c>
      <c r="P2786" s="64" t="s">
        <v>46</v>
      </c>
      <c r="Q2786" s="16">
        <v>0.03</v>
      </c>
      <c r="R2786" s="64">
        <v>18001206</v>
      </c>
      <c r="S2786" s="64"/>
      <c r="T2786" s="7">
        <v>14695.009999999998</v>
      </c>
      <c r="U2786" s="7">
        <v>0</v>
      </c>
      <c r="V2786" s="7">
        <v>0</v>
      </c>
      <c r="W2786" s="83">
        <f t="shared" si="473"/>
        <v>14695.009999999998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ref="AH2786:AH2789" si="480">AD2786</f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3417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3334</v>
      </c>
      <c r="K2787" s="2" t="s">
        <v>3278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17821667</v>
      </c>
      <c r="S2787" s="64"/>
      <c r="T2787" s="7">
        <v>5946.98</v>
      </c>
      <c r="U2787" s="7">
        <v>0</v>
      </c>
      <c r="V2787" s="7">
        <v>0</v>
      </c>
      <c r="W2787" s="83">
        <f t="shared" si="473"/>
        <v>5946.98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3418</v>
      </c>
      <c r="B2788" s="91" t="s">
        <v>35</v>
      </c>
      <c r="C2788" s="91" t="s">
        <v>65</v>
      </c>
      <c r="D2788" s="91" t="s">
        <v>66</v>
      </c>
      <c r="E2788" s="91" t="s">
        <v>3131</v>
      </c>
      <c r="F2788" s="91" t="s">
        <v>3131</v>
      </c>
      <c r="G2788" s="91" t="s">
        <v>3131</v>
      </c>
      <c r="H2788" s="91">
        <v>346</v>
      </c>
      <c r="I2788" s="91" t="s">
        <v>3130</v>
      </c>
      <c r="J2788" s="2" t="s">
        <v>3334</v>
      </c>
      <c r="K2788" s="2" t="s">
        <v>3278</v>
      </c>
      <c r="L2788" s="2" t="s">
        <v>35</v>
      </c>
      <c r="M2788" s="91" t="s">
        <v>3132</v>
      </c>
      <c r="N2788" s="64"/>
      <c r="O2788" s="64" t="s">
        <v>45</v>
      </c>
      <c r="P2788" s="64" t="s">
        <v>46</v>
      </c>
      <c r="Q2788" s="16">
        <v>0.04</v>
      </c>
      <c r="R2788" s="64">
        <v>17883981</v>
      </c>
      <c r="S2788" s="64"/>
      <c r="T2788" s="7">
        <v>5126.3500000000004</v>
      </c>
      <c r="U2788" s="7">
        <v>0</v>
      </c>
      <c r="V2788" s="7">
        <v>0</v>
      </c>
      <c r="W2788" s="83">
        <f t="shared" si="473"/>
        <v>5126.3500000000004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3417</v>
      </c>
      <c r="B2789" s="91" t="s">
        <v>35</v>
      </c>
      <c r="C2789" s="91" t="s">
        <v>166</v>
      </c>
      <c r="D2789" s="91" t="s">
        <v>167</v>
      </c>
      <c r="E2789" s="91" t="s">
        <v>168</v>
      </c>
      <c r="F2789" s="91" t="s">
        <v>168</v>
      </c>
      <c r="G2789" s="91" t="s">
        <v>168</v>
      </c>
      <c r="H2789" s="91">
        <v>346</v>
      </c>
      <c r="I2789" s="91" t="s">
        <v>3130</v>
      </c>
      <c r="J2789" s="2" t="s">
        <v>3334</v>
      </c>
      <c r="K2789" s="2" t="s">
        <v>3278</v>
      </c>
      <c r="L2789" s="2" t="s">
        <v>35</v>
      </c>
      <c r="M2789" s="91" t="s">
        <v>168</v>
      </c>
      <c r="N2789" s="64"/>
      <c r="O2789" s="64" t="s">
        <v>45</v>
      </c>
      <c r="P2789" s="64" t="s">
        <v>46</v>
      </c>
      <c r="Q2789" s="16">
        <v>0.03</v>
      </c>
      <c r="R2789" s="64">
        <v>18001207</v>
      </c>
      <c r="S2789" s="64"/>
      <c r="T2789" s="7">
        <v>6831.73</v>
      </c>
      <c r="U2789" s="7">
        <v>0</v>
      </c>
      <c r="V2789" s="7">
        <v>0</v>
      </c>
      <c r="W2789" s="83">
        <f t="shared" si="473"/>
        <v>6831.73</v>
      </c>
      <c r="X2789" s="83">
        <f t="shared" si="474"/>
        <v>0</v>
      </c>
      <c r="Y2789" s="83"/>
      <c r="Z2789" s="16">
        <v>0</v>
      </c>
      <c r="AA2789" s="7">
        <v>0</v>
      </c>
      <c r="AB2789" s="7">
        <f t="shared" si="475"/>
        <v>0</v>
      </c>
      <c r="AC2789" s="5">
        <f t="shared" si="476"/>
        <v>0</v>
      </c>
      <c r="AD2789" s="7">
        <f t="shared" si="479"/>
        <v>0</v>
      </c>
      <c r="AE2789" s="3">
        <v>0</v>
      </c>
      <c r="AF2789" s="7">
        <f t="shared" si="477"/>
        <v>0</v>
      </c>
      <c r="AG2789" s="16">
        <v>0</v>
      </c>
      <c r="AH2789" s="83">
        <f t="shared" si="480"/>
        <v>0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3415</v>
      </c>
      <c r="B2790" s="91" t="s">
        <v>35</v>
      </c>
      <c r="C2790" s="91" t="s">
        <v>36</v>
      </c>
      <c r="D2790" s="91" t="s">
        <v>54</v>
      </c>
      <c r="E2790" s="91" t="s">
        <v>524</v>
      </c>
      <c r="F2790" s="91" t="s">
        <v>2706</v>
      </c>
      <c r="G2790" s="91" t="s">
        <v>1848</v>
      </c>
      <c r="H2790" s="91">
        <v>83</v>
      </c>
      <c r="I2790" s="91" t="s">
        <v>79</v>
      </c>
      <c r="J2790" s="2" t="s">
        <v>3314</v>
      </c>
      <c r="K2790" s="2" t="s">
        <v>3282</v>
      </c>
      <c r="L2790" s="2" t="s">
        <v>704</v>
      </c>
      <c r="M2790" s="91" t="s">
        <v>2707</v>
      </c>
      <c r="N2790" s="64"/>
      <c r="O2790" s="64" t="s">
        <v>413</v>
      </c>
      <c r="P2790" s="64" t="s">
        <v>41</v>
      </c>
      <c r="Q2790" s="16">
        <v>0</v>
      </c>
      <c r="R2790" s="82">
        <v>7101</v>
      </c>
      <c r="S2790" s="64"/>
      <c r="T2790" s="7">
        <v>8859.6899999999987</v>
      </c>
      <c r="U2790" s="7">
        <v>25000</v>
      </c>
      <c r="V2790" s="7">
        <v>21614.87</v>
      </c>
      <c r="W2790" s="83">
        <f>T2790+U2790-V2790</f>
        <v>12244.820000000003</v>
      </c>
      <c r="X2790" s="83">
        <f>IF(P2790="折扣",V2790*Q2790,IF(P2790="返现",V2790,V2790/(1+Q2790)))</f>
        <v>21614.87</v>
      </c>
      <c r="Y2790" s="83"/>
      <c r="Z2790" s="16">
        <v>0</v>
      </c>
      <c r="AA2790" s="7">
        <v>0</v>
      </c>
      <c r="AB2790" s="7">
        <f t="shared" si="475"/>
        <v>21614.87</v>
      </c>
      <c r="AC2790" s="5">
        <f t="shared" si="476"/>
        <v>0</v>
      </c>
      <c r="AD2790" s="83">
        <f>V2790</f>
        <v>21614.87</v>
      </c>
      <c r="AE2790" s="3">
        <f>VLOOKUP(I2790,[1]媒体政策预估表!A:N,MATCH(O2790,[1]媒体政策预估表!$A$2:$M$2,0),0)</f>
        <v>0.17</v>
      </c>
      <c r="AF2790" s="7">
        <f t="shared" si="477"/>
        <v>3674.5279</v>
      </c>
      <c r="AG2790" s="16">
        <v>0</v>
      </c>
      <c r="AH2790" s="83">
        <f>V2790</f>
        <v>21614.87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3418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3314</v>
      </c>
      <c r="K2791" s="2" t="s">
        <v>3282</v>
      </c>
      <c r="L2791" s="2" t="s">
        <v>704</v>
      </c>
      <c r="M2791" s="91" t="s">
        <v>2868</v>
      </c>
      <c r="N2791" s="64"/>
      <c r="O2791" s="64" t="s">
        <v>413</v>
      </c>
      <c r="P2791" s="64" t="s">
        <v>41</v>
      </c>
      <c r="Q2791" s="16">
        <v>0</v>
      </c>
      <c r="R2791" s="82">
        <v>7523</v>
      </c>
      <c r="S2791" s="64"/>
      <c r="T2791" s="7">
        <v>0</v>
      </c>
      <c r="U2791" s="7">
        <v>50000</v>
      </c>
      <c r="V2791" s="7">
        <v>8094.0799999999726</v>
      </c>
      <c r="W2791" s="83">
        <f t="shared" ref="W2791:W2854" si="481">T2791+U2791-V2791</f>
        <v>41905.920000000027</v>
      </c>
      <c r="X2791" s="83">
        <f t="shared" ref="X2791:X2854" si="482">IF(P2791="折扣",V2791*Q2791,IF(P2791="返现",V2791,V2791/(1+Q2791)))</f>
        <v>8094.0799999999726</v>
      </c>
      <c r="Y2791" s="83"/>
      <c r="Z2791" s="16">
        <v>0</v>
      </c>
      <c r="AA2791" s="7">
        <v>0</v>
      </c>
      <c r="AB2791" s="7">
        <f t="shared" si="475"/>
        <v>8094.0799999999726</v>
      </c>
      <c r="AC2791" s="5">
        <f t="shared" si="476"/>
        <v>0</v>
      </c>
      <c r="AD2791" s="83">
        <f t="shared" ref="AD2791:AD2854" si="483">V2791</f>
        <v>8094.0799999999726</v>
      </c>
      <c r="AE2791" s="3">
        <f>VLOOKUP(I2791,[1]媒体政策预估表!A:N,MATCH(O2791,[1]媒体政策预估表!$A$2:$M$2,0),0)</f>
        <v>0.17</v>
      </c>
      <c r="AF2791" s="7">
        <f t="shared" si="477"/>
        <v>1375.9935999999955</v>
      </c>
      <c r="AG2791" s="16">
        <v>0</v>
      </c>
      <c r="AH2791" s="83">
        <f t="shared" ref="AH2791:AH2854" si="484">V2791</f>
        <v>8094.0799999999726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3418</v>
      </c>
      <c r="B2792" s="91" t="s">
        <v>35</v>
      </c>
      <c r="C2792" s="91" t="s">
        <v>36</v>
      </c>
      <c r="D2792" s="91" t="s">
        <v>54</v>
      </c>
      <c r="E2792" s="91" t="s">
        <v>2698</v>
      </c>
      <c r="F2792" s="91" t="s">
        <v>2699</v>
      </c>
      <c r="G2792" s="91" t="s">
        <v>1848</v>
      </c>
      <c r="H2792" s="91">
        <v>83</v>
      </c>
      <c r="I2792" s="91" t="s">
        <v>79</v>
      </c>
      <c r="J2792" s="2" t="s">
        <v>3314</v>
      </c>
      <c r="K2792" s="2" t="s">
        <v>3282</v>
      </c>
      <c r="L2792" s="2" t="s">
        <v>704</v>
      </c>
      <c r="M2792" s="91" t="s">
        <v>2700</v>
      </c>
      <c r="N2792" s="64"/>
      <c r="O2792" s="64" t="s">
        <v>413</v>
      </c>
      <c r="P2792" s="64" t="s">
        <v>41</v>
      </c>
      <c r="Q2792" s="16">
        <v>0</v>
      </c>
      <c r="R2792" s="82">
        <v>7170</v>
      </c>
      <c r="S2792" s="64"/>
      <c r="T2792" s="7">
        <v>-14073.44</v>
      </c>
      <c r="U2792" s="7">
        <v>100000</v>
      </c>
      <c r="V2792" s="7">
        <v>92823.61</v>
      </c>
      <c r="W2792" s="83">
        <f t="shared" si="481"/>
        <v>-6897.0500000000029</v>
      </c>
      <c r="X2792" s="83">
        <f t="shared" si="482"/>
        <v>92823.61</v>
      </c>
      <c r="Y2792" s="83"/>
      <c r="Z2792" s="16">
        <v>0</v>
      </c>
      <c r="AA2792" s="7">
        <v>0</v>
      </c>
      <c r="AB2792" s="7">
        <f t="shared" si="475"/>
        <v>92823.61</v>
      </c>
      <c r="AC2792" s="5">
        <f t="shared" si="476"/>
        <v>0</v>
      </c>
      <c r="AD2792" s="83">
        <f t="shared" si="483"/>
        <v>92823.61</v>
      </c>
      <c r="AE2792" s="3">
        <f>VLOOKUP(I2792,[1]媒体政策预估表!A:N,MATCH(O2792,[1]媒体政策预估表!$A$2:$M$2,0),0)</f>
        <v>0.17</v>
      </c>
      <c r="AF2792" s="7">
        <f t="shared" si="477"/>
        <v>15780.013700000001</v>
      </c>
      <c r="AG2792" s="16">
        <v>0</v>
      </c>
      <c r="AH2792" s="83">
        <f t="shared" si="484"/>
        <v>92823.61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3417</v>
      </c>
      <c r="B2793" s="91" t="s">
        <v>35</v>
      </c>
      <c r="C2793" s="91" t="s">
        <v>65</v>
      </c>
      <c r="D2793" s="91" t="s">
        <v>66</v>
      </c>
      <c r="E2793" s="91" t="s">
        <v>2357</v>
      </c>
      <c r="F2793" s="91" t="s">
        <v>2703</v>
      </c>
      <c r="G2793" s="91" t="s">
        <v>1848</v>
      </c>
      <c r="H2793" s="91">
        <v>83</v>
      </c>
      <c r="I2793" s="91" t="s">
        <v>79</v>
      </c>
      <c r="J2793" s="2" t="s">
        <v>3314</v>
      </c>
      <c r="K2793" s="2" t="s">
        <v>3282</v>
      </c>
      <c r="L2793" s="2" t="s">
        <v>704</v>
      </c>
      <c r="M2793" s="91" t="s">
        <v>2357</v>
      </c>
      <c r="N2793" s="64"/>
      <c r="O2793" s="64" t="s">
        <v>413</v>
      </c>
      <c r="P2793" s="64" t="s">
        <v>41</v>
      </c>
      <c r="Q2793" s="16">
        <v>0</v>
      </c>
      <c r="R2793" s="82">
        <v>7109</v>
      </c>
      <c r="S2793" s="64"/>
      <c r="T2793" s="7">
        <v>8320.4100000000108</v>
      </c>
      <c r="U2793" s="7">
        <v>30000</v>
      </c>
      <c r="V2793" s="7">
        <v>23588.5</v>
      </c>
      <c r="W2793" s="83">
        <f t="shared" si="481"/>
        <v>14731.910000000011</v>
      </c>
      <c r="X2793" s="83">
        <f t="shared" si="482"/>
        <v>23588.5</v>
      </c>
      <c r="Y2793" s="83"/>
      <c r="Z2793" s="16">
        <v>0</v>
      </c>
      <c r="AA2793" s="7">
        <v>0</v>
      </c>
      <c r="AB2793" s="7">
        <f t="shared" si="475"/>
        <v>23588.5</v>
      </c>
      <c r="AC2793" s="5">
        <f t="shared" si="476"/>
        <v>0</v>
      </c>
      <c r="AD2793" s="83">
        <f t="shared" si="483"/>
        <v>23588.5</v>
      </c>
      <c r="AE2793" s="3">
        <f>VLOOKUP(I2793,[1]媒体政策预估表!A:N,MATCH(O2793,[1]媒体政策预估表!$A$2:$M$2,0),0)</f>
        <v>0.17</v>
      </c>
      <c r="AF2793" s="7">
        <f t="shared" si="477"/>
        <v>4010.0450000000001</v>
      </c>
      <c r="AG2793" s="16">
        <v>0</v>
      </c>
      <c r="AH2793" s="83">
        <f t="shared" si="484"/>
        <v>23588.5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3417</v>
      </c>
      <c r="B2794" s="91" t="s">
        <v>35</v>
      </c>
      <c r="C2794" s="91" t="s">
        <v>65</v>
      </c>
      <c r="D2794" s="91" t="s">
        <v>66</v>
      </c>
      <c r="E2794" s="91" t="s">
        <v>2712</v>
      </c>
      <c r="F2794" s="91" t="s">
        <v>2713</v>
      </c>
      <c r="G2794" s="91" t="s">
        <v>1848</v>
      </c>
      <c r="H2794" s="91">
        <v>83</v>
      </c>
      <c r="I2794" s="91" t="s">
        <v>79</v>
      </c>
      <c r="J2794" s="2" t="s">
        <v>3314</v>
      </c>
      <c r="K2794" s="2" t="s">
        <v>3282</v>
      </c>
      <c r="L2794" s="2" t="s">
        <v>704</v>
      </c>
      <c r="M2794" s="91" t="s">
        <v>2712</v>
      </c>
      <c r="N2794" s="64"/>
      <c r="O2794" s="64" t="s">
        <v>413</v>
      </c>
      <c r="P2794" s="64" t="s">
        <v>46</v>
      </c>
      <c r="Q2794" s="16">
        <v>0.02</v>
      </c>
      <c r="R2794" s="82">
        <v>7576</v>
      </c>
      <c r="S2794" s="64"/>
      <c r="T2794" s="7">
        <v>8467.69</v>
      </c>
      <c r="U2794" s="7">
        <v>10000</v>
      </c>
      <c r="V2794" s="7">
        <v>11134.03</v>
      </c>
      <c r="W2794" s="83">
        <f t="shared" si="481"/>
        <v>7333.6600000000017</v>
      </c>
      <c r="X2794" s="83">
        <f t="shared" si="482"/>
        <v>10915.715686274511</v>
      </c>
      <c r="Y2794" s="83"/>
      <c r="Z2794" s="16">
        <v>0</v>
      </c>
      <c r="AA2794" s="7">
        <v>0</v>
      </c>
      <c r="AB2794" s="7">
        <f t="shared" si="475"/>
        <v>10915.715686274511</v>
      </c>
      <c r="AC2794" s="5">
        <f t="shared" si="476"/>
        <v>218.31431372549014</v>
      </c>
      <c r="AD2794" s="83">
        <f t="shared" si="483"/>
        <v>11134.03</v>
      </c>
      <c r="AE2794" s="3">
        <f>VLOOKUP(I2794,[1]媒体政策预估表!A:N,MATCH(O2794,[1]媒体政策预估表!$A$2:$M$2,0),0)</f>
        <v>0.17</v>
      </c>
      <c r="AF2794" s="7">
        <f t="shared" si="477"/>
        <v>1892.7851000000003</v>
      </c>
      <c r="AG2794" s="16">
        <v>0</v>
      </c>
      <c r="AH2794" s="83">
        <f t="shared" si="484"/>
        <v>11134.03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3415</v>
      </c>
      <c r="B2795" s="91" t="s">
        <v>35</v>
      </c>
      <c r="C2795" s="91" t="s">
        <v>65</v>
      </c>
      <c r="D2795" s="91" t="s">
        <v>66</v>
      </c>
      <c r="E2795" s="91" t="s">
        <v>2681</v>
      </c>
      <c r="F2795" s="91" t="s">
        <v>2704</v>
      </c>
      <c r="G2795" s="91" t="s">
        <v>1848</v>
      </c>
      <c r="H2795" s="91">
        <v>83</v>
      </c>
      <c r="I2795" s="91" t="s">
        <v>79</v>
      </c>
      <c r="J2795" s="2" t="s">
        <v>3314</v>
      </c>
      <c r="K2795" s="2" t="s">
        <v>3282</v>
      </c>
      <c r="L2795" s="2" t="s">
        <v>704</v>
      </c>
      <c r="M2795" s="91" t="s">
        <v>2705</v>
      </c>
      <c r="N2795" s="64"/>
      <c r="O2795" s="64" t="s">
        <v>413</v>
      </c>
      <c r="P2795" s="64" t="s">
        <v>41</v>
      </c>
      <c r="Q2795" s="16">
        <v>0</v>
      </c>
      <c r="R2795" s="82">
        <v>7152</v>
      </c>
      <c r="S2795" s="64"/>
      <c r="T2795" s="7">
        <v>37323.790000000008</v>
      </c>
      <c r="U2795" s="7">
        <v>150000</v>
      </c>
      <c r="V2795" s="7">
        <v>84289</v>
      </c>
      <c r="W2795" s="83">
        <f t="shared" si="481"/>
        <v>103034.79000000001</v>
      </c>
      <c r="X2795" s="83">
        <f t="shared" si="482"/>
        <v>84289</v>
      </c>
      <c r="Y2795" s="83"/>
      <c r="Z2795" s="16">
        <v>0</v>
      </c>
      <c r="AA2795" s="7">
        <v>0</v>
      </c>
      <c r="AB2795" s="7">
        <f t="shared" si="475"/>
        <v>84289</v>
      </c>
      <c r="AC2795" s="5">
        <f t="shared" si="476"/>
        <v>0</v>
      </c>
      <c r="AD2795" s="83">
        <f t="shared" si="483"/>
        <v>84289</v>
      </c>
      <c r="AE2795" s="3">
        <f>VLOOKUP(I2795,[1]媒体政策预估表!A:N,MATCH(O2795,[1]媒体政策预估表!$A$2:$M$2,0),0)</f>
        <v>0.17</v>
      </c>
      <c r="AF2795" s="7">
        <f t="shared" si="477"/>
        <v>14329.130000000001</v>
      </c>
      <c r="AG2795" s="16">
        <v>0</v>
      </c>
      <c r="AH2795" s="83">
        <f t="shared" si="484"/>
        <v>84289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3417</v>
      </c>
      <c r="B2796" s="91" t="s">
        <v>35</v>
      </c>
      <c r="C2796" s="91" t="s">
        <v>47</v>
      </c>
      <c r="D2796" s="91" t="s">
        <v>48</v>
      </c>
      <c r="E2796" s="91" t="s">
        <v>545</v>
      </c>
      <c r="F2796" s="91" t="s">
        <v>2710</v>
      </c>
      <c r="G2796" s="91" t="s">
        <v>1848</v>
      </c>
      <c r="H2796" s="91">
        <v>83</v>
      </c>
      <c r="I2796" s="91" t="s">
        <v>79</v>
      </c>
      <c r="J2796" s="2" t="s">
        <v>3314</v>
      </c>
      <c r="K2796" s="2" t="s">
        <v>3282</v>
      </c>
      <c r="L2796" s="2" t="s">
        <v>704</v>
      </c>
      <c r="M2796" s="91" t="s">
        <v>2711</v>
      </c>
      <c r="N2796" s="64"/>
      <c r="O2796" s="64" t="s">
        <v>413</v>
      </c>
      <c r="P2796" s="64" t="s">
        <v>46</v>
      </c>
      <c r="Q2796" s="16">
        <v>0.02</v>
      </c>
      <c r="R2796" s="82">
        <v>7148</v>
      </c>
      <c r="S2796" s="64"/>
      <c r="T2796" s="7">
        <v>4905.2499999999854</v>
      </c>
      <c r="U2796" s="7">
        <v>71400</v>
      </c>
      <c r="V2796" s="7">
        <v>40719.18</v>
      </c>
      <c r="W2796" s="83">
        <f t="shared" si="481"/>
        <v>35586.069999999985</v>
      </c>
      <c r="X2796" s="83">
        <f t="shared" si="482"/>
        <v>39920.76470588235</v>
      </c>
      <c r="Y2796" s="83"/>
      <c r="Z2796" s="16">
        <v>0</v>
      </c>
      <c r="AA2796" s="7">
        <v>0</v>
      </c>
      <c r="AB2796" s="7">
        <f t="shared" si="475"/>
        <v>39920.76470588235</v>
      </c>
      <c r="AC2796" s="5">
        <f t="shared" si="476"/>
        <v>798.41529411765077</v>
      </c>
      <c r="AD2796" s="83">
        <f t="shared" si="483"/>
        <v>40719.18</v>
      </c>
      <c r="AE2796" s="3">
        <f>VLOOKUP(I2796,[1]媒体政策预估表!A:N,MATCH(O2796,[1]媒体政策预估表!$A$2:$M$2,0),0)</f>
        <v>0.17</v>
      </c>
      <c r="AF2796" s="7">
        <f t="shared" si="477"/>
        <v>6922.2606000000005</v>
      </c>
      <c r="AG2796" s="16">
        <v>0</v>
      </c>
      <c r="AH2796" s="83">
        <f t="shared" si="484"/>
        <v>40719.18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3420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3314</v>
      </c>
      <c r="K2797" s="2" t="s">
        <v>3282</v>
      </c>
      <c r="L2797" s="2" t="s">
        <v>704</v>
      </c>
      <c r="M2797" s="91" t="s">
        <v>148</v>
      </c>
      <c r="N2797" s="64"/>
      <c r="O2797" s="64" t="s">
        <v>413</v>
      </c>
      <c r="P2797" s="64" t="s">
        <v>46</v>
      </c>
      <c r="Q2797" s="16">
        <v>0.02</v>
      </c>
      <c r="R2797" s="82">
        <v>7607</v>
      </c>
      <c r="S2797" s="64"/>
      <c r="T2797" s="7">
        <v>0</v>
      </c>
      <c r="U2797" s="7">
        <v>35700</v>
      </c>
      <c r="V2797" s="7">
        <v>0</v>
      </c>
      <c r="W2797" s="83">
        <f t="shared" si="481"/>
        <v>35700</v>
      </c>
      <c r="X2797" s="83">
        <f t="shared" si="482"/>
        <v>0</v>
      </c>
      <c r="Y2797" s="83"/>
      <c r="Z2797" s="16">
        <v>0</v>
      </c>
      <c r="AA2797" s="7">
        <v>0</v>
      </c>
      <c r="AB2797" s="7">
        <f t="shared" si="475"/>
        <v>0</v>
      </c>
      <c r="AC2797" s="5">
        <f t="shared" si="476"/>
        <v>0</v>
      </c>
      <c r="AD2797" s="83">
        <f t="shared" si="483"/>
        <v>0</v>
      </c>
      <c r="AE2797" s="3">
        <f>VLOOKUP(I2797,[1]媒体政策预估表!A:N,MATCH(O2797,[1]媒体政策预估表!$A$2:$M$2,0),0)</f>
        <v>0.17</v>
      </c>
      <c r="AF2797" s="7">
        <f t="shared" si="477"/>
        <v>0</v>
      </c>
      <c r="AG2797" s="16">
        <v>0</v>
      </c>
      <c r="AH2797" s="83">
        <f t="shared" si="484"/>
        <v>0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3420</v>
      </c>
      <c r="B2798" s="91" t="s">
        <v>35</v>
      </c>
      <c r="C2798" s="91" t="s">
        <v>146</v>
      </c>
      <c r="D2798" s="91" t="s">
        <v>147</v>
      </c>
      <c r="E2798" s="91" t="s">
        <v>148</v>
      </c>
      <c r="F2798" s="91" t="s">
        <v>2715</v>
      </c>
      <c r="G2798" s="91" t="s">
        <v>1848</v>
      </c>
      <c r="H2798" s="91">
        <v>83</v>
      </c>
      <c r="I2798" s="91" t="s">
        <v>79</v>
      </c>
      <c r="J2798" s="2" t="s">
        <v>3314</v>
      </c>
      <c r="K2798" s="2" t="s">
        <v>3282</v>
      </c>
      <c r="L2798" s="2" t="s">
        <v>704</v>
      </c>
      <c r="M2798" s="91" t="s">
        <v>148</v>
      </c>
      <c r="N2798" s="64"/>
      <c r="O2798" s="64" t="s">
        <v>413</v>
      </c>
      <c r="P2798" s="64" t="s">
        <v>41</v>
      </c>
      <c r="Q2798" s="16">
        <v>0</v>
      </c>
      <c r="R2798" s="82">
        <v>7607</v>
      </c>
      <c r="S2798" s="64"/>
      <c r="T2798" s="7">
        <v>25373.53</v>
      </c>
      <c r="U2798" s="7">
        <v>130000</v>
      </c>
      <c r="V2798" s="7">
        <v>150938.26</v>
      </c>
      <c r="W2798" s="83">
        <f t="shared" si="481"/>
        <v>4435.2699999999895</v>
      </c>
      <c r="X2798" s="83">
        <f t="shared" si="482"/>
        <v>150938.26</v>
      </c>
      <c r="Y2798" s="83"/>
      <c r="Z2798" s="16">
        <v>0</v>
      </c>
      <c r="AA2798" s="7">
        <v>0</v>
      </c>
      <c r="AB2798" s="7">
        <f t="shared" si="475"/>
        <v>150938.26</v>
      </c>
      <c r="AC2798" s="5">
        <f t="shared" si="476"/>
        <v>0</v>
      </c>
      <c r="AD2798" s="83">
        <f t="shared" si="483"/>
        <v>150938.26</v>
      </c>
      <c r="AE2798" s="3">
        <f>VLOOKUP(I2798,[1]媒体政策预估表!A:N,MATCH(O2798,[1]媒体政策预估表!$A$2:$M$2,0),0)</f>
        <v>0.17</v>
      </c>
      <c r="AF2798" s="7">
        <f t="shared" si="477"/>
        <v>25659.504200000003</v>
      </c>
      <c r="AG2798" s="16">
        <v>0</v>
      </c>
      <c r="AH2798" s="83">
        <f t="shared" si="484"/>
        <v>150938.26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3418</v>
      </c>
      <c r="B2799" s="91" t="s">
        <v>35</v>
      </c>
      <c r="C2799" s="91" t="s">
        <v>146</v>
      </c>
      <c r="D2799" s="91" t="s">
        <v>163</v>
      </c>
      <c r="E2799" s="91" t="s">
        <v>165</v>
      </c>
      <c r="F2799" s="91" t="s">
        <v>2716</v>
      </c>
      <c r="G2799" s="91" t="s">
        <v>1848</v>
      </c>
      <c r="H2799" s="91">
        <v>83</v>
      </c>
      <c r="I2799" s="91" t="s">
        <v>79</v>
      </c>
      <c r="J2799" s="2" t="s">
        <v>3314</v>
      </c>
      <c r="K2799" s="2" t="s">
        <v>3282</v>
      </c>
      <c r="L2799" s="2" t="s">
        <v>704</v>
      </c>
      <c r="M2799" s="91" t="s">
        <v>165</v>
      </c>
      <c r="N2799" s="64"/>
      <c r="O2799" s="64" t="s">
        <v>413</v>
      </c>
      <c r="P2799" s="64" t="s">
        <v>41</v>
      </c>
      <c r="Q2799" s="16">
        <v>0</v>
      </c>
      <c r="R2799" s="82">
        <v>7094</v>
      </c>
      <c r="S2799" s="64"/>
      <c r="T2799" s="7">
        <v>16963.210000000072</v>
      </c>
      <c r="U2799" s="7">
        <v>50000</v>
      </c>
      <c r="V2799" s="7">
        <v>42020.25</v>
      </c>
      <c r="W2799" s="83">
        <f t="shared" si="481"/>
        <v>24942.960000000079</v>
      </c>
      <c r="X2799" s="83">
        <f t="shared" si="482"/>
        <v>42020.25</v>
      </c>
      <c r="Y2799" s="83"/>
      <c r="Z2799" s="16">
        <v>0</v>
      </c>
      <c r="AA2799" s="7">
        <v>0</v>
      </c>
      <c r="AB2799" s="7">
        <f t="shared" si="475"/>
        <v>42020.25</v>
      </c>
      <c r="AC2799" s="5">
        <f t="shared" si="476"/>
        <v>0</v>
      </c>
      <c r="AD2799" s="83">
        <f t="shared" si="483"/>
        <v>42020.25</v>
      </c>
      <c r="AE2799" s="3">
        <f>VLOOKUP(I2799,[1]媒体政策预估表!A:N,MATCH(O2799,[1]媒体政策预估表!$A$2:$M$2,0),0)</f>
        <v>0.17</v>
      </c>
      <c r="AF2799" s="7">
        <f t="shared" si="477"/>
        <v>7143.4425000000001</v>
      </c>
      <c r="AG2799" s="16">
        <v>0</v>
      </c>
      <c r="AH2799" s="83">
        <f t="shared" si="484"/>
        <v>42020.25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3418</v>
      </c>
      <c r="B2800" s="91" t="s">
        <v>35</v>
      </c>
      <c r="C2800" s="91" t="s">
        <v>166</v>
      </c>
      <c r="D2800" s="91" t="s">
        <v>171</v>
      </c>
      <c r="E2800" s="91" t="s">
        <v>174</v>
      </c>
      <c r="F2800" s="91" t="s">
        <v>2718</v>
      </c>
      <c r="G2800" s="91" t="s">
        <v>1848</v>
      </c>
      <c r="H2800" s="91">
        <v>83</v>
      </c>
      <c r="I2800" s="91" t="s">
        <v>79</v>
      </c>
      <c r="J2800" s="2" t="s">
        <v>3314</v>
      </c>
      <c r="K2800" s="2" t="s">
        <v>3282</v>
      </c>
      <c r="L2800" s="2" t="s">
        <v>704</v>
      </c>
      <c r="M2800" s="91" t="s">
        <v>2719</v>
      </c>
      <c r="N2800" s="64"/>
      <c r="O2800" s="64" t="s">
        <v>413</v>
      </c>
      <c r="P2800" s="64" t="s">
        <v>46</v>
      </c>
      <c r="Q2800" s="16">
        <v>0.01</v>
      </c>
      <c r="R2800" s="82">
        <v>7283</v>
      </c>
      <c r="S2800" s="64"/>
      <c r="T2800" s="7">
        <v>30837.800300000017</v>
      </c>
      <c r="U2800" s="7">
        <v>76760</v>
      </c>
      <c r="V2800" s="7">
        <v>77691.03</v>
      </c>
      <c r="W2800" s="83">
        <f t="shared" si="481"/>
        <v>29906.770300000018</v>
      </c>
      <c r="X2800" s="83">
        <f t="shared" si="482"/>
        <v>76921.811881188114</v>
      </c>
      <c r="Y2800" s="83"/>
      <c r="Z2800" s="16">
        <v>0</v>
      </c>
      <c r="AA2800" s="7">
        <v>0</v>
      </c>
      <c r="AB2800" s="7">
        <f t="shared" si="475"/>
        <v>76921.811881188114</v>
      </c>
      <c r="AC2800" s="5">
        <f t="shared" si="476"/>
        <v>769.21811881188478</v>
      </c>
      <c r="AD2800" s="83">
        <f t="shared" si="483"/>
        <v>77691.03</v>
      </c>
      <c r="AE2800" s="3">
        <f>VLOOKUP(I2800,[1]媒体政策预估表!A:N,MATCH(O2800,[1]媒体政策预估表!$A$2:$M$2,0),0)</f>
        <v>0.17</v>
      </c>
      <c r="AF2800" s="7">
        <f t="shared" si="477"/>
        <v>13207.475100000001</v>
      </c>
      <c r="AG2800" s="16">
        <v>0</v>
      </c>
      <c r="AH2800" s="83">
        <f t="shared" si="484"/>
        <v>77691.03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3420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3314</v>
      </c>
      <c r="K2801" s="2" t="s">
        <v>3282</v>
      </c>
      <c r="L2801" s="2" t="s">
        <v>704</v>
      </c>
      <c r="M2801" s="91" t="s">
        <v>2722</v>
      </c>
      <c r="N2801" s="64"/>
      <c r="O2801" s="64" t="s">
        <v>413</v>
      </c>
      <c r="P2801" s="64" t="s">
        <v>46</v>
      </c>
      <c r="Q2801" s="16">
        <v>0.03</v>
      </c>
      <c r="R2801" s="82">
        <v>7103</v>
      </c>
      <c r="S2801" s="64"/>
      <c r="T2801" s="7">
        <v>0</v>
      </c>
      <c r="U2801" s="7">
        <v>0</v>
      </c>
      <c r="V2801" s="7">
        <v>0</v>
      </c>
      <c r="W2801" s="83">
        <f t="shared" si="481"/>
        <v>0</v>
      </c>
      <c r="X2801" s="83">
        <f t="shared" si="482"/>
        <v>0</v>
      </c>
      <c r="Y2801" s="83"/>
      <c r="Z2801" s="16">
        <v>0</v>
      </c>
      <c r="AA2801" s="7">
        <v>0</v>
      </c>
      <c r="AB2801" s="7">
        <f t="shared" si="475"/>
        <v>0</v>
      </c>
      <c r="AC2801" s="5">
        <f t="shared" si="476"/>
        <v>0</v>
      </c>
      <c r="AD2801" s="83">
        <f t="shared" si="483"/>
        <v>0</v>
      </c>
      <c r="AE2801" s="3">
        <f>VLOOKUP(I2801,[1]媒体政策预估表!A:N,MATCH(O2801,[1]媒体政策预估表!$A$2:$M$2,0),0)</f>
        <v>0.17</v>
      </c>
      <c r="AF2801" s="7">
        <f t="shared" si="477"/>
        <v>0</v>
      </c>
      <c r="AG2801" s="16">
        <v>0</v>
      </c>
      <c r="AH2801" s="83">
        <f t="shared" si="484"/>
        <v>0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3418</v>
      </c>
      <c r="B2802" s="91" t="s">
        <v>35</v>
      </c>
      <c r="C2802" s="91" t="s">
        <v>166</v>
      </c>
      <c r="D2802" s="91" t="s">
        <v>171</v>
      </c>
      <c r="E2802" s="91" t="s">
        <v>2698</v>
      </c>
      <c r="F2802" s="91" t="s">
        <v>2720</v>
      </c>
      <c r="G2802" s="91" t="s">
        <v>1848</v>
      </c>
      <c r="H2802" s="91">
        <v>83</v>
      </c>
      <c r="I2802" s="91" t="s">
        <v>79</v>
      </c>
      <c r="J2802" s="2" t="s">
        <v>3314</v>
      </c>
      <c r="K2802" s="2" t="s">
        <v>3282</v>
      </c>
      <c r="L2802" s="2" t="s">
        <v>704</v>
      </c>
      <c r="M2802" s="91" t="s">
        <v>2722</v>
      </c>
      <c r="N2802" s="64"/>
      <c r="O2802" s="64" t="s">
        <v>413</v>
      </c>
      <c r="P2802" s="64" t="s">
        <v>41</v>
      </c>
      <c r="Q2802" s="16">
        <v>0</v>
      </c>
      <c r="R2802" s="82">
        <v>7103</v>
      </c>
      <c r="S2802" s="64"/>
      <c r="T2802" s="7">
        <v>143726.60000000009</v>
      </c>
      <c r="U2802" s="7">
        <v>296000</v>
      </c>
      <c r="V2802" s="7">
        <v>406885.7</v>
      </c>
      <c r="W2802" s="83">
        <f t="shared" si="481"/>
        <v>32840.900000000081</v>
      </c>
      <c r="X2802" s="83">
        <f t="shared" si="482"/>
        <v>406885.7</v>
      </c>
      <c r="Y2802" s="83"/>
      <c r="Z2802" s="16">
        <v>0</v>
      </c>
      <c r="AA2802" s="7">
        <v>0</v>
      </c>
      <c r="AB2802" s="7">
        <f t="shared" si="475"/>
        <v>406885.7</v>
      </c>
      <c r="AC2802" s="5">
        <f t="shared" si="476"/>
        <v>0</v>
      </c>
      <c r="AD2802" s="83">
        <f t="shared" si="483"/>
        <v>406885.7</v>
      </c>
      <c r="AE2802" s="3">
        <f>VLOOKUP(I2802,[1]媒体政策预估表!A:N,MATCH(O2802,[1]媒体政策预估表!$A$2:$M$2,0),0)</f>
        <v>0.17</v>
      </c>
      <c r="AF2802" s="7">
        <f t="shared" si="477"/>
        <v>69170.569000000003</v>
      </c>
      <c r="AG2802" s="16">
        <v>0</v>
      </c>
      <c r="AH2802" s="83">
        <f t="shared" si="484"/>
        <v>406885.7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3417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3314</v>
      </c>
      <c r="K2803" s="2" t="s">
        <v>3282</v>
      </c>
      <c r="L2803" s="2" t="s">
        <v>704</v>
      </c>
      <c r="M2803" s="91" t="s">
        <v>2726</v>
      </c>
      <c r="N2803" s="64"/>
      <c r="O2803" s="64" t="s">
        <v>413</v>
      </c>
      <c r="P2803" s="64" t="s">
        <v>93</v>
      </c>
      <c r="Q2803" s="16">
        <v>0.9</v>
      </c>
      <c r="R2803" s="82">
        <v>7122</v>
      </c>
      <c r="S2803" s="64"/>
      <c r="T2803" s="7">
        <v>8282.9900000000089</v>
      </c>
      <c r="U2803" s="7">
        <v>40000</v>
      </c>
      <c r="V2803" s="7">
        <v>15464.300000000001</v>
      </c>
      <c r="W2803" s="83">
        <f t="shared" si="481"/>
        <v>32818.69</v>
      </c>
      <c r="X2803" s="83">
        <f t="shared" si="482"/>
        <v>13917.87</v>
      </c>
      <c r="Y2803" s="83"/>
      <c r="Z2803" s="16">
        <v>0</v>
      </c>
      <c r="AA2803" s="7">
        <v>0</v>
      </c>
      <c r="AB2803" s="7">
        <f t="shared" si="475"/>
        <v>13917.87</v>
      </c>
      <c r="AC2803" s="5">
        <f t="shared" si="476"/>
        <v>1546.4300000000003</v>
      </c>
      <c r="AD2803" s="83">
        <f t="shared" si="483"/>
        <v>15464.300000000001</v>
      </c>
      <c r="AE2803" s="3">
        <f>VLOOKUP(I2803,[1]媒体政策预估表!A:N,MATCH(O2803,[1]媒体政策预估表!$A$2:$M$2,0),0)</f>
        <v>0.17</v>
      </c>
      <c r="AF2803" s="7">
        <f t="shared" si="477"/>
        <v>2628.9310000000005</v>
      </c>
      <c r="AG2803" s="16">
        <v>0</v>
      </c>
      <c r="AH2803" s="83">
        <f t="shared" si="484"/>
        <v>15464.300000000001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3417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79</v>
      </c>
      <c r="J2804" s="2" t="s">
        <v>3314</v>
      </c>
      <c r="K2804" s="2" t="s">
        <v>3282</v>
      </c>
      <c r="L2804" s="2" t="s">
        <v>704</v>
      </c>
      <c r="M2804" s="91" t="s">
        <v>2727</v>
      </c>
      <c r="N2804" s="64"/>
      <c r="O2804" s="64" t="s">
        <v>413</v>
      </c>
      <c r="P2804" s="64" t="s">
        <v>93</v>
      </c>
      <c r="Q2804" s="16">
        <v>0.9</v>
      </c>
      <c r="R2804" s="82">
        <v>7382</v>
      </c>
      <c r="S2804" s="64"/>
      <c r="T2804" s="7">
        <v>0</v>
      </c>
      <c r="U2804" s="7">
        <v>20000</v>
      </c>
      <c r="V2804" s="7">
        <v>15389.58</v>
      </c>
      <c r="W2804" s="83">
        <f t="shared" si="481"/>
        <v>4610.42</v>
      </c>
      <c r="X2804" s="83">
        <f t="shared" si="482"/>
        <v>13850.621999999999</v>
      </c>
      <c r="Y2804" s="83"/>
      <c r="Z2804" s="16">
        <v>0</v>
      </c>
      <c r="AA2804" s="7">
        <v>0</v>
      </c>
      <c r="AB2804" s="7">
        <f t="shared" si="475"/>
        <v>13850.621999999999</v>
      </c>
      <c r="AC2804" s="5">
        <f t="shared" si="476"/>
        <v>1538.9580000000005</v>
      </c>
      <c r="AD2804" s="83">
        <f t="shared" si="483"/>
        <v>15389.58</v>
      </c>
      <c r="AE2804" s="3">
        <f>VLOOKUP(I2804,[1]媒体政策预估表!A:N,MATCH(O2804,[1]媒体政策预估表!$A$2:$M$2,0),0)</f>
        <v>0.17</v>
      </c>
      <c r="AF2804" s="7">
        <f t="shared" si="477"/>
        <v>2616.2286000000004</v>
      </c>
      <c r="AG2804" s="16">
        <v>0</v>
      </c>
      <c r="AH2804" s="83">
        <f t="shared" si="484"/>
        <v>15389.58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3417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3421</v>
      </c>
      <c r="J2805" s="2" t="s">
        <v>3314</v>
      </c>
      <c r="K2805" s="2" t="s">
        <v>3282</v>
      </c>
      <c r="L2805" s="2" t="s">
        <v>704</v>
      </c>
      <c r="M2805" s="91" t="s">
        <v>2841</v>
      </c>
      <c r="N2805" s="64"/>
      <c r="O2805" s="64" t="s">
        <v>413</v>
      </c>
      <c r="P2805" s="64" t="s">
        <v>93</v>
      </c>
      <c r="Q2805" s="16">
        <v>0.9</v>
      </c>
      <c r="R2805" s="82">
        <v>7185</v>
      </c>
      <c r="S2805" s="64"/>
      <c r="T2805" s="7">
        <v>2954.7799999999961</v>
      </c>
      <c r="U2805" s="7">
        <v>4000</v>
      </c>
      <c r="V2805" s="7">
        <v>3771.5</v>
      </c>
      <c r="W2805" s="83">
        <f t="shared" si="481"/>
        <v>3183.2799999999961</v>
      </c>
      <c r="X2805" s="83">
        <f t="shared" si="482"/>
        <v>3394.35</v>
      </c>
      <c r="Y2805" s="83"/>
      <c r="Z2805" s="16">
        <v>0</v>
      </c>
      <c r="AA2805" s="7">
        <v>0</v>
      </c>
      <c r="AB2805" s="7">
        <f t="shared" si="475"/>
        <v>3394.35</v>
      </c>
      <c r="AC2805" s="5">
        <f t="shared" si="476"/>
        <v>377.15000000000009</v>
      </c>
      <c r="AD2805" s="83">
        <f t="shared" si="483"/>
        <v>3771.5</v>
      </c>
      <c r="AE2805" s="3">
        <f>VLOOKUP(I2805,[1]媒体政策预估表!A:N,MATCH(O2805,[1]媒体政策预估表!$A$2:$M$2,0),0)</f>
        <v>0.17</v>
      </c>
      <c r="AF2805" s="7">
        <f t="shared" si="477"/>
        <v>641.15500000000009</v>
      </c>
      <c r="AG2805" s="16">
        <v>0</v>
      </c>
      <c r="AH2805" s="83">
        <f t="shared" si="484"/>
        <v>3771.5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3415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3314</v>
      </c>
      <c r="K2806" s="2" t="s">
        <v>3282</v>
      </c>
      <c r="L2806" s="2" t="s">
        <v>704</v>
      </c>
      <c r="M2806" s="91" t="s">
        <v>2728</v>
      </c>
      <c r="N2806" s="64"/>
      <c r="O2806" s="64" t="s">
        <v>413</v>
      </c>
      <c r="P2806" s="64" t="s">
        <v>93</v>
      </c>
      <c r="Q2806" s="16">
        <v>0.9</v>
      </c>
      <c r="R2806" s="82">
        <v>7392</v>
      </c>
      <c r="S2806" s="64"/>
      <c r="T2806" s="7">
        <v>5262.82</v>
      </c>
      <c r="U2806" s="7">
        <v>7000</v>
      </c>
      <c r="V2806" s="7">
        <v>9112.0899999999983</v>
      </c>
      <c r="W2806" s="83">
        <f t="shared" si="481"/>
        <v>3150.7300000000014</v>
      </c>
      <c r="X2806" s="83">
        <f t="shared" si="482"/>
        <v>8200.8809999999994</v>
      </c>
      <c r="Y2806" s="83"/>
      <c r="Z2806" s="16">
        <v>0</v>
      </c>
      <c r="AA2806" s="7">
        <v>0</v>
      </c>
      <c r="AB2806" s="7">
        <f t="shared" si="475"/>
        <v>8200.8809999999994</v>
      </c>
      <c r="AC2806" s="5">
        <f t="shared" si="476"/>
        <v>911.20899999999892</v>
      </c>
      <c r="AD2806" s="83">
        <f t="shared" si="483"/>
        <v>9112.0899999999983</v>
      </c>
      <c r="AE2806" s="3">
        <f>VLOOKUP(I2806,[1]媒体政策预估表!A:N,MATCH(O2806,[1]媒体政策预估表!$A$2:$M$2,0),0)</f>
        <v>0.17</v>
      </c>
      <c r="AF2806" s="7">
        <f t="shared" si="477"/>
        <v>1549.0552999999998</v>
      </c>
      <c r="AG2806" s="16">
        <v>0</v>
      </c>
      <c r="AH2806" s="83">
        <f t="shared" si="484"/>
        <v>9112.0899999999983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3419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3314</v>
      </c>
      <c r="K2807" s="2" t="s">
        <v>3282</v>
      </c>
      <c r="L2807" s="2" t="s">
        <v>704</v>
      </c>
      <c r="M2807" s="91" t="s">
        <v>2729</v>
      </c>
      <c r="N2807" s="64"/>
      <c r="O2807" s="64" t="s">
        <v>413</v>
      </c>
      <c r="P2807" s="64" t="s">
        <v>93</v>
      </c>
      <c r="Q2807" s="16">
        <v>0.9</v>
      </c>
      <c r="R2807" s="82">
        <v>7200</v>
      </c>
      <c r="S2807" s="64"/>
      <c r="T2807" s="7">
        <v>2216.7299999999977</v>
      </c>
      <c r="U2807" s="7">
        <v>20000</v>
      </c>
      <c r="V2807" s="7">
        <v>16875.61</v>
      </c>
      <c r="W2807" s="83">
        <f t="shared" si="481"/>
        <v>5341.1199999999953</v>
      </c>
      <c r="X2807" s="83">
        <f t="shared" si="482"/>
        <v>15188.049000000001</v>
      </c>
      <c r="Y2807" s="83"/>
      <c r="Z2807" s="16">
        <v>0</v>
      </c>
      <c r="AA2807" s="7">
        <v>0</v>
      </c>
      <c r="AB2807" s="7">
        <f t="shared" si="475"/>
        <v>15188.049000000001</v>
      </c>
      <c r="AC2807" s="5">
        <f t="shared" si="476"/>
        <v>1687.5609999999997</v>
      </c>
      <c r="AD2807" s="83">
        <f t="shared" si="483"/>
        <v>16875.61</v>
      </c>
      <c r="AE2807" s="3">
        <f>VLOOKUP(I2807,[1]媒体政策预估表!A:N,MATCH(O2807,[1]媒体政策预估表!$A$2:$M$2,0),0)</f>
        <v>0.17</v>
      </c>
      <c r="AF2807" s="7">
        <f t="shared" si="477"/>
        <v>2868.8537000000001</v>
      </c>
      <c r="AG2807" s="16">
        <v>0</v>
      </c>
      <c r="AH2807" s="83">
        <f t="shared" si="484"/>
        <v>16875.61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3417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3314</v>
      </c>
      <c r="K2808" s="2" t="s">
        <v>3282</v>
      </c>
      <c r="L2808" s="2" t="s">
        <v>704</v>
      </c>
      <c r="M2808" s="91" t="s">
        <v>2730</v>
      </c>
      <c r="N2808" s="64"/>
      <c r="O2808" s="64" t="s">
        <v>413</v>
      </c>
      <c r="P2808" s="64" t="s">
        <v>93</v>
      </c>
      <c r="Q2808" s="16">
        <v>0.9</v>
      </c>
      <c r="R2808" s="82">
        <v>7136</v>
      </c>
      <c r="S2808" s="64"/>
      <c r="T2808" s="7">
        <v>-35.400000000001455</v>
      </c>
      <c r="U2808" s="7">
        <v>35000</v>
      </c>
      <c r="V2808" s="7">
        <v>30458</v>
      </c>
      <c r="W2808" s="83">
        <f t="shared" si="481"/>
        <v>4506.5999999999985</v>
      </c>
      <c r="X2808" s="83">
        <f t="shared" si="482"/>
        <v>27412.2</v>
      </c>
      <c r="Y2808" s="83"/>
      <c r="Z2808" s="16">
        <v>0</v>
      </c>
      <c r="AA2808" s="7">
        <v>0</v>
      </c>
      <c r="AB2808" s="7">
        <f t="shared" si="475"/>
        <v>27412.2</v>
      </c>
      <c r="AC2808" s="5">
        <f t="shared" si="476"/>
        <v>3045.7999999999993</v>
      </c>
      <c r="AD2808" s="83">
        <f t="shared" si="483"/>
        <v>30458</v>
      </c>
      <c r="AE2808" s="3">
        <f>VLOOKUP(I2808,[1]媒体政策预估表!A:N,MATCH(O2808,[1]媒体政策预估表!$A$2:$M$2,0),0)</f>
        <v>0.17</v>
      </c>
      <c r="AF2808" s="7">
        <f t="shared" si="477"/>
        <v>5177.8600000000006</v>
      </c>
      <c r="AG2808" s="16">
        <v>0</v>
      </c>
      <c r="AH2808" s="83">
        <f t="shared" si="484"/>
        <v>30458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3415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3314</v>
      </c>
      <c r="K2809" s="2" t="s">
        <v>3282</v>
      </c>
      <c r="L2809" s="2" t="s">
        <v>704</v>
      </c>
      <c r="M2809" s="91" t="s">
        <v>2731</v>
      </c>
      <c r="N2809" s="64"/>
      <c r="O2809" s="64" t="s">
        <v>413</v>
      </c>
      <c r="P2809" s="64" t="s">
        <v>93</v>
      </c>
      <c r="Q2809" s="16">
        <v>0.9</v>
      </c>
      <c r="R2809" s="82">
        <v>7156</v>
      </c>
      <c r="S2809" s="64"/>
      <c r="T2809" s="7">
        <v>11002.5</v>
      </c>
      <c r="U2809" s="7">
        <v>5000</v>
      </c>
      <c r="V2809" s="7">
        <v>1990.74</v>
      </c>
      <c r="W2809" s="83">
        <f t="shared" si="481"/>
        <v>14011.76</v>
      </c>
      <c r="X2809" s="83">
        <f t="shared" si="482"/>
        <v>1791.6659999999999</v>
      </c>
      <c r="Y2809" s="83"/>
      <c r="Z2809" s="16">
        <v>0</v>
      </c>
      <c r="AA2809" s="7">
        <v>0</v>
      </c>
      <c r="AB2809" s="7">
        <f t="shared" si="475"/>
        <v>1791.6659999999999</v>
      </c>
      <c r="AC2809" s="5">
        <f t="shared" si="476"/>
        <v>199.07400000000007</v>
      </c>
      <c r="AD2809" s="83">
        <f t="shared" si="483"/>
        <v>1990.74</v>
      </c>
      <c r="AE2809" s="3">
        <f>VLOOKUP(I2809,[1]媒体政策预估表!A:N,MATCH(O2809,[1]媒体政策预估表!$A$2:$M$2,0),0)</f>
        <v>0.17</v>
      </c>
      <c r="AF2809" s="7">
        <f t="shared" si="477"/>
        <v>338.42580000000004</v>
      </c>
      <c r="AG2809" s="16">
        <v>0</v>
      </c>
      <c r="AH2809" s="83">
        <f t="shared" si="484"/>
        <v>1990.74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3415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3314</v>
      </c>
      <c r="K2810" s="2" t="s">
        <v>3282</v>
      </c>
      <c r="L2810" s="2" t="s">
        <v>704</v>
      </c>
      <c r="M2810" s="91" t="s">
        <v>2732</v>
      </c>
      <c r="N2810" s="64"/>
      <c r="O2810" s="64" t="s">
        <v>413</v>
      </c>
      <c r="P2810" s="64" t="s">
        <v>93</v>
      </c>
      <c r="Q2810" s="16">
        <v>0.9</v>
      </c>
      <c r="R2810" s="82">
        <v>7508</v>
      </c>
      <c r="S2810" s="64"/>
      <c r="T2810" s="7">
        <v>4277.6799999999994</v>
      </c>
      <c r="U2810" s="7">
        <v>4000</v>
      </c>
      <c r="V2810" s="7">
        <v>4038.45</v>
      </c>
      <c r="W2810" s="83">
        <f t="shared" si="481"/>
        <v>4239.2300000000005</v>
      </c>
      <c r="X2810" s="83">
        <f t="shared" si="482"/>
        <v>3634.605</v>
      </c>
      <c r="Y2810" s="83"/>
      <c r="Z2810" s="16">
        <v>0</v>
      </c>
      <c r="AA2810" s="7">
        <v>0</v>
      </c>
      <c r="AB2810" s="7">
        <f t="shared" si="475"/>
        <v>3634.605</v>
      </c>
      <c r="AC2810" s="5">
        <f t="shared" si="476"/>
        <v>403.8449999999998</v>
      </c>
      <c r="AD2810" s="83">
        <f t="shared" si="483"/>
        <v>4038.45</v>
      </c>
      <c r="AE2810" s="3">
        <f>VLOOKUP(I2810,[1]媒体政策预估表!A:N,MATCH(O2810,[1]媒体政策预估表!$A$2:$M$2,0),0)</f>
        <v>0.17</v>
      </c>
      <c r="AF2810" s="7">
        <f t="shared" si="477"/>
        <v>686.53650000000005</v>
      </c>
      <c r="AG2810" s="16">
        <v>0</v>
      </c>
      <c r="AH2810" s="83">
        <f t="shared" si="484"/>
        <v>4038.45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3418</v>
      </c>
      <c r="B2811" s="91" t="s">
        <v>704</v>
      </c>
      <c r="C2811" s="91" t="s">
        <v>59</v>
      </c>
      <c r="D2811" s="91" t="s">
        <v>60</v>
      </c>
      <c r="E2811" s="91" t="s">
        <v>2725</v>
      </c>
      <c r="F2811" s="91" t="s">
        <v>2725</v>
      </c>
      <c r="G2811" s="91" t="s">
        <v>2725</v>
      </c>
      <c r="H2811" s="91">
        <v>83</v>
      </c>
      <c r="I2811" s="91" t="s">
        <v>79</v>
      </c>
      <c r="J2811" s="2" t="s">
        <v>3314</v>
      </c>
      <c r="K2811" s="2" t="s">
        <v>3282</v>
      </c>
      <c r="L2811" s="2" t="s">
        <v>704</v>
      </c>
      <c r="M2811" s="91" t="s">
        <v>2895</v>
      </c>
      <c r="N2811" s="64"/>
      <c r="O2811" s="64" t="s">
        <v>413</v>
      </c>
      <c r="P2811" s="64" t="s">
        <v>93</v>
      </c>
      <c r="Q2811" s="16">
        <v>0.9</v>
      </c>
      <c r="R2811" s="82">
        <v>7487</v>
      </c>
      <c r="S2811" s="64"/>
      <c r="T2811" s="7">
        <v>710.66000000000258</v>
      </c>
      <c r="U2811" s="7">
        <v>10000</v>
      </c>
      <c r="V2811" s="7">
        <v>600</v>
      </c>
      <c r="W2811" s="83">
        <f t="shared" si="481"/>
        <v>10110.660000000003</v>
      </c>
      <c r="X2811" s="83">
        <f t="shared" si="482"/>
        <v>540</v>
      </c>
      <c r="Y2811" s="83"/>
      <c r="Z2811" s="16">
        <v>0</v>
      </c>
      <c r="AA2811" s="7">
        <v>0</v>
      </c>
      <c r="AB2811" s="7">
        <f t="shared" si="475"/>
        <v>540</v>
      </c>
      <c r="AC2811" s="5">
        <f t="shared" si="476"/>
        <v>60</v>
      </c>
      <c r="AD2811" s="83">
        <f t="shared" si="483"/>
        <v>600</v>
      </c>
      <c r="AE2811" s="3">
        <f>VLOOKUP(I2811,[1]媒体政策预估表!A:N,MATCH(O2811,[1]媒体政策预估表!$A$2:$M$2,0),0)</f>
        <v>0.17</v>
      </c>
      <c r="AF2811" s="7">
        <f t="shared" si="477"/>
        <v>102.00000000000001</v>
      </c>
      <c r="AG2811" s="16">
        <v>0</v>
      </c>
      <c r="AH2811" s="83">
        <f t="shared" si="484"/>
        <v>600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3417</v>
      </c>
      <c r="B2812" s="91" t="s">
        <v>704</v>
      </c>
      <c r="C2812" s="91" t="s">
        <v>59</v>
      </c>
      <c r="D2812" s="91" t="s">
        <v>60</v>
      </c>
      <c r="E2812" s="91" t="s">
        <v>86</v>
      </c>
      <c r="F2812" s="91" t="s">
        <v>2733</v>
      </c>
      <c r="G2812" s="91" t="s">
        <v>86</v>
      </c>
      <c r="H2812" s="91">
        <v>83</v>
      </c>
      <c r="I2812" s="91" t="s">
        <v>79</v>
      </c>
      <c r="J2812" s="2" t="s">
        <v>3314</v>
      </c>
      <c r="K2812" s="2" t="s">
        <v>3282</v>
      </c>
      <c r="L2812" s="2" t="s">
        <v>704</v>
      </c>
      <c r="M2812" s="91" t="s">
        <v>2734</v>
      </c>
      <c r="N2812" s="64"/>
      <c r="O2812" s="64" t="s">
        <v>413</v>
      </c>
      <c r="P2812" s="64" t="s">
        <v>76</v>
      </c>
      <c r="Q2812" s="16">
        <v>0.1</v>
      </c>
      <c r="R2812" s="82">
        <v>7481</v>
      </c>
      <c r="S2812" s="64"/>
      <c r="T2812" s="7">
        <v>424000</v>
      </c>
      <c r="U2812" s="7">
        <v>1484000</v>
      </c>
      <c r="V2812" s="7">
        <v>1131587.8999999999</v>
      </c>
      <c r="W2812" s="83">
        <f t="shared" si="481"/>
        <v>776412.10000000009</v>
      </c>
      <c r="X2812" s="83">
        <f t="shared" si="482"/>
        <v>1131587.8999999999</v>
      </c>
      <c r="Y2812" s="83"/>
      <c r="Z2812" s="16">
        <v>0</v>
      </c>
      <c r="AA2812" s="7">
        <v>0</v>
      </c>
      <c r="AB2812" s="7">
        <f t="shared" si="475"/>
        <v>1131587.8999999999</v>
      </c>
      <c r="AC2812" s="5">
        <f t="shared" si="476"/>
        <v>113158.79</v>
      </c>
      <c r="AD2812" s="83">
        <f t="shared" si="483"/>
        <v>1131587.8999999999</v>
      </c>
      <c r="AE2812" s="3">
        <f>VLOOKUP(I2812,[1]媒体政策预估表!A:N,MATCH(O2812,[1]媒体政策预估表!$A$2:$M$2,0),0)</f>
        <v>0.17</v>
      </c>
      <c r="AF2812" s="7">
        <f t="shared" si="477"/>
        <v>192369.943</v>
      </c>
      <c r="AG2812" s="16">
        <v>0</v>
      </c>
      <c r="AH2812" s="83">
        <f t="shared" si="484"/>
        <v>1131587.8999999999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3415</v>
      </c>
      <c r="B2813" s="91" t="s">
        <v>704</v>
      </c>
      <c r="C2813" s="91" t="s">
        <v>36</v>
      </c>
      <c r="D2813" s="91" t="s">
        <v>226</v>
      </c>
      <c r="E2813" s="91" t="s">
        <v>2736</v>
      </c>
      <c r="F2813" s="91" t="s">
        <v>2736</v>
      </c>
      <c r="G2813" s="91" t="s">
        <v>2736</v>
      </c>
      <c r="H2813" s="91">
        <v>83</v>
      </c>
      <c r="I2813" s="91" t="s">
        <v>79</v>
      </c>
      <c r="J2813" s="2" t="s">
        <v>3314</v>
      </c>
      <c r="K2813" s="2" t="s">
        <v>3282</v>
      </c>
      <c r="L2813" s="2" t="s">
        <v>704</v>
      </c>
      <c r="M2813" s="91" t="s">
        <v>2736</v>
      </c>
      <c r="N2813" s="64"/>
      <c r="O2813" s="64" t="s">
        <v>413</v>
      </c>
      <c r="P2813" s="64" t="s">
        <v>46</v>
      </c>
      <c r="Q2813" s="16">
        <v>0.02</v>
      </c>
      <c r="R2813" s="82">
        <v>7522</v>
      </c>
      <c r="S2813" s="64"/>
      <c r="T2813" s="7">
        <v>0</v>
      </c>
      <c r="U2813" s="7">
        <v>0</v>
      </c>
      <c r="V2813" s="7">
        <v>0</v>
      </c>
      <c r="W2813" s="83">
        <f t="shared" si="481"/>
        <v>0</v>
      </c>
      <c r="X2813" s="83">
        <f t="shared" si="482"/>
        <v>0</v>
      </c>
      <c r="Y2813" s="83"/>
      <c r="Z2813" s="16">
        <v>0</v>
      </c>
      <c r="AA2813" s="7">
        <v>0</v>
      </c>
      <c r="AB2813" s="7">
        <f t="shared" si="475"/>
        <v>0</v>
      </c>
      <c r="AC2813" s="5">
        <f t="shared" si="476"/>
        <v>0</v>
      </c>
      <c r="AD2813" s="83">
        <f t="shared" si="483"/>
        <v>0</v>
      </c>
      <c r="AE2813" s="3">
        <f>VLOOKUP(I2813,[1]媒体政策预估表!A:N,MATCH(O2813,[1]媒体政策预估表!$A$2:$M$2,0),0)</f>
        <v>0.17</v>
      </c>
      <c r="AF2813" s="7">
        <f t="shared" si="477"/>
        <v>0</v>
      </c>
      <c r="AG2813" s="16">
        <v>0</v>
      </c>
      <c r="AH2813" s="83">
        <f t="shared" si="484"/>
        <v>0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3415</v>
      </c>
      <c r="B2814" s="91" t="s">
        <v>704</v>
      </c>
      <c r="C2814" s="91" t="s">
        <v>36</v>
      </c>
      <c r="D2814" s="91" t="s">
        <v>226</v>
      </c>
      <c r="E2814" s="91" t="s">
        <v>2737</v>
      </c>
      <c r="F2814" s="91" t="s">
        <v>2737</v>
      </c>
      <c r="G2814" s="91" t="s">
        <v>2737</v>
      </c>
      <c r="H2814" s="91">
        <v>83</v>
      </c>
      <c r="I2814" s="91" t="s">
        <v>79</v>
      </c>
      <c r="J2814" s="2" t="s">
        <v>3314</v>
      </c>
      <c r="K2814" s="2" t="s">
        <v>3282</v>
      </c>
      <c r="L2814" s="2" t="s">
        <v>704</v>
      </c>
      <c r="M2814" s="91" t="s">
        <v>2737</v>
      </c>
      <c r="N2814" s="64"/>
      <c r="O2814" s="64" t="s">
        <v>413</v>
      </c>
      <c r="P2814" s="64" t="s">
        <v>41</v>
      </c>
      <c r="Q2814" s="16">
        <v>0</v>
      </c>
      <c r="R2814" s="82">
        <v>7569</v>
      </c>
      <c r="S2814" s="64"/>
      <c r="T2814" s="7">
        <v>5311.7100000000009</v>
      </c>
      <c r="U2814" s="7">
        <v>10000</v>
      </c>
      <c r="V2814" s="7">
        <v>5995.37</v>
      </c>
      <c r="W2814" s="83">
        <f t="shared" si="481"/>
        <v>9316.34</v>
      </c>
      <c r="X2814" s="83">
        <f t="shared" si="482"/>
        <v>5995.37</v>
      </c>
      <c r="Y2814" s="83"/>
      <c r="Z2814" s="16">
        <v>0</v>
      </c>
      <c r="AA2814" s="7">
        <v>0</v>
      </c>
      <c r="AB2814" s="7">
        <f t="shared" si="475"/>
        <v>5995.37</v>
      </c>
      <c r="AC2814" s="5">
        <f t="shared" si="476"/>
        <v>0</v>
      </c>
      <c r="AD2814" s="83">
        <f t="shared" si="483"/>
        <v>5995.37</v>
      </c>
      <c r="AE2814" s="3">
        <f>VLOOKUP(I2814,[1]媒体政策预估表!A:N,MATCH(O2814,[1]媒体政策预估表!$A$2:$M$2,0),0)</f>
        <v>0.17</v>
      </c>
      <c r="AF2814" s="7">
        <f t="shared" si="477"/>
        <v>1019.2129000000001</v>
      </c>
      <c r="AG2814" s="16">
        <v>0</v>
      </c>
      <c r="AH2814" s="83">
        <f t="shared" si="484"/>
        <v>5995.37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3419</v>
      </c>
      <c r="B2815" s="91" t="s">
        <v>704</v>
      </c>
      <c r="C2815" s="91" t="s">
        <v>36</v>
      </c>
      <c r="D2815" s="91" t="s">
        <v>226</v>
      </c>
      <c r="E2815" s="91" t="s">
        <v>2741</v>
      </c>
      <c r="F2815" s="91" t="s">
        <v>2741</v>
      </c>
      <c r="G2815" s="91" t="s">
        <v>2741</v>
      </c>
      <c r="H2815" s="91">
        <v>83</v>
      </c>
      <c r="I2815" s="91" t="s">
        <v>79</v>
      </c>
      <c r="J2815" s="2" t="s">
        <v>3314</v>
      </c>
      <c r="K2815" s="2" t="s">
        <v>3282</v>
      </c>
      <c r="L2815" s="2" t="s">
        <v>704</v>
      </c>
      <c r="M2815" s="91" t="s">
        <v>2741</v>
      </c>
      <c r="N2815" s="64"/>
      <c r="O2815" s="64" t="s">
        <v>413</v>
      </c>
      <c r="P2815" s="64" t="s">
        <v>41</v>
      </c>
      <c r="Q2815" s="16">
        <v>0</v>
      </c>
      <c r="R2815" s="82">
        <v>7363</v>
      </c>
      <c r="S2815" s="64"/>
      <c r="T2815" s="7">
        <v>3618.4000000000005</v>
      </c>
      <c r="U2815" s="7">
        <v>5000</v>
      </c>
      <c r="V2815" s="7">
        <v>5374.7</v>
      </c>
      <c r="W2815" s="83">
        <f t="shared" si="481"/>
        <v>3243.7000000000016</v>
      </c>
      <c r="X2815" s="83">
        <f t="shared" si="482"/>
        <v>5374.7</v>
      </c>
      <c r="Y2815" s="83"/>
      <c r="Z2815" s="16">
        <v>0</v>
      </c>
      <c r="AA2815" s="7">
        <v>0</v>
      </c>
      <c r="AB2815" s="7">
        <f t="shared" si="475"/>
        <v>5374.7</v>
      </c>
      <c r="AC2815" s="5">
        <f t="shared" si="476"/>
        <v>0</v>
      </c>
      <c r="AD2815" s="83">
        <f t="shared" si="483"/>
        <v>5374.7</v>
      </c>
      <c r="AE2815" s="3">
        <f>VLOOKUP(I2815,[1]媒体政策预估表!A:N,MATCH(O2815,[1]媒体政策预估表!$A$2:$M$2,0),0)</f>
        <v>0.17</v>
      </c>
      <c r="AF2815" s="7">
        <f t="shared" si="477"/>
        <v>913.69900000000007</v>
      </c>
      <c r="AG2815" s="16">
        <v>0</v>
      </c>
      <c r="AH2815" s="83">
        <f t="shared" si="484"/>
        <v>5374.7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3417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3314</v>
      </c>
      <c r="K2816" s="2" t="s">
        <v>3282</v>
      </c>
      <c r="L2816" s="2" t="s">
        <v>704</v>
      </c>
      <c r="M2816" s="91" t="s">
        <v>2845</v>
      </c>
      <c r="N2816" s="64"/>
      <c r="O2816" s="64" t="s">
        <v>413</v>
      </c>
      <c r="P2816" s="64" t="s">
        <v>46</v>
      </c>
      <c r="Q2816" s="16">
        <v>0.02</v>
      </c>
      <c r="R2816" s="82">
        <v>7163</v>
      </c>
      <c r="S2816" s="64"/>
      <c r="T2816" s="7">
        <v>45130.60000000002</v>
      </c>
      <c r="U2816" s="7">
        <v>-76121.399999999994</v>
      </c>
      <c r="V2816" s="7">
        <v>-30990.799999999974</v>
      </c>
      <c r="W2816" s="83">
        <f t="shared" si="481"/>
        <v>0</v>
      </c>
      <c r="X2816" s="83">
        <f t="shared" si="482"/>
        <v>-30383.137254901936</v>
      </c>
      <c r="Y2816" s="83"/>
      <c r="Z2816" s="16">
        <v>0</v>
      </c>
      <c r="AA2816" s="7">
        <v>0</v>
      </c>
      <c r="AB2816" s="7">
        <f t="shared" si="475"/>
        <v>-30383.137254901936</v>
      </c>
      <c r="AC2816" s="5">
        <f t="shared" si="476"/>
        <v>-607.6627450980377</v>
      </c>
      <c r="AD2816" s="83">
        <f t="shared" si="483"/>
        <v>-30990.799999999974</v>
      </c>
      <c r="AE2816" s="3">
        <f>VLOOKUP(I2816,[1]媒体政策预估表!A:N,MATCH(O2816,[1]媒体政策预估表!$A$2:$M$2,0),0)</f>
        <v>0.17</v>
      </c>
      <c r="AF2816" s="7">
        <f t="shared" si="477"/>
        <v>-5268.4359999999961</v>
      </c>
      <c r="AG2816" s="16">
        <v>0</v>
      </c>
      <c r="AH2816" s="83">
        <f t="shared" si="484"/>
        <v>-30990.799999999974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3417</v>
      </c>
      <c r="B2817" s="91" t="s">
        <v>704</v>
      </c>
      <c r="C2817" s="91" t="s">
        <v>36</v>
      </c>
      <c r="D2817" s="91" t="s">
        <v>54</v>
      </c>
      <c r="E2817" s="91" t="s">
        <v>2845</v>
      </c>
      <c r="F2817" s="91" t="s">
        <v>2845</v>
      </c>
      <c r="G2817" s="91" t="s">
        <v>2845</v>
      </c>
      <c r="H2817" s="91">
        <v>83</v>
      </c>
      <c r="I2817" s="91" t="s">
        <v>79</v>
      </c>
      <c r="J2817" s="2" t="s">
        <v>3314</v>
      </c>
      <c r="K2817" s="2" t="s">
        <v>3282</v>
      </c>
      <c r="L2817" s="2" t="s">
        <v>704</v>
      </c>
      <c r="M2817" s="91" t="s">
        <v>2845</v>
      </c>
      <c r="N2817" s="64"/>
      <c r="O2817" s="64" t="s">
        <v>413</v>
      </c>
      <c r="P2817" s="64" t="s">
        <v>41</v>
      </c>
      <c r="Q2817" s="16">
        <v>0</v>
      </c>
      <c r="R2817" s="82">
        <v>7163</v>
      </c>
      <c r="S2817" s="64"/>
      <c r="T2817" s="7">
        <v>0</v>
      </c>
      <c r="U2817" s="7">
        <v>174628.82</v>
      </c>
      <c r="V2817" s="7">
        <v>57233.699999999975</v>
      </c>
      <c r="W2817" s="83">
        <f t="shared" si="481"/>
        <v>117395.12000000002</v>
      </c>
      <c r="X2817" s="83">
        <f t="shared" si="482"/>
        <v>57233.699999999975</v>
      </c>
      <c r="Y2817" s="83"/>
      <c r="Z2817" s="16">
        <v>0</v>
      </c>
      <c r="AA2817" s="7">
        <v>0</v>
      </c>
      <c r="AB2817" s="7">
        <f t="shared" si="475"/>
        <v>57233.699999999975</v>
      </c>
      <c r="AC2817" s="5">
        <f t="shared" si="476"/>
        <v>0</v>
      </c>
      <c r="AD2817" s="83">
        <f t="shared" si="483"/>
        <v>57233.699999999975</v>
      </c>
      <c r="AE2817" s="3">
        <f>VLOOKUP(I2817,[1]媒体政策预估表!A:N,MATCH(O2817,[1]媒体政策预估表!$A$2:$M$2,0),0)</f>
        <v>0.17</v>
      </c>
      <c r="AF2817" s="7">
        <f t="shared" si="477"/>
        <v>9729.7289999999957</v>
      </c>
      <c r="AG2817" s="16">
        <v>0</v>
      </c>
      <c r="AH2817" s="83">
        <f t="shared" si="484"/>
        <v>57233.699999999975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3418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3314</v>
      </c>
      <c r="K2818" s="2" t="s">
        <v>3282</v>
      </c>
      <c r="L2818" s="2" t="s">
        <v>704</v>
      </c>
      <c r="M2818" s="91" t="s">
        <v>1861</v>
      </c>
      <c r="N2818" s="64"/>
      <c r="O2818" s="64" t="s">
        <v>413</v>
      </c>
      <c r="P2818" s="64" t="s">
        <v>41</v>
      </c>
      <c r="Q2818" s="16">
        <v>0</v>
      </c>
      <c r="R2818" s="82">
        <v>7127</v>
      </c>
      <c r="S2818" s="64"/>
      <c r="T2818" s="7">
        <v>46279.199999999983</v>
      </c>
      <c r="U2818" s="7">
        <v>90000</v>
      </c>
      <c r="V2818" s="7">
        <v>87886.44</v>
      </c>
      <c r="W2818" s="83">
        <f t="shared" si="481"/>
        <v>48392.75999999998</v>
      </c>
      <c r="X2818" s="83">
        <f t="shared" si="482"/>
        <v>87886.44</v>
      </c>
      <c r="Y2818" s="83"/>
      <c r="Z2818" s="16">
        <v>0</v>
      </c>
      <c r="AA2818" s="7">
        <v>0</v>
      </c>
      <c r="AB2818" s="7">
        <f t="shared" si="475"/>
        <v>87886.44</v>
      </c>
      <c r="AC2818" s="5">
        <f t="shared" si="476"/>
        <v>0</v>
      </c>
      <c r="AD2818" s="83">
        <f t="shared" si="483"/>
        <v>87886.44</v>
      </c>
      <c r="AE2818" s="3">
        <f>VLOOKUP(I2818,[1]媒体政策预估表!A:N,MATCH(O2818,[1]媒体政策预估表!$A$2:$M$2,0),0)</f>
        <v>0.17</v>
      </c>
      <c r="AF2818" s="7">
        <f t="shared" si="477"/>
        <v>14940.694800000001</v>
      </c>
      <c r="AG2818" s="16">
        <v>0</v>
      </c>
      <c r="AH2818" s="83">
        <f t="shared" si="484"/>
        <v>87886.44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3415</v>
      </c>
      <c r="B2819" s="91" t="s">
        <v>704</v>
      </c>
      <c r="C2819" s="91" t="s">
        <v>36</v>
      </c>
      <c r="D2819" s="91" t="s">
        <v>54</v>
      </c>
      <c r="E2819" s="91" t="s">
        <v>890</v>
      </c>
      <c r="F2819" s="91" t="s">
        <v>2742</v>
      </c>
      <c r="G2819" s="91" t="s">
        <v>890</v>
      </c>
      <c r="H2819" s="91">
        <v>83</v>
      </c>
      <c r="I2819" s="91" t="s">
        <v>79</v>
      </c>
      <c r="J2819" s="2" t="s">
        <v>3314</v>
      </c>
      <c r="K2819" s="2" t="s">
        <v>3282</v>
      </c>
      <c r="L2819" s="2" t="s">
        <v>704</v>
      </c>
      <c r="M2819" s="91" t="s">
        <v>73</v>
      </c>
      <c r="N2819" s="64"/>
      <c r="O2819" s="64" t="s">
        <v>413</v>
      </c>
      <c r="P2819" s="64" t="s">
        <v>41</v>
      </c>
      <c r="Q2819" s="16">
        <v>0</v>
      </c>
      <c r="R2819" s="82">
        <v>7130</v>
      </c>
      <c r="S2819" s="64"/>
      <c r="T2819" s="7">
        <v>55806.910000000091</v>
      </c>
      <c r="U2819" s="7">
        <v>200000</v>
      </c>
      <c r="V2819" s="7">
        <v>166169.86000000002</v>
      </c>
      <c r="W2819" s="83">
        <f t="shared" si="481"/>
        <v>89637.050000000076</v>
      </c>
      <c r="X2819" s="83">
        <f t="shared" si="482"/>
        <v>166169.86000000002</v>
      </c>
      <c r="Y2819" s="83"/>
      <c r="Z2819" s="16">
        <v>0</v>
      </c>
      <c r="AA2819" s="7">
        <v>0</v>
      </c>
      <c r="AB2819" s="7">
        <f t="shared" si="475"/>
        <v>166169.86000000002</v>
      </c>
      <c r="AC2819" s="5">
        <f t="shared" si="476"/>
        <v>0</v>
      </c>
      <c r="AD2819" s="83">
        <f t="shared" si="483"/>
        <v>166169.86000000002</v>
      </c>
      <c r="AE2819" s="3">
        <f>VLOOKUP(I2819,[1]媒体政策预估表!A:N,MATCH(O2819,[1]媒体政策预估表!$A$2:$M$2,0),0)</f>
        <v>0.17</v>
      </c>
      <c r="AF2819" s="7">
        <f t="shared" si="477"/>
        <v>28248.876200000006</v>
      </c>
      <c r="AG2819" s="16">
        <v>0</v>
      </c>
      <c r="AH2819" s="83">
        <f t="shared" si="484"/>
        <v>166169.86000000002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3417</v>
      </c>
      <c r="B2820" s="91" t="s">
        <v>704</v>
      </c>
      <c r="C2820" s="91" t="s">
        <v>36</v>
      </c>
      <c r="D2820" s="91" t="s">
        <v>54</v>
      </c>
      <c r="E2820" s="91" t="s">
        <v>2743</v>
      </c>
      <c r="F2820" s="91" t="s">
        <v>2743</v>
      </c>
      <c r="G2820" s="91" t="s">
        <v>2743</v>
      </c>
      <c r="H2820" s="91">
        <v>83</v>
      </c>
      <c r="I2820" s="91" t="s">
        <v>79</v>
      </c>
      <c r="J2820" s="2" t="s">
        <v>3314</v>
      </c>
      <c r="K2820" s="2" t="s">
        <v>3282</v>
      </c>
      <c r="L2820" s="2" t="s">
        <v>704</v>
      </c>
      <c r="M2820" s="91" t="s">
        <v>2744</v>
      </c>
      <c r="N2820" s="64"/>
      <c r="O2820" s="64" t="s">
        <v>413</v>
      </c>
      <c r="P2820" s="64" t="s">
        <v>41</v>
      </c>
      <c r="Q2820" s="16">
        <v>0</v>
      </c>
      <c r="R2820" s="82">
        <v>7120</v>
      </c>
      <c r="S2820" s="64"/>
      <c r="T2820" s="7">
        <v>14623.71</v>
      </c>
      <c r="U2820" s="7">
        <v>20000</v>
      </c>
      <c r="V2820" s="7">
        <v>13761.65</v>
      </c>
      <c r="W2820" s="83">
        <f t="shared" si="481"/>
        <v>20862.059999999998</v>
      </c>
      <c r="X2820" s="83">
        <f t="shared" si="482"/>
        <v>13761.65</v>
      </c>
      <c r="Y2820" s="83"/>
      <c r="Z2820" s="16">
        <v>0</v>
      </c>
      <c r="AA2820" s="7">
        <v>0</v>
      </c>
      <c r="AB2820" s="7">
        <f t="shared" si="475"/>
        <v>13761.65</v>
      </c>
      <c r="AC2820" s="5">
        <f t="shared" si="476"/>
        <v>0</v>
      </c>
      <c r="AD2820" s="83">
        <f t="shared" si="483"/>
        <v>13761.65</v>
      </c>
      <c r="AE2820" s="3">
        <f>VLOOKUP(I2820,[1]媒体政策预估表!A:N,MATCH(O2820,[1]媒体政策预估表!$A$2:$M$2,0),0)</f>
        <v>0.17</v>
      </c>
      <c r="AF2820" s="7">
        <f t="shared" si="477"/>
        <v>2339.4805000000001</v>
      </c>
      <c r="AG2820" s="16">
        <v>0</v>
      </c>
      <c r="AH2820" s="83">
        <f t="shared" si="484"/>
        <v>13761.65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3420</v>
      </c>
      <c r="B2821" s="91" t="s">
        <v>704</v>
      </c>
      <c r="C2821" s="91" t="s">
        <v>36</v>
      </c>
      <c r="D2821" s="91" t="s">
        <v>54</v>
      </c>
      <c r="E2821" s="91" t="s">
        <v>2775</v>
      </c>
      <c r="F2821" s="91" t="s">
        <v>2775</v>
      </c>
      <c r="G2821" s="91" t="s">
        <v>2775</v>
      </c>
      <c r="H2821" s="91">
        <v>83</v>
      </c>
      <c r="I2821" s="91" t="s">
        <v>79</v>
      </c>
      <c r="J2821" s="2" t="s">
        <v>3314</v>
      </c>
      <c r="K2821" s="2" t="s">
        <v>3282</v>
      </c>
      <c r="L2821" s="2" t="s">
        <v>704</v>
      </c>
      <c r="M2821" s="91" t="s">
        <v>2776</v>
      </c>
      <c r="N2821" s="64"/>
      <c r="O2821" s="64" t="s">
        <v>413</v>
      </c>
      <c r="P2821" s="64" t="s">
        <v>41</v>
      </c>
      <c r="Q2821" s="16">
        <v>0</v>
      </c>
      <c r="R2821" s="82">
        <v>7613</v>
      </c>
      <c r="S2821" s="64"/>
      <c r="T2821" s="7">
        <v>432298.55</v>
      </c>
      <c r="U2821" s="7">
        <v>400000</v>
      </c>
      <c r="V2821" s="7">
        <v>154206.87</v>
      </c>
      <c r="W2821" s="83">
        <f t="shared" si="481"/>
        <v>678091.68</v>
      </c>
      <c r="X2821" s="83">
        <f t="shared" si="482"/>
        <v>154206.87</v>
      </c>
      <c r="Y2821" s="83"/>
      <c r="Z2821" s="16">
        <v>0</v>
      </c>
      <c r="AA2821" s="7">
        <v>0</v>
      </c>
      <c r="AB2821" s="7">
        <f t="shared" si="475"/>
        <v>154206.87</v>
      </c>
      <c r="AC2821" s="5">
        <f t="shared" si="476"/>
        <v>0</v>
      </c>
      <c r="AD2821" s="83">
        <f t="shared" si="483"/>
        <v>154206.87</v>
      </c>
      <c r="AE2821" s="3">
        <f>VLOOKUP(I2821,[1]媒体政策预估表!A:N,MATCH(O2821,[1]媒体政策预估表!$A$2:$M$2,0),0)</f>
        <v>0.17</v>
      </c>
      <c r="AF2821" s="7">
        <f t="shared" si="477"/>
        <v>26215.1679</v>
      </c>
      <c r="AG2821" s="16">
        <v>0</v>
      </c>
      <c r="AH2821" s="83">
        <f t="shared" si="484"/>
        <v>154206.87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3415</v>
      </c>
      <c r="B2822" s="91" t="s">
        <v>704</v>
      </c>
      <c r="C2822" s="91" t="s">
        <v>36</v>
      </c>
      <c r="D2822" s="91" t="s">
        <v>54</v>
      </c>
      <c r="E2822" s="91" t="s">
        <v>2746</v>
      </c>
      <c r="F2822" s="91" t="s">
        <v>2746</v>
      </c>
      <c r="G2822" s="91" t="s">
        <v>2746</v>
      </c>
      <c r="H2822" s="91">
        <v>83</v>
      </c>
      <c r="I2822" s="91" t="s">
        <v>79</v>
      </c>
      <c r="J2822" s="2" t="s">
        <v>3314</v>
      </c>
      <c r="K2822" s="2" t="s">
        <v>3282</v>
      </c>
      <c r="L2822" s="2" t="s">
        <v>704</v>
      </c>
      <c r="M2822" s="91" t="s">
        <v>2747</v>
      </c>
      <c r="N2822" s="64"/>
      <c r="O2822" s="64" t="s">
        <v>413</v>
      </c>
      <c r="P2822" s="64" t="s">
        <v>41</v>
      </c>
      <c r="Q2822" s="16">
        <v>0</v>
      </c>
      <c r="R2822" s="82">
        <v>7165</v>
      </c>
      <c r="S2822" s="64"/>
      <c r="T2822" s="7">
        <v>8284</v>
      </c>
      <c r="U2822" s="7">
        <v>90000</v>
      </c>
      <c r="V2822" s="7">
        <v>88326.200000000012</v>
      </c>
      <c r="W2822" s="83">
        <f t="shared" si="481"/>
        <v>9957.7999999999884</v>
      </c>
      <c r="X2822" s="83">
        <f t="shared" si="482"/>
        <v>88326.200000000012</v>
      </c>
      <c r="Y2822" s="83"/>
      <c r="Z2822" s="16">
        <v>0</v>
      </c>
      <c r="AA2822" s="7">
        <v>0</v>
      </c>
      <c r="AB2822" s="7">
        <f t="shared" si="475"/>
        <v>88326.200000000012</v>
      </c>
      <c r="AC2822" s="5">
        <f t="shared" si="476"/>
        <v>0</v>
      </c>
      <c r="AD2822" s="83">
        <f t="shared" si="483"/>
        <v>88326.200000000012</v>
      </c>
      <c r="AE2822" s="3">
        <f>VLOOKUP(I2822,[1]媒体政策预估表!A:N,MATCH(O2822,[1]媒体政策预估表!$A$2:$M$2,0),0)</f>
        <v>0.17</v>
      </c>
      <c r="AF2822" s="7">
        <f t="shared" si="477"/>
        <v>15015.454000000003</v>
      </c>
      <c r="AG2822" s="16">
        <v>0</v>
      </c>
      <c r="AH2822" s="83">
        <f t="shared" si="484"/>
        <v>88326.200000000012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3418</v>
      </c>
      <c r="B2823" s="91" t="s">
        <v>704</v>
      </c>
      <c r="C2823" s="91" t="s">
        <v>36</v>
      </c>
      <c r="D2823" s="91" t="s">
        <v>54</v>
      </c>
      <c r="E2823" s="91" t="s">
        <v>2748</v>
      </c>
      <c r="F2823" s="91" t="s">
        <v>2748</v>
      </c>
      <c r="G2823" s="91" t="s">
        <v>2748</v>
      </c>
      <c r="H2823" s="91">
        <v>83</v>
      </c>
      <c r="I2823" s="91" t="s">
        <v>79</v>
      </c>
      <c r="J2823" s="2" t="s">
        <v>3314</v>
      </c>
      <c r="K2823" s="2" t="s">
        <v>3282</v>
      </c>
      <c r="L2823" s="2" t="s">
        <v>704</v>
      </c>
      <c r="M2823" s="91" t="s">
        <v>2749</v>
      </c>
      <c r="N2823" s="64"/>
      <c r="O2823" s="64" t="s">
        <v>413</v>
      </c>
      <c r="P2823" s="64" t="s">
        <v>46</v>
      </c>
      <c r="Q2823" s="16">
        <v>0.03</v>
      </c>
      <c r="R2823" s="82">
        <v>7155</v>
      </c>
      <c r="S2823" s="64"/>
      <c r="T2823" s="7">
        <v>2854.4002999999939</v>
      </c>
      <c r="U2823" s="7">
        <v>60000</v>
      </c>
      <c r="V2823" s="7">
        <v>56063.7</v>
      </c>
      <c r="W2823" s="83">
        <f t="shared" si="481"/>
        <v>6790.7002999999968</v>
      </c>
      <c r="X2823" s="83">
        <f t="shared" si="482"/>
        <v>54430.77669902912</v>
      </c>
      <c r="Y2823" s="83"/>
      <c r="Z2823" s="16">
        <v>0</v>
      </c>
      <c r="AA2823" s="7">
        <v>0</v>
      </c>
      <c r="AB2823" s="7">
        <f t="shared" si="475"/>
        <v>54430.77669902912</v>
      </c>
      <c r="AC2823" s="5">
        <f t="shared" si="476"/>
        <v>1632.9233009708769</v>
      </c>
      <c r="AD2823" s="83">
        <f t="shared" si="483"/>
        <v>56063.7</v>
      </c>
      <c r="AE2823" s="3">
        <f>VLOOKUP(I2823,[1]媒体政策预估表!A:N,MATCH(O2823,[1]媒体政策预估表!$A$2:$M$2,0),0)</f>
        <v>0.17</v>
      </c>
      <c r="AF2823" s="7">
        <f t="shared" si="477"/>
        <v>9530.8289999999997</v>
      </c>
      <c r="AG2823" s="16">
        <v>0</v>
      </c>
      <c r="AH2823" s="83">
        <f t="shared" si="484"/>
        <v>56063.7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3417</v>
      </c>
      <c r="B2824" s="91" t="s">
        <v>704</v>
      </c>
      <c r="C2824" s="91" t="s">
        <v>36</v>
      </c>
      <c r="D2824" s="91" t="s">
        <v>54</v>
      </c>
      <c r="E2824" s="91" t="s">
        <v>2788</v>
      </c>
      <c r="F2824" s="91" t="s">
        <v>2788</v>
      </c>
      <c r="G2824" s="91" t="s">
        <v>2788</v>
      </c>
      <c r="H2824" s="91">
        <v>83</v>
      </c>
      <c r="I2824" s="91" t="s">
        <v>79</v>
      </c>
      <c r="J2824" s="2" t="s">
        <v>3314</v>
      </c>
      <c r="K2824" s="2" t="s">
        <v>3282</v>
      </c>
      <c r="L2824" s="2" t="s">
        <v>704</v>
      </c>
      <c r="M2824" s="91" t="s">
        <v>2789</v>
      </c>
      <c r="N2824" s="64"/>
      <c r="O2824" s="64" t="s">
        <v>413</v>
      </c>
      <c r="P2824" s="64" t="s">
        <v>46</v>
      </c>
      <c r="Q2824" s="16">
        <v>0.01</v>
      </c>
      <c r="R2824" s="82">
        <v>7272</v>
      </c>
      <c r="S2824" s="64"/>
      <c r="T2824" s="7">
        <v>1065.20999999997</v>
      </c>
      <c r="U2824" s="7">
        <v>50000</v>
      </c>
      <c r="V2824" s="7">
        <v>33750.729999999996</v>
      </c>
      <c r="W2824" s="83">
        <f t="shared" si="481"/>
        <v>17314.479999999974</v>
      </c>
      <c r="X2824" s="83">
        <f t="shared" si="482"/>
        <v>33416.564356435636</v>
      </c>
      <c r="Y2824" s="83"/>
      <c r="Z2824" s="16">
        <v>0</v>
      </c>
      <c r="AA2824" s="7">
        <v>0</v>
      </c>
      <c r="AB2824" s="7">
        <f t="shared" si="475"/>
        <v>33416.564356435636</v>
      </c>
      <c r="AC2824" s="5">
        <f t="shared" si="476"/>
        <v>334.16564356435993</v>
      </c>
      <c r="AD2824" s="83">
        <f t="shared" si="483"/>
        <v>33750.729999999996</v>
      </c>
      <c r="AE2824" s="3">
        <f>VLOOKUP(I2824,[1]媒体政策预估表!A:N,MATCH(O2824,[1]媒体政策预估表!$A$2:$M$2,0),0)</f>
        <v>0.17</v>
      </c>
      <c r="AF2824" s="7">
        <f t="shared" si="477"/>
        <v>5737.6241</v>
      </c>
      <c r="AG2824" s="16">
        <v>0</v>
      </c>
      <c r="AH2824" s="83">
        <f t="shared" si="484"/>
        <v>33750.729999999996</v>
      </c>
      <c r="AI2824" s="64"/>
      <c r="AJ2824" s="1" t="e">
        <v>#N/A</v>
      </c>
      <c r="AK2824" s="12">
        <f t="shared" si="478"/>
        <v>0</v>
      </c>
    </row>
    <row r="2825" spans="1:37" hidden="1" x14ac:dyDescent="0.3">
      <c r="A2825" s="104" t="s">
        <v>3417</v>
      </c>
      <c r="B2825" s="91" t="s">
        <v>704</v>
      </c>
      <c r="C2825" s="91" t="s">
        <v>36</v>
      </c>
      <c r="D2825" s="91" t="s">
        <v>54</v>
      </c>
      <c r="E2825" s="91" t="s">
        <v>3422</v>
      </c>
      <c r="F2825" s="91" t="s">
        <v>3422</v>
      </c>
      <c r="G2825" s="91" t="s">
        <v>3422</v>
      </c>
      <c r="H2825" s="91">
        <v>83</v>
      </c>
      <c r="I2825" s="91" t="s">
        <v>79</v>
      </c>
      <c r="J2825" s="2" t="s">
        <v>3314</v>
      </c>
      <c r="K2825" s="2" t="s">
        <v>3282</v>
      </c>
      <c r="L2825" s="2" t="s">
        <v>704</v>
      </c>
      <c r="M2825" s="91" t="s">
        <v>3423</v>
      </c>
      <c r="N2825" s="64"/>
      <c r="O2825" s="64" t="s">
        <v>413</v>
      </c>
      <c r="P2825" s="64" t="s">
        <v>41</v>
      </c>
      <c r="Q2825" s="16">
        <v>0</v>
      </c>
      <c r="R2825" s="82">
        <v>7666</v>
      </c>
      <c r="S2825" s="64"/>
      <c r="T2825" s="7">
        <v>0</v>
      </c>
      <c r="U2825" s="7">
        <v>50000</v>
      </c>
      <c r="V2825" s="7">
        <v>39946</v>
      </c>
      <c r="W2825" s="83">
        <f t="shared" si="481"/>
        <v>10054</v>
      </c>
      <c r="X2825" s="83">
        <f t="shared" si="482"/>
        <v>39946</v>
      </c>
      <c r="Y2825" s="83"/>
      <c r="Z2825" s="16">
        <v>0</v>
      </c>
      <c r="AA2825" s="7">
        <v>0</v>
      </c>
      <c r="AB2825" s="7"/>
      <c r="AC2825" s="5">
        <f t="shared" si="476"/>
        <v>0</v>
      </c>
      <c r="AD2825" s="83">
        <f t="shared" si="483"/>
        <v>39946</v>
      </c>
      <c r="AE2825" s="3">
        <f>VLOOKUP(I2825,[1]媒体政策预估表!A:N,MATCH(O2825,[1]媒体政策预估表!$A$2:$M$2,0),0)</f>
        <v>0.17</v>
      </c>
      <c r="AF2825" s="7">
        <f t="shared" si="477"/>
        <v>6790.8200000000006</v>
      </c>
      <c r="AG2825" s="16">
        <v>0</v>
      </c>
      <c r="AH2825" s="83">
        <f t="shared" si="484"/>
        <v>39946</v>
      </c>
      <c r="AI2825" s="64"/>
      <c r="AJ2825" s="1">
        <v>116</v>
      </c>
      <c r="AK2825" s="12">
        <f t="shared" si="478"/>
        <v>39946</v>
      </c>
    </row>
    <row r="2826" spans="1:37" hidden="1" x14ac:dyDescent="0.3">
      <c r="A2826" s="104" t="s">
        <v>3418</v>
      </c>
      <c r="B2826" s="91" t="s">
        <v>704</v>
      </c>
      <c r="C2826" s="91" t="s">
        <v>36</v>
      </c>
      <c r="D2826" s="91" t="s">
        <v>54</v>
      </c>
      <c r="E2826" s="91" t="s">
        <v>1207</v>
      </c>
      <c r="F2826" s="91" t="s">
        <v>1207</v>
      </c>
      <c r="G2826" s="91" t="s">
        <v>1207</v>
      </c>
      <c r="H2826" s="91">
        <v>83</v>
      </c>
      <c r="I2826" s="91" t="s">
        <v>79</v>
      </c>
      <c r="J2826" s="2" t="s">
        <v>3314</v>
      </c>
      <c r="K2826" s="2" t="s">
        <v>3282</v>
      </c>
      <c r="L2826" s="2" t="s">
        <v>704</v>
      </c>
      <c r="M2826" s="91" t="s">
        <v>1207</v>
      </c>
      <c r="N2826" s="64"/>
      <c r="O2826" s="64" t="s">
        <v>413</v>
      </c>
      <c r="P2826" s="64" t="s">
        <v>41</v>
      </c>
      <c r="Q2826" s="16">
        <v>0</v>
      </c>
      <c r="R2826" s="82">
        <v>7521</v>
      </c>
      <c r="S2826" s="64"/>
      <c r="T2826" s="7">
        <v>3417.2999999999993</v>
      </c>
      <c r="U2826" s="7">
        <v>20000</v>
      </c>
      <c r="V2826" s="7">
        <v>9305.2000000000007</v>
      </c>
      <c r="W2826" s="83">
        <f t="shared" si="481"/>
        <v>14112.099999999999</v>
      </c>
      <c r="X2826" s="83">
        <f t="shared" si="482"/>
        <v>9305.2000000000007</v>
      </c>
      <c r="Y2826" s="83"/>
      <c r="Z2826" s="16">
        <v>0</v>
      </c>
      <c r="AA2826" s="7">
        <v>0</v>
      </c>
      <c r="AB2826" s="7">
        <f t="shared" si="475"/>
        <v>9305.2000000000007</v>
      </c>
      <c r="AC2826" s="5">
        <f t="shared" si="476"/>
        <v>0</v>
      </c>
      <c r="AD2826" s="83">
        <f t="shared" si="483"/>
        <v>9305.2000000000007</v>
      </c>
      <c r="AE2826" s="3">
        <f>VLOOKUP(I2826,[1]媒体政策预估表!A:N,MATCH(O2826,[1]媒体政策预估表!$A$2:$M$2,0),0)</f>
        <v>0.17</v>
      </c>
      <c r="AF2826" s="7">
        <f t="shared" si="477"/>
        <v>1581.8840000000002</v>
      </c>
      <c r="AG2826" s="16">
        <v>0</v>
      </c>
      <c r="AH2826" s="83">
        <f t="shared" si="484"/>
        <v>9305.2000000000007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3417</v>
      </c>
      <c r="B2827" s="91" t="s">
        <v>704</v>
      </c>
      <c r="C2827" s="91" t="s">
        <v>36</v>
      </c>
      <c r="D2827" s="91" t="s">
        <v>54</v>
      </c>
      <c r="E2827" s="91" t="s">
        <v>3424</v>
      </c>
      <c r="F2827" s="91" t="s">
        <v>3424</v>
      </c>
      <c r="G2827" s="91" t="s">
        <v>3424</v>
      </c>
      <c r="H2827" s="91">
        <v>83</v>
      </c>
      <c r="I2827" s="91" t="s">
        <v>79</v>
      </c>
      <c r="J2827" s="2" t="s">
        <v>3314</v>
      </c>
      <c r="K2827" s="2" t="s">
        <v>3282</v>
      </c>
      <c r="L2827" s="2" t="s">
        <v>704</v>
      </c>
      <c r="M2827" s="91" t="s">
        <v>2885</v>
      </c>
      <c r="N2827" s="64"/>
      <c r="O2827" s="64" t="s">
        <v>413</v>
      </c>
      <c r="P2827" s="64" t="s">
        <v>41</v>
      </c>
      <c r="Q2827" s="16">
        <v>0</v>
      </c>
      <c r="R2827" s="82">
        <v>7189</v>
      </c>
      <c r="S2827" s="64"/>
      <c r="T2827" s="7">
        <v>0</v>
      </c>
      <c r="U2827" s="7">
        <v>10000</v>
      </c>
      <c r="V2827" s="7">
        <v>0</v>
      </c>
      <c r="W2827" s="83">
        <f t="shared" si="481"/>
        <v>10000</v>
      </c>
      <c r="X2827" s="83">
        <f t="shared" si="482"/>
        <v>0</v>
      </c>
      <c r="Y2827" s="83"/>
      <c r="Z2827" s="16">
        <v>0</v>
      </c>
      <c r="AA2827" s="7">
        <v>0</v>
      </c>
      <c r="AB2827" s="7">
        <f t="shared" si="475"/>
        <v>0</v>
      </c>
      <c r="AC2827" s="5">
        <f t="shared" si="476"/>
        <v>0</v>
      </c>
      <c r="AD2827" s="83">
        <f t="shared" si="483"/>
        <v>0</v>
      </c>
      <c r="AE2827" s="3">
        <f>VLOOKUP(I2827,[1]媒体政策预估表!A:N,MATCH(O2827,[1]媒体政策预估表!$A$2:$M$2,0),0)</f>
        <v>0.17</v>
      </c>
      <c r="AF2827" s="7">
        <f t="shared" si="477"/>
        <v>0</v>
      </c>
      <c r="AG2827" s="16">
        <v>0</v>
      </c>
      <c r="AH2827" s="83">
        <f t="shared" si="484"/>
        <v>0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3417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3314</v>
      </c>
      <c r="K2828" s="2" t="s">
        <v>3282</v>
      </c>
      <c r="L2828" s="2" t="s">
        <v>704</v>
      </c>
      <c r="M2828" s="91" t="s">
        <v>2847</v>
      </c>
      <c r="N2828" s="64"/>
      <c r="O2828" s="64" t="s">
        <v>413</v>
      </c>
      <c r="P2828" s="64" t="s">
        <v>41</v>
      </c>
      <c r="Q2828" s="16">
        <v>0</v>
      </c>
      <c r="R2828" s="82">
        <v>7126</v>
      </c>
      <c r="S2828" s="64"/>
      <c r="T2828" s="7">
        <v>0</v>
      </c>
      <c r="U2828" s="7">
        <v>35000</v>
      </c>
      <c r="V2828" s="7">
        <v>17091.41</v>
      </c>
      <c r="W2828" s="83">
        <f t="shared" si="481"/>
        <v>17908.59</v>
      </c>
      <c r="X2828" s="83">
        <f t="shared" si="482"/>
        <v>17091.41</v>
      </c>
      <c r="Y2828" s="83"/>
      <c r="Z2828" s="16">
        <v>0</v>
      </c>
      <c r="AA2828" s="7">
        <v>0</v>
      </c>
      <c r="AB2828" s="7">
        <f t="shared" si="475"/>
        <v>17091.41</v>
      </c>
      <c r="AC2828" s="5">
        <f t="shared" si="476"/>
        <v>0</v>
      </c>
      <c r="AD2828" s="83">
        <f t="shared" si="483"/>
        <v>17091.41</v>
      </c>
      <c r="AE2828" s="3">
        <f>VLOOKUP(I2828,[1]媒体政策预估表!A:N,MATCH(O2828,[1]媒体政策预估表!$A$2:$M$2,0),0)</f>
        <v>0.17</v>
      </c>
      <c r="AF2828" s="7">
        <f t="shared" si="477"/>
        <v>2905.5397000000003</v>
      </c>
      <c r="AG2828" s="16">
        <v>0</v>
      </c>
      <c r="AH2828" s="83">
        <f t="shared" si="484"/>
        <v>17091.41</v>
      </c>
      <c r="AI2828" s="64"/>
      <c r="AJ2828" s="1" t="e">
        <v>#N/A</v>
      </c>
      <c r="AK2828" s="12">
        <f t="shared" si="478"/>
        <v>0</v>
      </c>
    </row>
    <row r="2829" spans="1:37" hidden="1" x14ac:dyDescent="0.3">
      <c r="A2829" s="104" t="s">
        <v>3417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3314</v>
      </c>
      <c r="K2829" s="2" t="s">
        <v>3282</v>
      </c>
      <c r="L2829" s="2" t="s">
        <v>704</v>
      </c>
      <c r="M2829" s="91" t="s">
        <v>3425</v>
      </c>
      <c r="N2829" s="64"/>
      <c r="O2829" s="64" t="s">
        <v>413</v>
      </c>
      <c r="P2829" s="64" t="s">
        <v>41</v>
      </c>
      <c r="Q2829" s="16">
        <v>0</v>
      </c>
      <c r="R2829" s="82">
        <v>7664</v>
      </c>
      <c r="S2829" s="64"/>
      <c r="T2829" s="7">
        <v>0</v>
      </c>
      <c r="U2829" s="7">
        <v>50000</v>
      </c>
      <c r="V2829" s="7">
        <v>26091.759999999998</v>
      </c>
      <c r="W2829" s="83">
        <f t="shared" si="481"/>
        <v>23908.240000000002</v>
      </c>
      <c r="X2829" s="83">
        <f t="shared" si="482"/>
        <v>26091.759999999998</v>
      </c>
      <c r="Y2829" s="83"/>
      <c r="Z2829" s="16">
        <v>0</v>
      </c>
      <c r="AA2829" s="7">
        <v>0</v>
      </c>
      <c r="AB2829" s="7">
        <f t="shared" ref="AB2829:AB2892" si="485">X2829+AA2829</f>
        <v>26091.759999999998</v>
      </c>
      <c r="AC2829" s="5">
        <f t="shared" ref="AC2829:AC2892" si="486">IF(P2829="返现",X2829*Q2829,V2829-X2829)</f>
        <v>0</v>
      </c>
      <c r="AD2829" s="83">
        <f t="shared" si="483"/>
        <v>26091.759999999998</v>
      </c>
      <c r="AE2829" s="3">
        <f>VLOOKUP(I2829,[1]媒体政策预估表!A:N,MATCH(O2829,[1]媒体政策预估表!$A$2:$M$2,0),0)</f>
        <v>0.17</v>
      </c>
      <c r="AF2829" s="7">
        <f t="shared" ref="AF2829:AF2892" si="487">AD2829*AE2829</f>
        <v>4435.5991999999997</v>
      </c>
      <c r="AG2829" s="16">
        <v>0</v>
      </c>
      <c r="AH2829" s="83">
        <f t="shared" si="484"/>
        <v>26091.759999999998</v>
      </c>
      <c r="AI2829" s="64"/>
      <c r="AJ2829" s="1" t="e">
        <v>#N/A</v>
      </c>
      <c r="AK2829" s="12">
        <f t="shared" ref="AK2829:AK2892" si="488">X2829+AA2829-AB2829</f>
        <v>0</v>
      </c>
    </row>
    <row r="2830" spans="1:37" hidden="1" x14ac:dyDescent="0.3">
      <c r="A2830" s="104" t="s">
        <v>3417</v>
      </c>
      <c r="B2830" s="91" t="s">
        <v>704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79</v>
      </c>
      <c r="J2830" s="2" t="s">
        <v>3314</v>
      </c>
      <c r="K2830" s="2" t="s">
        <v>3282</v>
      </c>
      <c r="L2830" s="2" t="s">
        <v>704</v>
      </c>
      <c r="M2830" s="91" t="s">
        <v>2848</v>
      </c>
      <c r="N2830" s="64"/>
      <c r="O2830" s="64" t="s">
        <v>413</v>
      </c>
      <c r="P2830" s="64" t="s">
        <v>41</v>
      </c>
      <c r="Q2830" s="16">
        <v>0</v>
      </c>
      <c r="R2830" s="82">
        <v>7244</v>
      </c>
      <c r="S2830" s="64"/>
      <c r="T2830" s="7">
        <v>1800.0001000000011</v>
      </c>
      <c r="U2830" s="7">
        <v>35000</v>
      </c>
      <c r="V2830" s="7">
        <v>21375.77</v>
      </c>
      <c r="W2830" s="83">
        <f t="shared" si="481"/>
        <v>15424.230100000004</v>
      </c>
      <c r="X2830" s="83">
        <f t="shared" si="482"/>
        <v>21375.77</v>
      </c>
      <c r="Y2830" s="83"/>
      <c r="Z2830" s="16">
        <v>0</v>
      </c>
      <c r="AA2830" s="7">
        <v>0</v>
      </c>
      <c r="AB2830" s="7">
        <f t="shared" si="485"/>
        <v>21375.77</v>
      </c>
      <c r="AC2830" s="5">
        <f t="shared" si="486"/>
        <v>0</v>
      </c>
      <c r="AD2830" s="83">
        <f t="shared" si="483"/>
        <v>21375.77</v>
      </c>
      <c r="AE2830" s="3">
        <f>VLOOKUP(I2830,[1]媒体政策预估表!A:N,MATCH(O2830,[1]媒体政策预估表!$A$2:$M$2,0),0)</f>
        <v>0.17</v>
      </c>
      <c r="AF2830" s="7">
        <f t="shared" si="487"/>
        <v>3633.8809000000001</v>
      </c>
      <c r="AG2830" s="16">
        <v>0</v>
      </c>
      <c r="AH2830" s="83">
        <f t="shared" si="484"/>
        <v>21375.77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3419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3314</v>
      </c>
      <c r="K2831" s="2" t="s">
        <v>3282</v>
      </c>
      <c r="L2831" s="2" t="s">
        <v>704</v>
      </c>
      <c r="M2831" s="91" t="s">
        <v>2849</v>
      </c>
      <c r="N2831" s="64"/>
      <c r="O2831" s="64" t="s">
        <v>413</v>
      </c>
      <c r="P2831" s="64" t="s">
        <v>41</v>
      </c>
      <c r="Q2831" s="16">
        <v>0</v>
      </c>
      <c r="R2831" s="82">
        <v>7119</v>
      </c>
      <c r="S2831" s="64"/>
      <c r="T2831" s="7">
        <v>13896.600000000002</v>
      </c>
      <c r="U2831" s="7">
        <v>10000</v>
      </c>
      <c r="V2831" s="7">
        <v>19617.7</v>
      </c>
      <c r="W2831" s="83">
        <f t="shared" si="481"/>
        <v>4278.9000000000015</v>
      </c>
      <c r="X2831" s="83">
        <f t="shared" si="482"/>
        <v>19617.7</v>
      </c>
      <c r="Y2831" s="83"/>
      <c r="Z2831" s="16">
        <v>0</v>
      </c>
      <c r="AA2831" s="7">
        <v>0</v>
      </c>
      <c r="AB2831" s="7">
        <f t="shared" si="485"/>
        <v>19617.7</v>
      </c>
      <c r="AC2831" s="5">
        <f t="shared" si="486"/>
        <v>0</v>
      </c>
      <c r="AD2831" s="83">
        <f t="shared" si="483"/>
        <v>19617.7</v>
      </c>
      <c r="AE2831" s="3">
        <f>VLOOKUP(I2831,[1]媒体政策预估表!A:N,MATCH(O2831,[1]媒体政策预估表!$A$2:$M$2,0),0)</f>
        <v>0.17</v>
      </c>
      <c r="AF2831" s="7">
        <f t="shared" si="487"/>
        <v>3335.0090000000005</v>
      </c>
      <c r="AG2831" s="16">
        <v>0</v>
      </c>
      <c r="AH2831" s="83">
        <f t="shared" si="484"/>
        <v>19617.7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3418</v>
      </c>
      <c r="B2832" s="91" t="s">
        <v>704</v>
      </c>
      <c r="C2832" s="91" t="s">
        <v>36</v>
      </c>
      <c r="D2832" s="91" t="s">
        <v>54</v>
      </c>
      <c r="E2832" s="91" t="s">
        <v>2849</v>
      </c>
      <c r="F2832" s="91" t="s">
        <v>2849</v>
      </c>
      <c r="G2832" s="91" t="s">
        <v>2849</v>
      </c>
      <c r="H2832" s="91">
        <v>83</v>
      </c>
      <c r="I2832" s="91" t="s">
        <v>79</v>
      </c>
      <c r="J2832" s="2" t="s">
        <v>3314</v>
      </c>
      <c r="K2832" s="2" t="s">
        <v>3282</v>
      </c>
      <c r="L2832" s="2" t="s">
        <v>704</v>
      </c>
      <c r="M2832" s="91" t="s">
        <v>2892</v>
      </c>
      <c r="N2832" s="64"/>
      <c r="O2832" s="64" t="s">
        <v>413</v>
      </c>
      <c r="P2832" s="64" t="s">
        <v>46</v>
      </c>
      <c r="Q2832" s="16">
        <v>0.02</v>
      </c>
      <c r="R2832" s="82">
        <v>7435</v>
      </c>
      <c r="S2832" s="64"/>
      <c r="T2832" s="7">
        <v>0</v>
      </c>
      <c r="U2832" s="7">
        <v>10000</v>
      </c>
      <c r="V2832" s="7">
        <v>2973.1999999999989</v>
      </c>
      <c r="W2832" s="83">
        <f t="shared" si="481"/>
        <v>7026.8000000000011</v>
      </c>
      <c r="X2832" s="83">
        <f t="shared" si="482"/>
        <v>2914.9019607843125</v>
      </c>
      <c r="Y2832" s="83"/>
      <c r="Z2832" s="16">
        <v>0</v>
      </c>
      <c r="AA2832" s="7">
        <v>0</v>
      </c>
      <c r="AB2832" s="7">
        <f t="shared" si="485"/>
        <v>2914.9019607843125</v>
      </c>
      <c r="AC2832" s="5">
        <f t="shared" si="486"/>
        <v>58.298039215686458</v>
      </c>
      <c r="AD2832" s="83">
        <f t="shared" si="483"/>
        <v>2973.1999999999989</v>
      </c>
      <c r="AE2832" s="3">
        <f>VLOOKUP(I2832,[1]媒体政策预估表!A:N,MATCH(O2832,[1]媒体政策预估表!$A$2:$M$2,0),0)</f>
        <v>0.17</v>
      </c>
      <c r="AF2832" s="7">
        <f t="shared" si="487"/>
        <v>505.44399999999985</v>
      </c>
      <c r="AG2832" s="16">
        <v>0</v>
      </c>
      <c r="AH2832" s="83">
        <f t="shared" si="484"/>
        <v>2973.1999999999989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3417</v>
      </c>
      <c r="B2833" s="91" t="s">
        <v>704</v>
      </c>
      <c r="C2833" s="91" t="s">
        <v>36</v>
      </c>
      <c r="D2833" s="91" t="s">
        <v>37</v>
      </c>
      <c r="E2833" s="91" t="s">
        <v>2893</v>
      </c>
      <c r="F2833" s="91" t="s">
        <v>2893</v>
      </c>
      <c r="G2833" s="91" t="s">
        <v>2893</v>
      </c>
      <c r="H2833" s="91">
        <v>83</v>
      </c>
      <c r="I2833" s="91" t="s">
        <v>79</v>
      </c>
      <c r="J2833" s="2" t="s">
        <v>3314</v>
      </c>
      <c r="K2833" s="2" t="s">
        <v>3282</v>
      </c>
      <c r="L2833" s="2" t="s">
        <v>704</v>
      </c>
      <c r="M2833" s="91" t="s">
        <v>2893</v>
      </c>
      <c r="N2833" s="64"/>
      <c r="O2833" s="64" t="s">
        <v>413</v>
      </c>
      <c r="P2833" s="64" t="s">
        <v>41</v>
      </c>
      <c r="Q2833" s="16">
        <v>0</v>
      </c>
      <c r="R2833" s="82">
        <v>7316</v>
      </c>
      <c r="S2833" s="64"/>
      <c r="T2833" s="7">
        <v>1223.2999999999811</v>
      </c>
      <c r="U2833" s="7">
        <v>100000</v>
      </c>
      <c r="V2833" s="7">
        <v>18684.18</v>
      </c>
      <c r="W2833" s="83">
        <f t="shared" si="481"/>
        <v>82539.12</v>
      </c>
      <c r="X2833" s="83">
        <f t="shared" si="482"/>
        <v>18684.18</v>
      </c>
      <c r="Y2833" s="83"/>
      <c r="Z2833" s="16">
        <v>0</v>
      </c>
      <c r="AA2833" s="7">
        <v>0</v>
      </c>
      <c r="AB2833" s="7">
        <f t="shared" si="485"/>
        <v>18684.18</v>
      </c>
      <c r="AC2833" s="5">
        <f t="shared" si="486"/>
        <v>0</v>
      </c>
      <c r="AD2833" s="83">
        <f t="shared" si="483"/>
        <v>18684.18</v>
      </c>
      <c r="AE2833" s="3">
        <f>VLOOKUP(I2833,[1]媒体政策预估表!A:N,MATCH(O2833,[1]媒体政策预估表!$A$2:$M$2,0),0)</f>
        <v>0.17</v>
      </c>
      <c r="AF2833" s="7">
        <f t="shared" si="487"/>
        <v>3176.3106000000002</v>
      </c>
      <c r="AG2833" s="16">
        <v>0</v>
      </c>
      <c r="AH2833" s="83">
        <f t="shared" si="484"/>
        <v>18684.18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3419</v>
      </c>
      <c r="B2834" s="91" t="s">
        <v>704</v>
      </c>
      <c r="C2834" s="91" t="s">
        <v>36</v>
      </c>
      <c r="D2834" s="91" t="s">
        <v>37</v>
      </c>
      <c r="E2834" s="91" t="s">
        <v>2752</v>
      </c>
      <c r="F2834" s="91" t="s">
        <v>2752</v>
      </c>
      <c r="G2834" s="91" t="s">
        <v>2752</v>
      </c>
      <c r="H2834" s="91">
        <v>83</v>
      </c>
      <c r="I2834" s="91" t="s">
        <v>79</v>
      </c>
      <c r="J2834" s="2" t="s">
        <v>3314</v>
      </c>
      <c r="K2834" s="2" t="s">
        <v>3282</v>
      </c>
      <c r="L2834" s="2" t="s">
        <v>704</v>
      </c>
      <c r="M2834" s="91" t="s">
        <v>2752</v>
      </c>
      <c r="N2834" s="64"/>
      <c r="O2834" s="64" t="s">
        <v>413</v>
      </c>
      <c r="P2834" s="64" t="s">
        <v>41</v>
      </c>
      <c r="Q2834" s="16">
        <v>0</v>
      </c>
      <c r="R2834" s="82">
        <v>123</v>
      </c>
      <c r="S2834" s="64"/>
      <c r="T2834" s="7">
        <v>1546.7001</v>
      </c>
      <c r="U2834" s="7">
        <v>4000</v>
      </c>
      <c r="V2834" s="7">
        <v>5546.7</v>
      </c>
      <c r="W2834" s="83">
        <f t="shared" si="481"/>
        <v>1.0000000020227162E-4</v>
      </c>
      <c r="X2834" s="83">
        <f t="shared" si="482"/>
        <v>5546.7</v>
      </c>
      <c r="Y2834" s="83"/>
      <c r="Z2834" s="16">
        <v>0</v>
      </c>
      <c r="AA2834" s="7">
        <v>0</v>
      </c>
      <c r="AB2834" s="7">
        <f t="shared" si="485"/>
        <v>5546.7</v>
      </c>
      <c r="AC2834" s="5">
        <f t="shared" si="486"/>
        <v>0</v>
      </c>
      <c r="AD2834" s="83">
        <f t="shared" si="483"/>
        <v>5546.7</v>
      </c>
      <c r="AE2834" s="3">
        <f>VLOOKUP(I2834,[1]媒体政策预估表!A:N,MATCH(O2834,[1]媒体政策预估表!$A$2:$M$2,0),0)</f>
        <v>0.17</v>
      </c>
      <c r="AF2834" s="7">
        <f t="shared" si="487"/>
        <v>942.93900000000008</v>
      </c>
      <c r="AG2834" s="16">
        <v>0</v>
      </c>
      <c r="AH2834" s="83">
        <f t="shared" si="484"/>
        <v>5546.7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3417</v>
      </c>
      <c r="B2835" s="91" t="s">
        <v>704</v>
      </c>
      <c r="C2835" s="91" t="s">
        <v>65</v>
      </c>
      <c r="D2835" s="91" t="s">
        <v>66</v>
      </c>
      <c r="E2835" s="91" t="s">
        <v>2753</v>
      </c>
      <c r="F2835" s="91" t="s">
        <v>2753</v>
      </c>
      <c r="G2835" s="91" t="s">
        <v>2753</v>
      </c>
      <c r="H2835" s="91">
        <v>83</v>
      </c>
      <c r="I2835" s="91" t="s">
        <v>79</v>
      </c>
      <c r="J2835" s="2" t="s">
        <v>3314</v>
      </c>
      <c r="K2835" s="2" t="s">
        <v>3282</v>
      </c>
      <c r="L2835" s="2" t="s">
        <v>704</v>
      </c>
      <c r="M2835" s="91" t="s">
        <v>2754</v>
      </c>
      <c r="N2835" s="64"/>
      <c r="O2835" s="64" t="s">
        <v>413</v>
      </c>
      <c r="P2835" s="64" t="s">
        <v>41</v>
      </c>
      <c r="Q2835" s="16">
        <v>0</v>
      </c>
      <c r="R2835" s="82">
        <v>7154</v>
      </c>
      <c r="S2835" s="64"/>
      <c r="T2835" s="7">
        <v>1613.1999999999971</v>
      </c>
      <c r="U2835" s="7">
        <v>10000</v>
      </c>
      <c r="V2835" s="7">
        <v>4508.6000000000004</v>
      </c>
      <c r="W2835" s="83">
        <f t="shared" si="481"/>
        <v>7104.5999999999967</v>
      </c>
      <c r="X2835" s="83">
        <f t="shared" si="482"/>
        <v>4508.6000000000004</v>
      </c>
      <c r="Y2835" s="83"/>
      <c r="Z2835" s="16">
        <v>0</v>
      </c>
      <c r="AA2835" s="7">
        <v>0</v>
      </c>
      <c r="AB2835" s="7">
        <f t="shared" si="485"/>
        <v>4508.6000000000004</v>
      </c>
      <c r="AC2835" s="5">
        <f t="shared" si="486"/>
        <v>0</v>
      </c>
      <c r="AD2835" s="83">
        <f t="shared" si="483"/>
        <v>4508.6000000000004</v>
      </c>
      <c r="AE2835" s="3">
        <f>VLOOKUP(I2835,[1]媒体政策预估表!A:N,MATCH(O2835,[1]媒体政策预估表!$A$2:$M$2,0),0)</f>
        <v>0.17</v>
      </c>
      <c r="AF2835" s="7">
        <f t="shared" si="487"/>
        <v>766.4620000000001</v>
      </c>
      <c r="AG2835" s="16">
        <v>0</v>
      </c>
      <c r="AH2835" s="83">
        <f t="shared" si="484"/>
        <v>4508.6000000000004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3420</v>
      </c>
      <c r="B2836" s="91" t="s">
        <v>704</v>
      </c>
      <c r="C2836" s="91" t="s">
        <v>65</v>
      </c>
      <c r="D2836" s="91" t="s">
        <v>66</v>
      </c>
      <c r="E2836" s="91" t="s">
        <v>496</v>
      </c>
      <c r="F2836" s="91" t="s">
        <v>496</v>
      </c>
      <c r="G2836" s="91" t="s">
        <v>496</v>
      </c>
      <c r="H2836" s="91">
        <v>83</v>
      </c>
      <c r="I2836" s="91" t="s">
        <v>79</v>
      </c>
      <c r="J2836" s="2" t="s">
        <v>3314</v>
      </c>
      <c r="K2836" s="2" t="s">
        <v>3282</v>
      </c>
      <c r="L2836" s="2" t="s">
        <v>704</v>
      </c>
      <c r="M2836" s="91" t="s">
        <v>496</v>
      </c>
      <c r="N2836" s="64"/>
      <c r="O2836" s="64" t="s">
        <v>413</v>
      </c>
      <c r="P2836" s="64" t="s">
        <v>41</v>
      </c>
      <c r="Q2836" s="16">
        <v>0</v>
      </c>
      <c r="R2836" s="82">
        <v>7624</v>
      </c>
      <c r="S2836" s="64"/>
      <c r="T2836" s="7">
        <v>10113.400000000001</v>
      </c>
      <c r="U2836" s="7">
        <v>105000</v>
      </c>
      <c r="V2836" s="7">
        <v>92900.800000000003</v>
      </c>
      <c r="W2836" s="83">
        <f t="shared" si="481"/>
        <v>22212.599999999991</v>
      </c>
      <c r="X2836" s="83">
        <f t="shared" si="482"/>
        <v>92900.800000000003</v>
      </c>
      <c r="Y2836" s="83"/>
      <c r="Z2836" s="16">
        <v>0</v>
      </c>
      <c r="AA2836" s="7">
        <v>0</v>
      </c>
      <c r="AB2836" s="7">
        <f t="shared" si="485"/>
        <v>92900.800000000003</v>
      </c>
      <c r="AC2836" s="5">
        <f t="shared" si="486"/>
        <v>0</v>
      </c>
      <c r="AD2836" s="83">
        <f t="shared" si="483"/>
        <v>92900.800000000003</v>
      </c>
      <c r="AE2836" s="3">
        <f>VLOOKUP(I2836,[1]媒体政策预估表!A:N,MATCH(O2836,[1]媒体政策预估表!$A$2:$M$2,0),0)</f>
        <v>0.17</v>
      </c>
      <c r="AF2836" s="7">
        <f t="shared" si="487"/>
        <v>15793.136000000002</v>
      </c>
      <c r="AG2836" s="16">
        <v>0</v>
      </c>
      <c r="AH2836" s="83">
        <f t="shared" si="484"/>
        <v>92900.800000000003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3415</v>
      </c>
      <c r="B2837" s="91" t="s">
        <v>704</v>
      </c>
      <c r="C2837" s="91" t="s">
        <v>65</v>
      </c>
      <c r="D2837" s="91" t="s">
        <v>66</v>
      </c>
      <c r="E2837" s="91" t="s">
        <v>2854</v>
      </c>
      <c r="F2837" s="91" t="s">
        <v>2854</v>
      </c>
      <c r="G2837" s="91" t="s">
        <v>2854</v>
      </c>
      <c r="H2837" s="91">
        <v>83</v>
      </c>
      <c r="I2837" s="91" t="s">
        <v>79</v>
      </c>
      <c r="J2837" s="2" t="s">
        <v>3314</v>
      </c>
      <c r="K2837" s="2" t="s">
        <v>3282</v>
      </c>
      <c r="L2837" s="2" t="s">
        <v>704</v>
      </c>
      <c r="M2837" s="91" t="s">
        <v>2855</v>
      </c>
      <c r="N2837" s="64"/>
      <c r="O2837" s="64" t="s">
        <v>413</v>
      </c>
      <c r="P2837" s="64" t="s">
        <v>41</v>
      </c>
      <c r="Q2837" s="16">
        <v>0</v>
      </c>
      <c r="R2837" s="82">
        <v>7160</v>
      </c>
      <c r="S2837" s="64"/>
      <c r="T2837" s="7">
        <v>83941.119999999995</v>
      </c>
      <c r="U2837" s="7">
        <v>-83941.119999999995</v>
      </c>
      <c r="V2837" s="7">
        <v>0</v>
      </c>
      <c r="W2837" s="83">
        <f t="shared" si="481"/>
        <v>0</v>
      </c>
      <c r="X2837" s="83">
        <f t="shared" si="482"/>
        <v>0</v>
      </c>
      <c r="Y2837" s="83"/>
      <c r="Z2837" s="16">
        <v>0</v>
      </c>
      <c r="AA2837" s="7">
        <v>0</v>
      </c>
      <c r="AB2837" s="7">
        <f t="shared" si="485"/>
        <v>0</v>
      </c>
      <c r="AC2837" s="5">
        <f t="shared" si="486"/>
        <v>0</v>
      </c>
      <c r="AD2837" s="83">
        <f t="shared" si="483"/>
        <v>0</v>
      </c>
      <c r="AE2837" s="3">
        <f>VLOOKUP(I2837,[1]媒体政策预估表!A:N,MATCH(O2837,[1]媒体政策预估表!$A$2:$M$2,0),0)</f>
        <v>0.17</v>
      </c>
      <c r="AF2837" s="7">
        <f t="shared" si="487"/>
        <v>0</v>
      </c>
      <c r="AG2837" s="16">
        <v>0</v>
      </c>
      <c r="AH2837" s="83">
        <f t="shared" si="484"/>
        <v>0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3418</v>
      </c>
      <c r="B2838" s="91" t="s">
        <v>704</v>
      </c>
      <c r="C2838" s="91" t="s">
        <v>65</v>
      </c>
      <c r="D2838" s="91" t="s">
        <v>66</v>
      </c>
      <c r="E2838" s="91" t="s">
        <v>497</v>
      </c>
      <c r="F2838" s="91" t="s">
        <v>497</v>
      </c>
      <c r="G2838" s="91" t="s">
        <v>497</v>
      </c>
      <c r="H2838" s="91">
        <v>83</v>
      </c>
      <c r="I2838" s="91" t="s">
        <v>79</v>
      </c>
      <c r="J2838" s="2" t="s">
        <v>3314</v>
      </c>
      <c r="K2838" s="2" t="s">
        <v>3282</v>
      </c>
      <c r="L2838" s="2" t="s">
        <v>704</v>
      </c>
      <c r="M2838" s="91" t="s">
        <v>498</v>
      </c>
      <c r="N2838" s="64"/>
      <c r="O2838" s="64" t="s">
        <v>413</v>
      </c>
      <c r="P2838" s="64" t="s">
        <v>41</v>
      </c>
      <c r="Q2838" s="16">
        <v>0</v>
      </c>
      <c r="R2838" s="82">
        <v>7097</v>
      </c>
      <c r="S2838" s="64"/>
      <c r="T2838" s="7">
        <v>48010.709999999905</v>
      </c>
      <c r="U2838" s="7">
        <v>100000</v>
      </c>
      <c r="V2838" s="7">
        <v>90752.76999999999</v>
      </c>
      <c r="W2838" s="83">
        <f t="shared" si="481"/>
        <v>57257.939999999915</v>
      </c>
      <c r="X2838" s="83">
        <f t="shared" si="482"/>
        <v>90752.76999999999</v>
      </c>
      <c r="Y2838" s="83"/>
      <c r="Z2838" s="16">
        <v>0</v>
      </c>
      <c r="AA2838" s="7">
        <v>0</v>
      </c>
      <c r="AB2838" s="7">
        <f t="shared" si="485"/>
        <v>90752.76999999999</v>
      </c>
      <c r="AC2838" s="5">
        <f t="shared" si="486"/>
        <v>0</v>
      </c>
      <c r="AD2838" s="83">
        <f t="shared" si="483"/>
        <v>90752.76999999999</v>
      </c>
      <c r="AE2838" s="3">
        <f>VLOOKUP(I2838,[1]媒体政策预估表!A:N,MATCH(O2838,[1]媒体政策预估表!$A$2:$M$2,0),0)</f>
        <v>0.17</v>
      </c>
      <c r="AF2838" s="7">
        <f t="shared" si="487"/>
        <v>15427.970899999998</v>
      </c>
      <c r="AG2838" s="16">
        <v>0</v>
      </c>
      <c r="AH2838" s="83">
        <f t="shared" si="484"/>
        <v>90752.76999999999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3418</v>
      </c>
      <c r="B2839" s="91" t="s">
        <v>704</v>
      </c>
      <c r="C2839" s="91" t="s">
        <v>65</v>
      </c>
      <c r="D2839" s="91" t="s">
        <v>66</v>
      </c>
      <c r="E2839" s="91" t="s">
        <v>1884</v>
      </c>
      <c r="F2839" s="91" t="s">
        <v>1884</v>
      </c>
      <c r="G2839" s="91" t="s">
        <v>1884</v>
      </c>
      <c r="H2839" s="91">
        <v>83</v>
      </c>
      <c r="I2839" s="91" t="s">
        <v>79</v>
      </c>
      <c r="J2839" s="2" t="s">
        <v>3314</v>
      </c>
      <c r="K2839" s="2" t="s">
        <v>3282</v>
      </c>
      <c r="L2839" s="2" t="s">
        <v>704</v>
      </c>
      <c r="M2839" s="91" t="s">
        <v>2757</v>
      </c>
      <c r="N2839" s="64"/>
      <c r="O2839" s="64" t="s">
        <v>413</v>
      </c>
      <c r="P2839" s="64" t="s">
        <v>41</v>
      </c>
      <c r="Q2839" s="16">
        <v>0</v>
      </c>
      <c r="R2839" s="82">
        <v>7275</v>
      </c>
      <c r="S2839" s="64"/>
      <c r="T2839" s="7">
        <v>13736.919999999853</v>
      </c>
      <c r="U2839" s="7">
        <v>60000</v>
      </c>
      <c r="V2839" s="7">
        <v>68999.839999999997</v>
      </c>
      <c r="W2839" s="83">
        <f t="shared" si="481"/>
        <v>4737.0799999998562</v>
      </c>
      <c r="X2839" s="83">
        <f t="shared" si="482"/>
        <v>68999.839999999997</v>
      </c>
      <c r="Y2839" s="83"/>
      <c r="Z2839" s="16">
        <v>0</v>
      </c>
      <c r="AA2839" s="7">
        <v>0</v>
      </c>
      <c r="AB2839" s="7">
        <f t="shared" si="485"/>
        <v>68999.839999999997</v>
      </c>
      <c r="AC2839" s="5">
        <f t="shared" si="486"/>
        <v>0</v>
      </c>
      <c r="AD2839" s="83">
        <f t="shared" si="483"/>
        <v>68999.839999999997</v>
      </c>
      <c r="AE2839" s="3">
        <f>VLOOKUP(I2839,[1]媒体政策预估表!A:N,MATCH(O2839,[1]媒体政策预估表!$A$2:$M$2,0),0)</f>
        <v>0.17</v>
      </c>
      <c r="AF2839" s="7">
        <f t="shared" si="487"/>
        <v>11729.9728</v>
      </c>
      <c r="AG2839" s="16">
        <v>0</v>
      </c>
      <c r="AH2839" s="83">
        <f t="shared" si="484"/>
        <v>68999.839999999997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3420</v>
      </c>
      <c r="B2840" s="91" t="s">
        <v>704</v>
      </c>
      <c r="C2840" s="91" t="s">
        <v>65</v>
      </c>
      <c r="D2840" s="91" t="s">
        <v>66</v>
      </c>
      <c r="E2840" s="91" t="s">
        <v>2856</v>
      </c>
      <c r="F2840" s="91" t="s">
        <v>2856</v>
      </c>
      <c r="G2840" s="91" t="s">
        <v>2856</v>
      </c>
      <c r="H2840" s="91">
        <v>83</v>
      </c>
      <c r="I2840" s="91" t="s">
        <v>79</v>
      </c>
      <c r="J2840" s="2" t="s">
        <v>3314</v>
      </c>
      <c r="K2840" s="2" t="s">
        <v>3282</v>
      </c>
      <c r="L2840" s="2" t="s">
        <v>704</v>
      </c>
      <c r="M2840" s="91" t="s">
        <v>2857</v>
      </c>
      <c r="N2840" s="64"/>
      <c r="O2840" s="64" t="s">
        <v>413</v>
      </c>
      <c r="P2840" s="64" t="s">
        <v>41</v>
      </c>
      <c r="Q2840" s="16">
        <v>0</v>
      </c>
      <c r="R2840" s="82">
        <v>7158</v>
      </c>
      <c r="S2840" s="64" t="s">
        <v>3426</v>
      </c>
      <c r="T2840" s="7">
        <v>198800.8</v>
      </c>
      <c r="U2840" s="7">
        <v>-198800.8</v>
      </c>
      <c r="V2840" s="7">
        <v>0</v>
      </c>
      <c r="W2840" s="83">
        <f t="shared" si="481"/>
        <v>0</v>
      </c>
      <c r="X2840" s="83">
        <v>12.17</v>
      </c>
      <c r="Y2840" s="83"/>
      <c r="Z2840" s="16">
        <v>0</v>
      </c>
      <c r="AA2840" s="7">
        <v>0</v>
      </c>
      <c r="AB2840" s="7">
        <f t="shared" si="485"/>
        <v>12.17</v>
      </c>
      <c r="AC2840" s="5">
        <f t="shared" si="486"/>
        <v>-12.17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3417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3314</v>
      </c>
      <c r="K2841" s="2" t="s">
        <v>3282</v>
      </c>
      <c r="L2841" s="2" t="s">
        <v>704</v>
      </c>
      <c r="M2841" s="91" t="s">
        <v>1238</v>
      </c>
      <c r="N2841" s="64"/>
      <c r="O2841" s="64" t="s">
        <v>413</v>
      </c>
      <c r="P2841" s="64" t="s">
        <v>46</v>
      </c>
      <c r="Q2841" s="16">
        <v>0.01</v>
      </c>
      <c r="R2841" s="82">
        <v>7490</v>
      </c>
      <c r="S2841" s="64"/>
      <c r="T2841" s="7">
        <v>10100</v>
      </c>
      <c r="U2841" s="7">
        <v>-10100</v>
      </c>
      <c r="V2841" s="7">
        <v>0</v>
      </c>
      <c r="W2841" s="83">
        <f t="shared" si="481"/>
        <v>0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3417</v>
      </c>
      <c r="B2842" s="91" t="s">
        <v>704</v>
      </c>
      <c r="C2842" s="91" t="s">
        <v>65</v>
      </c>
      <c r="D2842" s="91" t="s">
        <v>66</v>
      </c>
      <c r="E2842" s="91" t="s">
        <v>1237</v>
      </c>
      <c r="F2842" s="91" t="s">
        <v>1237</v>
      </c>
      <c r="G2842" s="91" t="s">
        <v>1237</v>
      </c>
      <c r="H2842" s="91">
        <v>83</v>
      </c>
      <c r="I2842" s="91" t="s">
        <v>79</v>
      </c>
      <c r="J2842" s="2" t="s">
        <v>3314</v>
      </c>
      <c r="K2842" s="2" t="s">
        <v>3282</v>
      </c>
      <c r="L2842" s="2" t="s">
        <v>704</v>
      </c>
      <c r="M2842" s="91" t="s">
        <v>2858</v>
      </c>
      <c r="N2842" s="64"/>
      <c r="O2842" s="64" t="s">
        <v>413</v>
      </c>
      <c r="P2842" s="64" t="s">
        <v>46</v>
      </c>
      <c r="Q2842" s="16">
        <v>0.01</v>
      </c>
      <c r="R2842" s="82">
        <v>7107</v>
      </c>
      <c r="S2842" s="64"/>
      <c r="T2842" s="7">
        <v>7100.9000000000106</v>
      </c>
      <c r="U2842" s="7">
        <v>10100</v>
      </c>
      <c r="V2842" s="7">
        <v>0</v>
      </c>
      <c r="W2842" s="83">
        <f t="shared" si="481"/>
        <v>17200.900000000009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3418</v>
      </c>
      <c r="B2843" s="91" t="s">
        <v>704</v>
      </c>
      <c r="C2843" s="91" t="s">
        <v>65</v>
      </c>
      <c r="D2843" s="91" t="s">
        <v>66</v>
      </c>
      <c r="E2843" s="91" t="s">
        <v>2758</v>
      </c>
      <c r="F2843" s="91" t="s">
        <v>2758</v>
      </c>
      <c r="G2843" s="91" t="s">
        <v>2758</v>
      </c>
      <c r="H2843" s="91">
        <v>83</v>
      </c>
      <c r="I2843" s="91" t="s">
        <v>79</v>
      </c>
      <c r="J2843" s="2" t="s">
        <v>3314</v>
      </c>
      <c r="K2843" s="2" t="s">
        <v>3282</v>
      </c>
      <c r="L2843" s="2" t="s">
        <v>704</v>
      </c>
      <c r="M2843" s="91" t="s">
        <v>2758</v>
      </c>
      <c r="N2843" s="64"/>
      <c r="O2843" s="64" t="s">
        <v>413</v>
      </c>
      <c r="P2843" s="64" t="s">
        <v>41</v>
      </c>
      <c r="Q2843" s="16">
        <v>0</v>
      </c>
      <c r="R2843" s="82">
        <v>7157</v>
      </c>
      <c r="S2843" s="64"/>
      <c r="T2843" s="7">
        <v>-22982.800000000017</v>
      </c>
      <c r="U2843" s="7">
        <v>-4881.0600000000004</v>
      </c>
      <c r="V2843" s="7">
        <v>0</v>
      </c>
      <c r="W2843" s="83">
        <f t="shared" si="481"/>
        <v>-27863.860000000019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3417</v>
      </c>
      <c r="B2844" s="91" t="s">
        <v>704</v>
      </c>
      <c r="C2844" s="91" t="s">
        <v>65</v>
      </c>
      <c r="D2844" s="91" t="s">
        <v>66</v>
      </c>
      <c r="E2844" s="91" t="s">
        <v>3189</v>
      </c>
      <c r="F2844" s="91" t="s">
        <v>3427</v>
      </c>
      <c r="G2844" s="91" t="s">
        <v>3189</v>
      </c>
      <c r="H2844" s="91">
        <v>83</v>
      </c>
      <c r="I2844" s="91" t="s">
        <v>79</v>
      </c>
      <c r="J2844" s="2" t="s">
        <v>3314</v>
      </c>
      <c r="K2844" s="2" t="s">
        <v>3282</v>
      </c>
      <c r="L2844" s="2" t="s">
        <v>704</v>
      </c>
      <c r="M2844" s="91" t="s">
        <v>3189</v>
      </c>
      <c r="N2844" s="64"/>
      <c r="O2844" s="64" t="s">
        <v>413</v>
      </c>
      <c r="P2844" s="64" t="s">
        <v>46</v>
      </c>
      <c r="Q2844" s="16">
        <v>0.02</v>
      </c>
      <c r="R2844" s="82">
        <v>7681</v>
      </c>
      <c r="S2844" s="64"/>
      <c r="T2844" s="7">
        <v>0</v>
      </c>
      <c r="U2844" s="7">
        <v>5100</v>
      </c>
      <c r="V2844" s="7">
        <v>0</v>
      </c>
      <c r="W2844" s="83">
        <f t="shared" si="481"/>
        <v>5100</v>
      </c>
      <c r="X2844" s="83">
        <f t="shared" si="482"/>
        <v>0</v>
      </c>
      <c r="Y2844" s="83"/>
      <c r="Z2844" s="16">
        <v>0</v>
      </c>
      <c r="AA2844" s="7">
        <v>0</v>
      </c>
      <c r="AB2844" s="7">
        <f t="shared" si="485"/>
        <v>0</v>
      </c>
      <c r="AC2844" s="5">
        <f t="shared" si="486"/>
        <v>0</v>
      </c>
      <c r="AD2844" s="83">
        <f t="shared" si="483"/>
        <v>0</v>
      </c>
      <c r="AE2844" s="3">
        <f>VLOOKUP(I2844,[1]媒体政策预估表!A:N,MATCH(O2844,[1]媒体政策预估表!$A$2:$M$2,0),0)</f>
        <v>0.17</v>
      </c>
      <c r="AF2844" s="7">
        <f t="shared" si="487"/>
        <v>0</v>
      </c>
      <c r="AG2844" s="16">
        <v>0</v>
      </c>
      <c r="AH2844" s="83">
        <f t="shared" si="484"/>
        <v>0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3417</v>
      </c>
      <c r="B2845" s="91" t="s">
        <v>704</v>
      </c>
      <c r="C2845" s="91" t="s">
        <v>65</v>
      </c>
      <c r="D2845" s="91" t="s">
        <v>66</v>
      </c>
      <c r="E2845" s="91" t="s">
        <v>2760</v>
      </c>
      <c r="F2845" s="91" t="s">
        <v>2761</v>
      </c>
      <c r="G2845" s="91" t="s">
        <v>2760</v>
      </c>
      <c r="H2845" s="91">
        <v>83</v>
      </c>
      <c r="I2845" s="91" t="s">
        <v>79</v>
      </c>
      <c r="J2845" s="2" t="s">
        <v>3314</v>
      </c>
      <c r="K2845" s="2" t="s">
        <v>3282</v>
      </c>
      <c r="L2845" s="2" t="s">
        <v>704</v>
      </c>
      <c r="M2845" s="91" t="s">
        <v>2760</v>
      </c>
      <c r="N2845" s="64"/>
      <c r="O2845" s="64" t="s">
        <v>413</v>
      </c>
      <c r="P2845" s="64" t="s">
        <v>41</v>
      </c>
      <c r="Q2845" s="16">
        <v>0</v>
      </c>
      <c r="R2845" s="82">
        <v>7162</v>
      </c>
      <c r="S2845" s="64"/>
      <c r="T2845" s="7">
        <v>3222.9999999999927</v>
      </c>
      <c r="U2845" s="7">
        <v>-7382.7</v>
      </c>
      <c r="V2845" s="7">
        <v>-4159.7000000000071</v>
      </c>
      <c r="W2845" s="83">
        <f t="shared" si="481"/>
        <v>0</v>
      </c>
      <c r="X2845" s="83">
        <f t="shared" si="482"/>
        <v>-4159.7000000000071</v>
      </c>
      <c r="Y2845" s="83"/>
      <c r="Z2845" s="16">
        <v>0</v>
      </c>
      <c r="AA2845" s="7">
        <v>0</v>
      </c>
      <c r="AB2845" s="7">
        <f t="shared" si="485"/>
        <v>-4159.7000000000071</v>
      </c>
      <c r="AC2845" s="5">
        <f t="shared" si="486"/>
        <v>0</v>
      </c>
      <c r="AD2845" s="83">
        <f t="shared" si="483"/>
        <v>-4159.7000000000071</v>
      </c>
      <c r="AE2845" s="3">
        <f>VLOOKUP(I2845,[1]媒体政策预估表!A:N,MATCH(O2845,[1]媒体政策预估表!$A$2:$M$2,0),0)</f>
        <v>0.17</v>
      </c>
      <c r="AF2845" s="7">
        <f t="shared" si="487"/>
        <v>-707.14900000000125</v>
      </c>
      <c r="AG2845" s="16">
        <v>0</v>
      </c>
      <c r="AH2845" s="83">
        <f t="shared" si="484"/>
        <v>-4159.7000000000071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3417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3314</v>
      </c>
      <c r="K2846" s="2" t="s">
        <v>3282</v>
      </c>
      <c r="L2846" s="2" t="s">
        <v>704</v>
      </c>
      <c r="M2846" s="91" t="s">
        <v>2762</v>
      </c>
      <c r="N2846" s="64"/>
      <c r="O2846" s="64" t="s">
        <v>413</v>
      </c>
      <c r="P2846" s="64" t="s">
        <v>41</v>
      </c>
      <c r="Q2846" s="16">
        <v>0</v>
      </c>
      <c r="R2846" s="82">
        <v>7663</v>
      </c>
      <c r="S2846" s="64"/>
      <c r="T2846" s="7">
        <v>9371.7999999999993</v>
      </c>
      <c r="U2846" s="7">
        <v>20000</v>
      </c>
      <c r="V2846" s="7">
        <v>10533.9</v>
      </c>
      <c r="W2846" s="83">
        <f t="shared" si="481"/>
        <v>18837.900000000001</v>
      </c>
      <c r="X2846" s="83">
        <f t="shared" si="482"/>
        <v>10533.9</v>
      </c>
      <c r="Y2846" s="83"/>
      <c r="Z2846" s="16">
        <v>0</v>
      </c>
      <c r="AA2846" s="7">
        <v>0</v>
      </c>
      <c r="AB2846" s="7">
        <f t="shared" si="485"/>
        <v>10533.9</v>
      </c>
      <c r="AC2846" s="5">
        <f t="shared" si="486"/>
        <v>0</v>
      </c>
      <c r="AD2846" s="83">
        <f t="shared" si="483"/>
        <v>10533.9</v>
      </c>
      <c r="AE2846" s="3">
        <f>VLOOKUP(I2846,[1]媒体政策预估表!A:N,MATCH(O2846,[1]媒体政策预估表!$A$2:$M$2,0),0)</f>
        <v>0.17</v>
      </c>
      <c r="AF2846" s="7">
        <f t="shared" si="487"/>
        <v>1790.7630000000001</v>
      </c>
      <c r="AG2846" s="16">
        <v>0</v>
      </c>
      <c r="AH2846" s="83">
        <f t="shared" si="484"/>
        <v>10533.9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3415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3314</v>
      </c>
      <c r="K2847" s="2" t="s">
        <v>3282</v>
      </c>
      <c r="L2847" s="2" t="s">
        <v>704</v>
      </c>
      <c r="M2847" s="91" t="s">
        <v>2763</v>
      </c>
      <c r="N2847" s="64"/>
      <c r="O2847" s="64" t="s">
        <v>413</v>
      </c>
      <c r="P2847" s="64" t="s">
        <v>41</v>
      </c>
      <c r="Q2847" s="16">
        <v>0</v>
      </c>
      <c r="R2847" s="82">
        <v>7633</v>
      </c>
      <c r="S2847" s="64"/>
      <c r="T2847" s="7">
        <v>5528</v>
      </c>
      <c r="U2847" s="7">
        <v>30000</v>
      </c>
      <c r="V2847" s="7">
        <v>25991</v>
      </c>
      <c r="W2847" s="83">
        <f t="shared" si="481"/>
        <v>9537</v>
      </c>
      <c r="X2847" s="83">
        <f t="shared" si="482"/>
        <v>25991</v>
      </c>
      <c r="Y2847" s="83"/>
      <c r="Z2847" s="16">
        <v>0</v>
      </c>
      <c r="AA2847" s="7">
        <v>0</v>
      </c>
      <c r="AB2847" s="7">
        <f t="shared" si="485"/>
        <v>25991</v>
      </c>
      <c r="AC2847" s="5">
        <f t="shared" si="486"/>
        <v>0</v>
      </c>
      <c r="AD2847" s="83">
        <f t="shared" si="483"/>
        <v>25991</v>
      </c>
      <c r="AE2847" s="3">
        <f>VLOOKUP(I2847,[1]媒体政策预估表!A:N,MATCH(O2847,[1]媒体政策预估表!$A$2:$M$2,0),0)</f>
        <v>0.17</v>
      </c>
      <c r="AF2847" s="7">
        <f t="shared" si="487"/>
        <v>4418.47</v>
      </c>
      <c r="AG2847" s="16">
        <v>0</v>
      </c>
      <c r="AH2847" s="83">
        <f t="shared" si="484"/>
        <v>25991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3417</v>
      </c>
      <c r="B2848" s="91" t="s">
        <v>704</v>
      </c>
      <c r="C2848" s="91" t="s">
        <v>65</v>
      </c>
      <c r="D2848" s="91" t="s">
        <v>124</v>
      </c>
      <c r="E2848" s="91" t="s">
        <v>1269</v>
      </c>
      <c r="F2848" s="91" t="s">
        <v>1269</v>
      </c>
      <c r="G2848" s="91" t="s">
        <v>1269</v>
      </c>
      <c r="H2848" s="91">
        <v>83</v>
      </c>
      <c r="I2848" s="91" t="s">
        <v>79</v>
      </c>
      <c r="J2848" s="2" t="s">
        <v>3314</v>
      </c>
      <c r="K2848" s="2" t="s">
        <v>3282</v>
      </c>
      <c r="L2848" s="2" t="s">
        <v>704</v>
      </c>
      <c r="M2848" s="91" t="s">
        <v>1277</v>
      </c>
      <c r="N2848" s="64"/>
      <c r="O2848" s="64" t="s">
        <v>413</v>
      </c>
      <c r="P2848" s="64" t="s">
        <v>41</v>
      </c>
      <c r="Q2848" s="16">
        <v>0</v>
      </c>
      <c r="R2848" s="82">
        <v>7642</v>
      </c>
      <c r="S2848" s="64"/>
      <c r="T2848" s="7">
        <v>7453</v>
      </c>
      <c r="U2848" s="7">
        <v>20000</v>
      </c>
      <c r="V2848" s="7">
        <v>23980.300000000003</v>
      </c>
      <c r="W2848" s="83">
        <f t="shared" si="481"/>
        <v>3472.6999999999971</v>
      </c>
      <c r="X2848" s="83">
        <f t="shared" si="482"/>
        <v>23980.300000000003</v>
      </c>
      <c r="Y2848" s="83"/>
      <c r="Z2848" s="16">
        <v>0</v>
      </c>
      <c r="AA2848" s="7">
        <v>0</v>
      </c>
      <c r="AB2848" s="7">
        <f t="shared" si="485"/>
        <v>23980.300000000003</v>
      </c>
      <c r="AC2848" s="5">
        <f t="shared" si="486"/>
        <v>0</v>
      </c>
      <c r="AD2848" s="83">
        <f t="shared" si="483"/>
        <v>23980.300000000003</v>
      </c>
      <c r="AE2848" s="3">
        <f>VLOOKUP(I2848,[1]媒体政策预估表!A:N,MATCH(O2848,[1]媒体政策预估表!$A$2:$M$2,0),0)</f>
        <v>0.17</v>
      </c>
      <c r="AF2848" s="7">
        <f t="shared" si="487"/>
        <v>4076.6510000000007</v>
      </c>
      <c r="AG2848" s="16">
        <v>0</v>
      </c>
      <c r="AH2848" s="83">
        <f t="shared" si="484"/>
        <v>23980.300000000003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3419</v>
      </c>
      <c r="B2849" s="91" t="s">
        <v>704</v>
      </c>
      <c r="C2849" s="91" t="s">
        <v>65</v>
      </c>
      <c r="D2849" s="91" t="s">
        <v>124</v>
      </c>
      <c r="E2849" s="91" t="s">
        <v>2870</v>
      </c>
      <c r="F2849" s="91" t="s">
        <v>2870</v>
      </c>
      <c r="G2849" s="91" t="s">
        <v>2870</v>
      </c>
      <c r="H2849" s="91">
        <v>83</v>
      </c>
      <c r="I2849" s="91" t="s">
        <v>79</v>
      </c>
      <c r="J2849" s="2" t="s">
        <v>3314</v>
      </c>
      <c r="K2849" s="2" t="s">
        <v>3282</v>
      </c>
      <c r="L2849" s="2" t="s">
        <v>704</v>
      </c>
      <c r="M2849" s="91" t="s">
        <v>2871</v>
      </c>
      <c r="N2849" s="64"/>
      <c r="O2849" s="64" t="s">
        <v>413</v>
      </c>
      <c r="P2849" s="64" t="s">
        <v>41</v>
      </c>
      <c r="Q2849" s="16">
        <v>0</v>
      </c>
      <c r="R2849" s="82">
        <v>7125</v>
      </c>
      <c r="S2849" s="64"/>
      <c r="T2849" s="7">
        <v>4435.0200000000041</v>
      </c>
      <c r="U2849" s="7">
        <v>30000</v>
      </c>
      <c r="V2849" s="7">
        <v>4427.93</v>
      </c>
      <c r="W2849" s="83">
        <f t="shared" si="481"/>
        <v>30007.090000000004</v>
      </c>
      <c r="X2849" s="83">
        <f t="shared" si="482"/>
        <v>4427.93</v>
      </c>
      <c r="Y2849" s="83"/>
      <c r="Z2849" s="16">
        <v>0</v>
      </c>
      <c r="AA2849" s="7">
        <v>0</v>
      </c>
      <c r="AB2849" s="7">
        <f t="shared" si="485"/>
        <v>4427.93</v>
      </c>
      <c r="AC2849" s="5">
        <f t="shared" si="486"/>
        <v>0</v>
      </c>
      <c r="AD2849" s="83">
        <f t="shared" si="483"/>
        <v>4427.93</v>
      </c>
      <c r="AE2849" s="3">
        <f>VLOOKUP(I2849,[1]媒体政策预估表!A:N,MATCH(O2849,[1]媒体政策预估表!$A$2:$M$2,0),0)</f>
        <v>0.17</v>
      </c>
      <c r="AF2849" s="7">
        <f t="shared" si="487"/>
        <v>752.74810000000014</v>
      </c>
      <c r="AG2849" s="16">
        <v>0</v>
      </c>
      <c r="AH2849" s="83">
        <f t="shared" si="484"/>
        <v>4427.93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3417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3314</v>
      </c>
      <c r="K2850" s="2" t="s">
        <v>3282</v>
      </c>
      <c r="L2850" s="2" t="s">
        <v>704</v>
      </c>
      <c r="M2850" s="91" t="s">
        <v>2769</v>
      </c>
      <c r="N2850" s="64"/>
      <c r="O2850" s="64" t="s">
        <v>413</v>
      </c>
      <c r="P2850" s="64" t="s">
        <v>46</v>
      </c>
      <c r="Q2850" s="16">
        <v>0.02</v>
      </c>
      <c r="R2850" s="82">
        <v>7496</v>
      </c>
      <c r="S2850" s="64"/>
      <c r="T2850" s="7">
        <f>9412.8-24.5</f>
        <v>9388.2999999999993</v>
      </c>
      <c r="U2850" s="7">
        <v>-9388.2999999999993</v>
      </c>
      <c r="V2850" s="7">
        <v>0</v>
      </c>
      <c r="W2850" s="83">
        <f t="shared" si="481"/>
        <v>0</v>
      </c>
      <c r="X2850" s="83">
        <f t="shared" si="482"/>
        <v>0</v>
      </c>
      <c r="Y2850" s="83"/>
      <c r="Z2850" s="16">
        <v>0</v>
      </c>
      <c r="AA2850" s="7">
        <v>0</v>
      </c>
      <c r="AB2850" s="7">
        <f t="shared" si="485"/>
        <v>0</v>
      </c>
      <c r="AC2850" s="5">
        <f t="shared" si="486"/>
        <v>0</v>
      </c>
      <c r="AD2850" s="83">
        <f t="shared" si="483"/>
        <v>0</v>
      </c>
      <c r="AE2850" s="3">
        <f>VLOOKUP(I2850,[1]媒体政策预估表!A:N,MATCH(O2850,[1]媒体政策预估表!$A$2:$M$2,0),0)</f>
        <v>0.17</v>
      </c>
      <c r="AF2850" s="7">
        <f t="shared" si="487"/>
        <v>0</v>
      </c>
      <c r="AG2850" s="16">
        <v>0</v>
      </c>
      <c r="AH2850" s="83">
        <f t="shared" si="484"/>
        <v>0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3417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3314</v>
      </c>
      <c r="K2851" s="2" t="s">
        <v>3282</v>
      </c>
      <c r="L2851" s="2" t="s">
        <v>704</v>
      </c>
      <c r="M2851" s="91" t="s">
        <v>2769</v>
      </c>
      <c r="N2851" s="64"/>
      <c r="O2851" s="64" t="s">
        <v>413</v>
      </c>
      <c r="P2851" s="64" t="s">
        <v>41</v>
      </c>
      <c r="Q2851" s="16">
        <v>0</v>
      </c>
      <c r="R2851" s="82">
        <v>7496</v>
      </c>
      <c r="S2851" s="64"/>
      <c r="T2851" s="7">
        <f>9925.6+24.5</f>
        <v>9950.1</v>
      </c>
      <c r="U2851" s="7">
        <v>9388.2999999999993</v>
      </c>
      <c r="V2851" s="7">
        <v>9092.5000000000036</v>
      </c>
      <c r="W2851" s="83">
        <f t="shared" si="481"/>
        <v>10245.899999999998</v>
      </c>
      <c r="X2851" s="83">
        <f t="shared" si="482"/>
        <v>9092.5000000000036</v>
      </c>
      <c r="Y2851" s="83"/>
      <c r="Z2851" s="16">
        <v>0</v>
      </c>
      <c r="AA2851" s="7">
        <v>0</v>
      </c>
      <c r="AB2851" s="7">
        <f t="shared" si="485"/>
        <v>9092.5000000000036</v>
      </c>
      <c r="AC2851" s="5">
        <f t="shared" si="486"/>
        <v>0</v>
      </c>
      <c r="AD2851" s="83">
        <f t="shared" si="483"/>
        <v>9092.5000000000036</v>
      </c>
      <c r="AE2851" s="3">
        <f>VLOOKUP(I2851,[1]媒体政策预估表!A:N,MATCH(O2851,[1]媒体政策预估表!$A$2:$M$2,0),0)</f>
        <v>0.17</v>
      </c>
      <c r="AF2851" s="7">
        <f t="shared" si="487"/>
        <v>1545.7250000000008</v>
      </c>
      <c r="AG2851" s="16">
        <v>0</v>
      </c>
      <c r="AH2851" s="83">
        <f t="shared" si="484"/>
        <v>9092.5000000000036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3418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3314</v>
      </c>
      <c r="K2852" s="2" t="s">
        <v>3282</v>
      </c>
      <c r="L2852" s="2" t="s">
        <v>704</v>
      </c>
      <c r="M2852" s="91" t="s">
        <v>2770</v>
      </c>
      <c r="N2852" s="64"/>
      <c r="O2852" s="64" t="s">
        <v>413</v>
      </c>
      <c r="P2852" s="64" t="s">
        <v>46</v>
      </c>
      <c r="Q2852" s="16">
        <v>0.02</v>
      </c>
      <c r="R2852" s="82">
        <v>7536</v>
      </c>
      <c r="S2852" s="64"/>
      <c r="T2852" s="7">
        <f>22568.5+39</f>
        <v>22607.5</v>
      </c>
      <c r="U2852" s="7">
        <v>-22607.5</v>
      </c>
      <c r="V2852" s="7">
        <v>0</v>
      </c>
      <c r="W2852" s="83">
        <f t="shared" si="481"/>
        <v>0</v>
      </c>
      <c r="X2852" s="83">
        <f t="shared" si="482"/>
        <v>0</v>
      </c>
      <c r="Y2852" s="83"/>
      <c r="Z2852" s="16">
        <v>0</v>
      </c>
      <c r="AA2852" s="7">
        <v>0</v>
      </c>
      <c r="AB2852" s="7">
        <f t="shared" si="485"/>
        <v>0</v>
      </c>
      <c r="AC2852" s="5">
        <f t="shared" si="486"/>
        <v>0</v>
      </c>
      <c r="AD2852" s="83">
        <f t="shared" si="483"/>
        <v>0</v>
      </c>
      <c r="AE2852" s="3">
        <f>VLOOKUP(I2852,[1]媒体政策预估表!A:N,MATCH(O2852,[1]媒体政策预估表!$A$2:$M$2,0),0)</f>
        <v>0.17</v>
      </c>
      <c r="AF2852" s="7">
        <f t="shared" si="487"/>
        <v>0</v>
      </c>
      <c r="AG2852" s="16">
        <v>0</v>
      </c>
      <c r="AH2852" s="83">
        <f t="shared" si="484"/>
        <v>0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3418</v>
      </c>
      <c r="B2853" s="91" t="s">
        <v>704</v>
      </c>
      <c r="C2853" s="91" t="s">
        <v>65</v>
      </c>
      <c r="D2853" s="91" t="s">
        <v>127</v>
      </c>
      <c r="E2853" s="91" t="s">
        <v>2769</v>
      </c>
      <c r="F2853" s="91" t="s">
        <v>2769</v>
      </c>
      <c r="G2853" s="91" t="s">
        <v>2769</v>
      </c>
      <c r="H2853" s="91">
        <v>83</v>
      </c>
      <c r="I2853" s="91" t="s">
        <v>79</v>
      </c>
      <c r="J2853" s="2" t="s">
        <v>3314</v>
      </c>
      <c r="K2853" s="2" t="s">
        <v>3282</v>
      </c>
      <c r="L2853" s="2" t="s">
        <v>704</v>
      </c>
      <c r="M2853" s="91" t="s">
        <v>2770</v>
      </c>
      <c r="N2853" s="64"/>
      <c r="O2853" s="64" t="s">
        <v>413</v>
      </c>
      <c r="P2853" s="64" t="s">
        <v>41</v>
      </c>
      <c r="Q2853" s="16">
        <v>0</v>
      </c>
      <c r="R2853" s="82">
        <v>7536</v>
      </c>
      <c r="S2853" s="64"/>
      <c r="T2853" s="7">
        <f>126864.5-39</f>
        <v>126825.5</v>
      </c>
      <c r="U2853" s="7">
        <v>22607.5</v>
      </c>
      <c r="V2853" s="7">
        <v>54054</v>
      </c>
      <c r="W2853" s="83">
        <f t="shared" si="481"/>
        <v>95379</v>
      </c>
      <c r="X2853" s="83">
        <f t="shared" si="482"/>
        <v>54054</v>
      </c>
      <c r="Y2853" s="83"/>
      <c r="Z2853" s="16">
        <v>0</v>
      </c>
      <c r="AA2853" s="7">
        <v>0</v>
      </c>
      <c r="AB2853" s="7">
        <f t="shared" si="485"/>
        <v>54054</v>
      </c>
      <c r="AC2853" s="5">
        <f t="shared" si="486"/>
        <v>0</v>
      </c>
      <c r="AD2853" s="83">
        <f t="shared" si="483"/>
        <v>54054</v>
      </c>
      <c r="AE2853" s="3">
        <f>VLOOKUP(I2853,[1]媒体政策预估表!A:N,MATCH(O2853,[1]媒体政策预估表!$A$2:$M$2,0),0)</f>
        <v>0.17</v>
      </c>
      <c r="AF2853" s="7">
        <f t="shared" si="487"/>
        <v>9189.18</v>
      </c>
      <c r="AG2853" s="16">
        <v>0</v>
      </c>
      <c r="AH2853" s="83">
        <f t="shared" si="484"/>
        <v>54054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3417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3314</v>
      </c>
      <c r="K2854" s="2" t="s">
        <v>3282</v>
      </c>
      <c r="L2854" s="2" t="s">
        <v>704</v>
      </c>
      <c r="M2854" s="91" t="s">
        <v>2771</v>
      </c>
      <c r="N2854" s="64"/>
      <c r="O2854" s="64" t="s">
        <v>413</v>
      </c>
      <c r="P2854" s="64" t="s">
        <v>46</v>
      </c>
      <c r="Q2854" s="16">
        <v>0.02</v>
      </c>
      <c r="R2854" s="82">
        <v>7389</v>
      </c>
      <c r="S2854" s="64"/>
      <c r="T2854" s="7">
        <f>3501.9-16.5</f>
        <v>3485.4</v>
      </c>
      <c r="U2854" s="7">
        <v>-3485.4</v>
      </c>
      <c r="V2854" s="7">
        <v>0</v>
      </c>
      <c r="W2854" s="83">
        <f t="shared" si="481"/>
        <v>0</v>
      </c>
      <c r="X2854" s="83">
        <f t="shared" si="482"/>
        <v>0</v>
      </c>
      <c r="Y2854" s="83"/>
      <c r="Z2854" s="16">
        <v>0</v>
      </c>
      <c r="AA2854" s="7">
        <v>0</v>
      </c>
      <c r="AB2854" s="7">
        <f t="shared" si="485"/>
        <v>0</v>
      </c>
      <c r="AC2854" s="5">
        <f t="shared" si="486"/>
        <v>0</v>
      </c>
      <c r="AD2854" s="83">
        <f t="shared" si="483"/>
        <v>0</v>
      </c>
      <c r="AE2854" s="3">
        <f>VLOOKUP(I2854,[1]媒体政策预估表!A:N,MATCH(O2854,[1]媒体政策预估表!$A$2:$M$2,0),0)</f>
        <v>0.17</v>
      </c>
      <c r="AF2854" s="7">
        <f t="shared" si="487"/>
        <v>0</v>
      </c>
      <c r="AG2854" s="16">
        <v>0</v>
      </c>
      <c r="AH2854" s="83">
        <f t="shared" si="484"/>
        <v>0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3418</v>
      </c>
      <c r="B2855" s="91" t="s">
        <v>704</v>
      </c>
      <c r="C2855" s="91" t="s">
        <v>65</v>
      </c>
      <c r="D2855" s="91" t="s">
        <v>127</v>
      </c>
      <c r="E2855" s="91" t="s">
        <v>2771</v>
      </c>
      <c r="F2855" s="91" t="s">
        <v>2771</v>
      </c>
      <c r="G2855" s="91" t="s">
        <v>2771</v>
      </c>
      <c r="H2855" s="91">
        <v>83</v>
      </c>
      <c r="I2855" s="91" t="s">
        <v>79</v>
      </c>
      <c r="J2855" s="2" t="s">
        <v>3314</v>
      </c>
      <c r="K2855" s="2" t="s">
        <v>3282</v>
      </c>
      <c r="L2855" s="2" t="s">
        <v>704</v>
      </c>
      <c r="M2855" s="91" t="s">
        <v>2771</v>
      </c>
      <c r="N2855" s="64"/>
      <c r="O2855" s="64" t="s">
        <v>413</v>
      </c>
      <c r="P2855" s="64" t="s">
        <v>41</v>
      </c>
      <c r="Q2855" s="16">
        <v>0</v>
      </c>
      <c r="R2855" s="82">
        <v>7389</v>
      </c>
      <c r="S2855" s="64"/>
      <c r="T2855" s="7">
        <f>64205.5+16.5</f>
        <v>64222</v>
      </c>
      <c r="U2855" s="7">
        <v>3485.4</v>
      </c>
      <c r="V2855" s="7">
        <v>30409.5</v>
      </c>
      <c r="W2855" s="83">
        <f t="shared" ref="W2855:W2918" si="489">T2855+U2855-V2855</f>
        <v>37297.899999999994</v>
      </c>
      <c r="X2855" s="83">
        <f t="shared" ref="X2855:X2918" si="490">IF(P2855="折扣",V2855*Q2855,IF(P2855="返现",V2855,V2855/(1+Q2855)))</f>
        <v>30409.5</v>
      </c>
      <c r="Y2855" s="83"/>
      <c r="Z2855" s="16">
        <v>0</v>
      </c>
      <c r="AA2855" s="7">
        <v>0</v>
      </c>
      <c r="AB2855" s="7">
        <f t="shared" si="485"/>
        <v>30409.5</v>
      </c>
      <c r="AC2855" s="5">
        <f t="shared" si="486"/>
        <v>0</v>
      </c>
      <c r="AD2855" s="83">
        <f t="shared" ref="AD2855:AD2918" si="491">V2855</f>
        <v>30409.5</v>
      </c>
      <c r="AE2855" s="3">
        <f>VLOOKUP(I2855,[1]媒体政策预估表!A:N,MATCH(O2855,[1]媒体政策预估表!$A$2:$M$2,0),0)</f>
        <v>0.17</v>
      </c>
      <c r="AF2855" s="7">
        <f t="shared" si="487"/>
        <v>5169.6150000000007</v>
      </c>
      <c r="AG2855" s="16">
        <v>0</v>
      </c>
      <c r="AH2855" s="83">
        <f t="shared" ref="AH2855:AH2918" si="492">V2855</f>
        <v>30409.5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3418</v>
      </c>
      <c r="B2856" s="91" t="s">
        <v>704</v>
      </c>
      <c r="C2856" s="91" t="s">
        <v>65</v>
      </c>
      <c r="D2856" s="91" t="s">
        <v>127</v>
      </c>
      <c r="E2856" s="91" t="s">
        <v>3189</v>
      </c>
      <c r="F2856" s="91" t="s">
        <v>3427</v>
      </c>
      <c r="G2856" s="91" t="s">
        <v>3189</v>
      </c>
      <c r="H2856" s="91">
        <v>83</v>
      </c>
      <c r="I2856" s="91" t="s">
        <v>79</v>
      </c>
      <c r="J2856" s="2" t="s">
        <v>3314</v>
      </c>
      <c r="K2856" s="2" t="s">
        <v>3282</v>
      </c>
      <c r="L2856" s="2" t="s">
        <v>704</v>
      </c>
      <c r="M2856" s="91" t="s">
        <v>3428</v>
      </c>
      <c r="N2856" s="64"/>
      <c r="O2856" s="64" t="s">
        <v>413</v>
      </c>
      <c r="P2856" s="64" t="s">
        <v>46</v>
      </c>
      <c r="Q2856" s="16">
        <v>0.02</v>
      </c>
      <c r="R2856" s="82">
        <v>7676</v>
      </c>
      <c r="S2856" s="64"/>
      <c r="T2856" s="7">
        <v>0</v>
      </c>
      <c r="U2856" s="7">
        <v>5100</v>
      </c>
      <c r="V2856" s="7">
        <v>1365.3</v>
      </c>
      <c r="W2856" s="83">
        <f t="shared" si="489"/>
        <v>3734.7</v>
      </c>
      <c r="X2856" s="83">
        <f t="shared" si="490"/>
        <v>1338.5294117647059</v>
      </c>
      <c r="Y2856" s="83"/>
      <c r="Z2856" s="16">
        <v>0</v>
      </c>
      <c r="AA2856" s="7">
        <v>0</v>
      </c>
      <c r="AB2856" s="7">
        <f t="shared" si="485"/>
        <v>1338.5294117647059</v>
      </c>
      <c r="AC2856" s="5">
        <f t="shared" si="486"/>
        <v>26.770588235294099</v>
      </c>
      <c r="AD2856" s="83">
        <f t="shared" si="491"/>
        <v>1365.3</v>
      </c>
      <c r="AE2856" s="3">
        <f>VLOOKUP(I2856,[1]媒体政策预估表!A:N,MATCH(O2856,[1]媒体政策预估表!$A$2:$M$2,0),0)</f>
        <v>0.17</v>
      </c>
      <c r="AF2856" s="7">
        <f t="shared" si="487"/>
        <v>232.101</v>
      </c>
      <c r="AG2856" s="16">
        <v>0</v>
      </c>
      <c r="AH2856" s="83">
        <f t="shared" si="492"/>
        <v>1365.3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3417</v>
      </c>
      <c r="B2857" s="91" t="s">
        <v>704</v>
      </c>
      <c r="C2857" s="91" t="s">
        <v>47</v>
      </c>
      <c r="D2857" s="91" t="s">
        <v>63</v>
      </c>
      <c r="E2857" s="91" t="s">
        <v>2396</v>
      </c>
      <c r="F2857" s="91" t="s">
        <v>2777</v>
      </c>
      <c r="G2857" s="91" t="s">
        <v>2396</v>
      </c>
      <c r="H2857" s="91">
        <v>83</v>
      </c>
      <c r="I2857" s="91" t="s">
        <v>79</v>
      </c>
      <c r="J2857" s="2" t="s">
        <v>3314</v>
      </c>
      <c r="K2857" s="2" t="s">
        <v>3282</v>
      </c>
      <c r="L2857" s="2" t="s">
        <v>704</v>
      </c>
      <c r="M2857" s="91" t="s">
        <v>2778</v>
      </c>
      <c r="N2857" s="64"/>
      <c r="O2857" s="64" t="s">
        <v>413</v>
      </c>
      <c r="P2857" s="64" t="s">
        <v>46</v>
      </c>
      <c r="Q2857" s="16">
        <v>7.0000000000000007E-2</v>
      </c>
      <c r="R2857" s="82">
        <v>7587</v>
      </c>
      <c r="S2857" s="64"/>
      <c r="T2857" s="7">
        <v>9096</v>
      </c>
      <c r="U2857" s="7">
        <v>10700</v>
      </c>
      <c r="V2857" s="7">
        <v>8684.7999999999993</v>
      </c>
      <c r="W2857" s="83">
        <f t="shared" si="489"/>
        <v>11111.2</v>
      </c>
      <c r="X2857" s="83">
        <f t="shared" si="490"/>
        <v>8116.6355140186906</v>
      </c>
      <c r="Y2857" s="83"/>
      <c r="Z2857" s="16">
        <v>0</v>
      </c>
      <c r="AA2857" s="7">
        <v>0</v>
      </c>
      <c r="AB2857" s="7">
        <f t="shared" si="485"/>
        <v>8116.6355140186906</v>
      </c>
      <c r="AC2857" s="5">
        <f t="shared" si="486"/>
        <v>568.16448598130864</v>
      </c>
      <c r="AD2857" s="83">
        <f t="shared" si="491"/>
        <v>8684.7999999999993</v>
      </c>
      <c r="AE2857" s="3">
        <f>VLOOKUP(I2857,[1]媒体政策预估表!A:N,MATCH(O2857,[1]媒体政策预估表!$A$2:$M$2,0),0)</f>
        <v>0.17</v>
      </c>
      <c r="AF2857" s="7">
        <f t="shared" si="487"/>
        <v>1476.4159999999999</v>
      </c>
      <c r="AG2857" s="16">
        <v>0</v>
      </c>
      <c r="AH2857" s="83">
        <f t="shared" si="492"/>
        <v>8684.7999999999993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3418</v>
      </c>
      <c r="B2858" s="91" t="s">
        <v>704</v>
      </c>
      <c r="C2858" s="91" t="s">
        <v>47</v>
      </c>
      <c r="D2858" s="91" t="s">
        <v>63</v>
      </c>
      <c r="E2858" s="91" t="s">
        <v>2584</v>
      </c>
      <c r="F2858" s="91" t="s">
        <v>2584</v>
      </c>
      <c r="G2858" s="91" t="s">
        <v>2584</v>
      </c>
      <c r="H2858" s="91">
        <v>83</v>
      </c>
      <c r="I2858" s="91" t="s">
        <v>79</v>
      </c>
      <c r="J2858" s="2" t="s">
        <v>3314</v>
      </c>
      <c r="K2858" s="2" t="s">
        <v>3282</v>
      </c>
      <c r="L2858" s="2" t="s">
        <v>704</v>
      </c>
      <c r="M2858" s="91" t="s">
        <v>70</v>
      </c>
      <c r="N2858" s="64"/>
      <c r="O2858" s="64" t="s">
        <v>413</v>
      </c>
      <c r="P2858" s="64" t="s">
        <v>41</v>
      </c>
      <c r="Q2858" s="16">
        <v>0</v>
      </c>
      <c r="R2858" s="82">
        <v>7572</v>
      </c>
      <c r="S2858" s="64"/>
      <c r="T2858" s="7">
        <v>47157.57</v>
      </c>
      <c r="U2858" s="7">
        <v>20000</v>
      </c>
      <c r="V2858" s="7">
        <v>13817</v>
      </c>
      <c r="W2858" s="83">
        <f t="shared" si="489"/>
        <v>53340.570000000007</v>
      </c>
      <c r="X2858" s="83">
        <f t="shared" si="490"/>
        <v>13817</v>
      </c>
      <c r="Y2858" s="83"/>
      <c r="Z2858" s="16">
        <v>0</v>
      </c>
      <c r="AA2858" s="7">
        <v>0</v>
      </c>
      <c r="AB2858" s="7">
        <f t="shared" si="485"/>
        <v>13817</v>
      </c>
      <c r="AC2858" s="5">
        <f t="shared" si="486"/>
        <v>0</v>
      </c>
      <c r="AD2858" s="83">
        <f t="shared" si="491"/>
        <v>13817</v>
      </c>
      <c r="AE2858" s="3">
        <f>VLOOKUP(I2858,[1]媒体政策预估表!A:N,MATCH(O2858,[1]媒体政策预估表!$A$2:$M$2,0),0)</f>
        <v>0.17</v>
      </c>
      <c r="AF2858" s="7">
        <f t="shared" si="487"/>
        <v>2348.8900000000003</v>
      </c>
      <c r="AG2858" s="16">
        <v>0</v>
      </c>
      <c r="AH2858" s="83">
        <f t="shared" si="492"/>
        <v>13817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3420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3314</v>
      </c>
      <c r="K2859" s="2" t="s">
        <v>3282</v>
      </c>
      <c r="L2859" s="2" t="s">
        <v>704</v>
      </c>
      <c r="M2859" s="91" t="s">
        <v>2780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7585</v>
      </c>
      <c r="S2859" s="64"/>
      <c r="T2859" s="7">
        <v>26231.799999999988</v>
      </c>
      <c r="U2859" s="7">
        <v>374500</v>
      </c>
      <c r="V2859" s="7">
        <v>278397</v>
      </c>
      <c r="W2859" s="83">
        <f t="shared" si="489"/>
        <v>122334.79999999999</v>
      </c>
      <c r="X2859" s="83">
        <f t="shared" si="490"/>
        <v>260184.11214953268</v>
      </c>
      <c r="Y2859" s="83"/>
      <c r="Z2859" s="16">
        <v>0</v>
      </c>
      <c r="AA2859" s="7">
        <v>0</v>
      </c>
      <c r="AB2859" s="7">
        <f t="shared" si="485"/>
        <v>260184.11214953268</v>
      </c>
      <c r="AC2859" s="5">
        <f t="shared" si="486"/>
        <v>18212.887850467319</v>
      </c>
      <c r="AD2859" s="83">
        <f t="shared" si="491"/>
        <v>278397</v>
      </c>
      <c r="AE2859" s="3">
        <f>VLOOKUP(I2859,[1]媒体政策预估表!A:N,MATCH(O2859,[1]媒体政策预估表!$A$2:$M$2,0),0)</f>
        <v>0.17</v>
      </c>
      <c r="AF2859" s="7">
        <f t="shared" si="487"/>
        <v>47327.490000000005</v>
      </c>
      <c r="AG2859" s="16">
        <v>0</v>
      </c>
      <c r="AH2859" s="83">
        <f t="shared" si="492"/>
        <v>278397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3418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3314</v>
      </c>
      <c r="K2860" s="2" t="s">
        <v>3282</v>
      </c>
      <c r="L2860" s="2" t="s">
        <v>704</v>
      </c>
      <c r="M2860" s="91" t="s">
        <v>2781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7583</v>
      </c>
      <c r="S2860" s="64"/>
      <c r="T2860" s="7">
        <v>165683.63</v>
      </c>
      <c r="U2860" s="7">
        <v>642000</v>
      </c>
      <c r="V2860" s="7">
        <v>601495.56999999995</v>
      </c>
      <c r="W2860" s="83">
        <f t="shared" si="489"/>
        <v>206188.06000000006</v>
      </c>
      <c r="X2860" s="83">
        <f t="shared" si="490"/>
        <v>562145.3925233644</v>
      </c>
      <c r="Y2860" s="83"/>
      <c r="Z2860" s="16">
        <v>0</v>
      </c>
      <c r="AA2860" s="7">
        <v>0</v>
      </c>
      <c r="AB2860" s="7">
        <f t="shared" si="485"/>
        <v>562145.3925233644</v>
      </c>
      <c r="AC2860" s="5">
        <f t="shared" si="486"/>
        <v>39350.177476635552</v>
      </c>
      <c r="AD2860" s="83">
        <f t="shared" si="491"/>
        <v>601495.56999999995</v>
      </c>
      <c r="AE2860" s="3">
        <f>VLOOKUP(I2860,[1]媒体政策预估表!A:N,MATCH(O2860,[1]媒体政策预估表!$A$2:$M$2,0),0)</f>
        <v>0.17</v>
      </c>
      <c r="AF2860" s="7">
        <f t="shared" si="487"/>
        <v>102254.2469</v>
      </c>
      <c r="AG2860" s="16">
        <v>0</v>
      </c>
      <c r="AH2860" s="83">
        <f t="shared" si="492"/>
        <v>601495.56999999995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3418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3314</v>
      </c>
      <c r="K2861" s="2" t="s">
        <v>3282</v>
      </c>
      <c r="L2861" s="2" t="s">
        <v>704</v>
      </c>
      <c r="M2861" s="91" t="s">
        <v>2782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7584</v>
      </c>
      <c r="S2861" s="64"/>
      <c r="T2861" s="7">
        <v>64366.430000000022</v>
      </c>
      <c r="U2861" s="7">
        <v>321000</v>
      </c>
      <c r="V2861" s="7">
        <v>277856.36</v>
      </c>
      <c r="W2861" s="83">
        <f t="shared" si="489"/>
        <v>107510.07000000007</v>
      </c>
      <c r="X2861" s="83">
        <f t="shared" si="490"/>
        <v>259678.84112149529</v>
      </c>
      <c r="Y2861" s="83"/>
      <c r="Z2861" s="16">
        <v>0</v>
      </c>
      <c r="AA2861" s="7">
        <v>0</v>
      </c>
      <c r="AB2861" s="7">
        <f t="shared" si="485"/>
        <v>259678.84112149529</v>
      </c>
      <c r="AC2861" s="5">
        <f t="shared" si="486"/>
        <v>18177.518878504692</v>
      </c>
      <c r="AD2861" s="83">
        <f t="shared" si="491"/>
        <v>277856.36</v>
      </c>
      <c r="AE2861" s="3">
        <f>VLOOKUP(I2861,[1]媒体政策预估表!A:N,MATCH(O2861,[1]媒体政策预估表!$A$2:$M$2,0),0)</f>
        <v>0.17</v>
      </c>
      <c r="AF2861" s="7">
        <f t="shared" si="487"/>
        <v>47235.581200000001</v>
      </c>
      <c r="AG2861" s="16">
        <v>0</v>
      </c>
      <c r="AH2861" s="83">
        <f t="shared" si="492"/>
        <v>277856.36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3418</v>
      </c>
      <c r="B2862" s="91" t="s">
        <v>704</v>
      </c>
      <c r="C2862" s="91" t="s">
        <v>47</v>
      </c>
      <c r="D2862" s="91" t="s">
        <v>63</v>
      </c>
      <c r="E2862" s="91" t="s">
        <v>2412</v>
      </c>
      <c r="F2862" s="91" t="s">
        <v>2779</v>
      </c>
      <c r="G2862" s="91" t="s">
        <v>2412</v>
      </c>
      <c r="H2862" s="91">
        <v>83</v>
      </c>
      <c r="I2862" s="91" t="s">
        <v>79</v>
      </c>
      <c r="J2862" s="2" t="s">
        <v>3314</v>
      </c>
      <c r="K2862" s="2" t="s">
        <v>3282</v>
      </c>
      <c r="L2862" s="2" t="s">
        <v>704</v>
      </c>
      <c r="M2862" s="91" t="s">
        <v>2783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7577</v>
      </c>
      <c r="S2862" s="64"/>
      <c r="T2862" s="7">
        <v>51221.389999999985</v>
      </c>
      <c r="U2862" s="7">
        <v>53500</v>
      </c>
      <c r="V2862" s="7">
        <v>45981.54</v>
      </c>
      <c r="W2862" s="83">
        <f t="shared" si="489"/>
        <v>58739.849999999984</v>
      </c>
      <c r="X2862" s="83">
        <f t="shared" si="490"/>
        <v>42973.401869158879</v>
      </c>
      <c r="Y2862" s="83"/>
      <c r="Z2862" s="16">
        <v>0</v>
      </c>
      <c r="AA2862" s="7">
        <v>0</v>
      </c>
      <c r="AB2862" s="7">
        <f t="shared" si="485"/>
        <v>42973.401869158879</v>
      </c>
      <c r="AC2862" s="5">
        <f t="shared" si="486"/>
        <v>3008.1381308411219</v>
      </c>
      <c r="AD2862" s="83">
        <f t="shared" si="491"/>
        <v>45981.54</v>
      </c>
      <c r="AE2862" s="3">
        <f>VLOOKUP(I2862,[1]媒体政策预估表!A:N,MATCH(O2862,[1]媒体政策预估表!$A$2:$M$2,0),0)</f>
        <v>0.17</v>
      </c>
      <c r="AF2862" s="7">
        <f t="shared" si="487"/>
        <v>7816.8618000000006</v>
      </c>
      <c r="AG2862" s="16">
        <v>0</v>
      </c>
      <c r="AH2862" s="83">
        <f t="shared" si="492"/>
        <v>45981.54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3420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3314</v>
      </c>
      <c r="K2863" s="2" t="s">
        <v>3282</v>
      </c>
      <c r="L2863" s="2" t="s">
        <v>704</v>
      </c>
      <c r="M2863" s="91" t="s">
        <v>2421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7580</v>
      </c>
      <c r="S2863" s="64"/>
      <c r="T2863" s="7">
        <v>456631.12000000011</v>
      </c>
      <c r="U2863" s="7">
        <v>6420000</v>
      </c>
      <c r="V2863" s="7">
        <v>2928623.6799999997</v>
      </c>
      <c r="W2863" s="83">
        <f t="shared" si="489"/>
        <v>3948007.4400000004</v>
      </c>
      <c r="X2863" s="83">
        <f t="shared" si="490"/>
        <v>2737031.4766355134</v>
      </c>
      <c r="Y2863" s="83"/>
      <c r="Z2863" s="16">
        <v>0</v>
      </c>
      <c r="AA2863" s="7">
        <v>0</v>
      </c>
      <c r="AB2863" s="7">
        <f t="shared" si="485"/>
        <v>2737031.4766355134</v>
      </c>
      <c r="AC2863" s="5">
        <f t="shared" si="486"/>
        <v>191592.20336448634</v>
      </c>
      <c r="AD2863" s="83">
        <f t="shared" si="491"/>
        <v>2928623.6799999997</v>
      </c>
      <c r="AE2863" s="3">
        <f>VLOOKUP(I2863,[1]媒体政策预估表!A:N,MATCH(O2863,[1]媒体政策预估表!$A$2:$M$2,0),0)</f>
        <v>0.17</v>
      </c>
      <c r="AF2863" s="7">
        <f t="shared" si="487"/>
        <v>497866.02559999999</v>
      </c>
      <c r="AG2863" s="16">
        <v>0</v>
      </c>
      <c r="AH2863" s="83">
        <f t="shared" si="492"/>
        <v>2928623.6799999997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3418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3314</v>
      </c>
      <c r="K2864" s="2" t="s">
        <v>3282</v>
      </c>
      <c r="L2864" s="2" t="s">
        <v>704</v>
      </c>
      <c r="M2864" s="91" t="s">
        <v>2786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7581</v>
      </c>
      <c r="S2864" s="64"/>
      <c r="T2864" s="7">
        <v>65978.459999999963</v>
      </c>
      <c r="U2864" s="7">
        <v>695500</v>
      </c>
      <c r="V2864" s="7">
        <v>383279.82000000007</v>
      </c>
      <c r="W2864" s="83">
        <f t="shared" si="489"/>
        <v>378198.6399999999</v>
      </c>
      <c r="X2864" s="83">
        <f t="shared" si="490"/>
        <v>358205.43925233651</v>
      </c>
      <c r="Y2864" s="83"/>
      <c r="Z2864" s="16">
        <v>0</v>
      </c>
      <c r="AA2864" s="7">
        <v>0</v>
      </c>
      <c r="AB2864" s="7">
        <f t="shared" si="485"/>
        <v>358205.43925233651</v>
      </c>
      <c r="AC2864" s="5">
        <f t="shared" si="486"/>
        <v>25074.380747663556</v>
      </c>
      <c r="AD2864" s="83">
        <f t="shared" si="491"/>
        <v>383279.82000000007</v>
      </c>
      <c r="AE2864" s="3">
        <f>VLOOKUP(I2864,[1]媒体政策预估表!A:N,MATCH(O2864,[1]媒体政策预估表!$A$2:$M$2,0),0)</f>
        <v>0.17</v>
      </c>
      <c r="AF2864" s="7">
        <f t="shared" si="487"/>
        <v>65157.569400000015</v>
      </c>
      <c r="AG2864" s="16">
        <v>0</v>
      </c>
      <c r="AH2864" s="83">
        <f t="shared" si="492"/>
        <v>383279.82000000007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3418</v>
      </c>
      <c r="B2865" s="91" t="s">
        <v>704</v>
      </c>
      <c r="C2865" s="91" t="s">
        <v>47</v>
      </c>
      <c r="D2865" s="91" t="s">
        <v>63</v>
      </c>
      <c r="E2865" s="91" t="s">
        <v>2421</v>
      </c>
      <c r="F2865" s="91" t="s">
        <v>2785</v>
      </c>
      <c r="G2865" s="91" t="s">
        <v>2421</v>
      </c>
      <c r="H2865" s="91">
        <v>83</v>
      </c>
      <c r="I2865" s="91" t="s">
        <v>79</v>
      </c>
      <c r="J2865" s="2" t="s">
        <v>3314</v>
      </c>
      <c r="K2865" s="2" t="s">
        <v>3282</v>
      </c>
      <c r="L2865" s="2" t="s">
        <v>704</v>
      </c>
      <c r="M2865" s="91" t="s">
        <v>2787</v>
      </c>
      <c r="N2865" s="64"/>
      <c r="O2865" s="64" t="s">
        <v>413</v>
      </c>
      <c r="P2865" s="64" t="s">
        <v>46</v>
      </c>
      <c r="Q2865" s="16">
        <v>7.0000000000000007E-2</v>
      </c>
      <c r="R2865" s="82">
        <v>7578</v>
      </c>
      <c r="S2865" s="64"/>
      <c r="T2865" s="7">
        <v>266205.80000000005</v>
      </c>
      <c r="U2865" s="7">
        <v>1284000</v>
      </c>
      <c r="V2865" s="7">
        <v>600480.91</v>
      </c>
      <c r="W2865" s="83">
        <f t="shared" si="489"/>
        <v>949724.89</v>
      </c>
      <c r="X2865" s="83">
        <f t="shared" si="490"/>
        <v>561197.11214953265</v>
      </c>
      <c r="Y2865" s="83"/>
      <c r="Z2865" s="16">
        <v>0</v>
      </c>
      <c r="AA2865" s="7">
        <v>0</v>
      </c>
      <c r="AB2865" s="7">
        <f t="shared" si="485"/>
        <v>561197.11214953265</v>
      </c>
      <c r="AC2865" s="5">
        <f t="shared" si="486"/>
        <v>39283.797850467381</v>
      </c>
      <c r="AD2865" s="83">
        <f t="shared" si="491"/>
        <v>600480.91</v>
      </c>
      <c r="AE2865" s="3">
        <f>VLOOKUP(I2865,[1]媒体政策预估表!A:N,MATCH(O2865,[1]媒体政策预估表!$A$2:$M$2,0),0)</f>
        <v>0.17</v>
      </c>
      <c r="AF2865" s="7">
        <f t="shared" si="487"/>
        <v>102081.75470000002</v>
      </c>
      <c r="AG2865" s="16">
        <v>0</v>
      </c>
      <c r="AH2865" s="83">
        <f t="shared" si="492"/>
        <v>600480.91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3418</v>
      </c>
      <c r="B2866" s="91" t="s">
        <v>704</v>
      </c>
      <c r="C2866" s="91" t="s">
        <v>47</v>
      </c>
      <c r="D2866" s="91" t="s">
        <v>48</v>
      </c>
      <c r="E2866" s="91" t="s">
        <v>2485</v>
      </c>
      <c r="F2866" s="91" t="s">
        <v>2486</v>
      </c>
      <c r="G2866" s="91" t="s">
        <v>2485</v>
      </c>
      <c r="H2866" s="91">
        <v>83</v>
      </c>
      <c r="I2866" s="91" t="s">
        <v>79</v>
      </c>
      <c r="J2866" s="2" t="s">
        <v>3314</v>
      </c>
      <c r="K2866" s="2" t="s">
        <v>3282</v>
      </c>
      <c r="L2866" s="2" t="s">
        <v>704</v>
      </c>
      <c r="M2866" s="91" t="s">
        <v>2485</v>
      </c>
      <c r="N2866" s="64"/>
      <c r="O2866" s="64" t="s">
        <v>413</v>
      </c>
      <c r="P2866" s="64" t="s">
        <v>41</v>
      </c>
      <c r="Q2866" s="16">
        <v>0</v>
      </c>
      <c r="R2866" s="82">
        <v>7592</v>
      </c>
      <c r="S2866" s="64"/>
      <c r="T2866" s="7">
        <v>21331.58</v>
      </c>
      <c r="U2866" s="7">
        <v>30000</v>
      </c>
      <c r="V2866" s="7">
        <v>16127.17</v>
      </c>
      <c r="W2866" s="83">
        <f t="shared" si="489"/>
        <v>35204.410000000003</v>
      </c>
      <c r="X2866" s="83">
        <f t="shared" si="490"/>
        <v>16127.17</v>
      </c>
      <c r="Y2866" s="83"/>
      <c r="Z2866" s="16">
        <v>0</v>
      </c>
      <c r="AA2866" s="7">
        <v>0</v>
      </c>
      <c r="AB2866" s="7">
        <f t="shared" si="485"/>
        <v>16127.17</v>
      </c>
      <c r="AC2866" s="5">
        <f t="shared" si="486"/>
        <v>0</v>
      </c>
      <c r="AD2866" s="83">
        <f t="shared" si="491"/>
        <v>16127.17</v>
      </c>
      <c r="AE2866" s="3">
        <f>VLOOKUP(I2866,[1]媒体政策预估表!A:N,MATCH(O2866,[1]媒体政策预估表!$A$2:$M$2,0),0)</f>
        <v>0.17</v>
      </c>
      <c r="AF2866" s="7">
        <f t="shared" si="487"/>
        <v>2741.6189000000004</v>
      </c>
      <c r="AG2866" s="16">
        <v>0</v>
      </c>
      <c r="AH2866" s="83">
        <f t="shared" si="492"/>
        <v>16127.17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3418</v>
      </c>
      <c r="B2867" s="91" t="s">
        <v>704</v>
      </c>
      <c r="C2867" s="91" t="s">
        <v>146</v>
      </c>
      <c r="D2867" s="91" t="s">
        <v>147</v>
      </c>
      <c r="E2867" s="91" t="s">
        <v>151</v>
      </c>
      <c r="F2867" s="91" t="s">
        <v>151</v>
      </c>
      <c r="G2867" s="91" t="s">
        <v>151</v>
      </c>
      <c r="H2867" s="91">
        <v>83</v>
      </c>
      <c r="I2867" s="91" t="s">
        <v>79</v>
      </c>
      <c r="J2867" s="2" t="s">
        <v>3314</v>
      </c>
      <c r="K2867" s="2" t="s">
        <v>3282</v>
      </c>
      <c r="L2867" s="2" t="s">
        <v>704</v>
      </c>
      <c r="M2867" s="91" t="s">
        <v>3429</v>
      </c>
      <c r="N2867" s="64"/>
      <c r="O2867" s="64" t="s">
        <v>413</v>
      </c>
      <c r="P2867" s="64" t="s">
        <v>41</v>
      </c>
      <c r="Q2867" s="16">
        <v>0</v>
      </c>
      <c r="R2867" s="82">
        <v>7657</v>
      </c>
      <c r="S2867" s="64"/>
      <c r="T2867" s="7">
        <v>0</v>
      </c>
      <c r="U2867" s="7">
        <v>30000</v>
      </c>
      <c r="V2867" s="7">
        <v>2870.4</v>
      </c>
      <c r="W2867" s="83">
        <f t="shared" si="489"/>
        <v>27129.599999999999</v>
      </c>
      <c r="X2867" s="83">
        <f t="shared" si="490"/>
        <v>2870.4</v>
      </c>
      <c r="Y2867" s="83"/>
      <c r="Z2867" s="16">
        <v>0</v>
      </c>
      <c r="AA2867" s="7">
        <v>0</v>
      </c>
      <c r="AB2867" s="7">
        <f t="shared" si="485"/>
        <v>2870.4</v>
      </c>
      <c r="AC2867" s="5">
        <f t="shared" si="486"/>
        <v>0</v>
      </c>
      <c r="AD2867" s="83">
        <f t="shared" si="491"/>
        <v>2870.4</v>
      </c>
      <c r="AE2867" s="3">
        <f>VLOOKUP(I2867,[1]媒体政策预估表!A:N,MATCH(O2867,[1]媒体政策预估表!$A$2:$M$2,0),0)</f>
        <v>0.17</v>
      </c>
      <c r="AF2867" s="7">
        <f t="shared" si="487"/>
        <v>487.96800000000007</v>
      </c>
      <c r="AG2867" s="16">
        <v>0</v>
      </c>
      <c r="AH2867" s="83">
        <f t="shared" si="492"/>
        <v>2870.4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3418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2795</v>
      </c>
      <c r="G2868" s="91" t="s">
        <v>2795</v>
      </c>
      <c r="H2868" s="91">
        <v>83</v>
      </c>
      <c r="I2868" s="91" t="s">
        <v>79</v>
      </c>
      <c r="J2868" s="2" t="s">
        <v>3314</v>
      </c>
      <c r="K2868" s="2" t="s">
        <v>3282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0.03</v>
      </c>
      <c r="R2868" s="82">
        <v>116</v>
      </c>
      <c r="S2868" s="64"/>
      <c r="T2868" s="7">
        <v>150771.60010000004</v>
      </c>
      <c r="U2868" s="7">
        <v>82400</v>
      </c>
      <c r="V2868" s="7">
        <v>63950</v>
      </c>
      <c r="W2868" s="83">
        <f t="shared" si="489"/>
        <v>169221.60010000004</v>
      </c>
      <c r="X2868" s="83">
        <f t="shared" si="490"/>
        <v>62087.378640776697</v>
      </c>
      <c r="Y2868" s="83"/>
      <c r="Z2868" s="16">
        <v>0</v>
      </c>
      <c r="AA2868" s="7">
        <v>0</v>
      </c>
      <c r="AB2868" s="7">
        <f t="shared" si="485"/>
        <v>62087.378640776697</v>
      </c>
      <c r="AC2868" s="5">
        <f t="shared" si="486"/>
        <v>1862.6213592233034</v>
      </c>
      <c r="AD2868" s="83">
        <f t="shared" si="491"/>
        <v>63950</v>
      </c>
      <c r="AE2868" s="3">
        <f>VLOOKUP(I2868,[1]媒体政策预估表!A:N,MATCH(O2868,[1]媒体政策预估表!$A$2:$M$2,0),0)</f>
        <v>0.17</v>
      </c>
      <c r="AF2868" s="7">
        <f t="shared" si="487"/>
        <v>10871.5</v>
      </c>
      <c r="AG2868" s="16">
        <v>0</v>
      </c>
      <c r="AH2868" s="83">
        <f t="shared" si="492"/>
        <v>63950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3418</v>
      </c>
      <c r="B2869" s="91" t="s">
        <v>704</v>
      </c>
      <c r="C2869" s="91" t="s">
        <v>146</v>
      </c>
      <c r="D2869" s="91" t="s">
        <v>147</v>
      </c>
      <c r="E2869" s="91" t="s">
        <v>2795</v>
      </c>
      <c r="F2869" s="91" t="s">
        <v>2796</v>
      </c>
      <c r="G2869" s="91" t="s">
        <v>2795</v>
      </c>
      <c r="H2869" s="91">
        <v>83</v>
      </c>
      <c r="I2869" s="91" t="s">
        <v>79</v>
      </c>
      <c r="J2869" s="2" t="s">
        <v>3314</v>
      </c>
      <c r="K2869" s="2" t="s">
        <v>3282</v>
      </c>
      <c r="L2869" s="2" t="s">
        <v>704</v>
      </c>
      <c r="M2869" s="91" t="s">
        <v>2795</v>
      </c>
      <c r="N2869" s="64"/>
      <c r="O2869" s="64" t="s">
        <v>413</v>
      </c>
      <c r="P2869" s="64" t="s">
        <v>46</v>
      </c>
      <c r="Q2869" s="16">
        <v>0.06</v>
      </c>
      <c r="R2869" s="82">
        <v>116</v>
      </c>
      <c r="S2869" s="64"/>
      <c r="T2869" s="7">
        <v>7557.8000000000029</v>
      </c>
      <c r="U2869" s="7">
        <v>30000</v>
      </c>
      <c r="V2869" s="7">
        <v>39273</v>
      </c>
      <c r="W2869" s="83">
        <f t="shared" si="489"/>
        <v>-1715.1999999999971</v>
      </c>
      <c r="X2869" s="83">
        <f t="shared" si="490"/>
        <v>37050</v>
      </c>
      <c r="Y2869" s="83"/>
      <c r="Z2869" s="16">
        <v>0</v>
      </c>
      <c r="AA2869" s="7">
        <v>0</v>
      </c>
      <c r="AB2869" s="7">
        <f t="shared" si="485"/>
        <v>37050</v>
      </c>
      <c r="AC2869" s="5">
        <f t="shared" si="486"/>
        <v>2223</v>
      </c>
      <c r="AD2869" s="83">
        <f t="shared" si="491"/>
        <v>39273</v>
      </c>
      <c r="AE2869" s="3">
        <f>VLOOKUP(I2869,[1]媒体政策预估表!A:N,MATCH(O2869,[1]媒体政策预估表!$A$2:$M$2,0),0)</f>
        <v>0.17</v>
      </c>
      <c r="AF2869" s="7">
        <f t="shared" si="487"/>
        <v>6676.4100000000008</v>
      </c>
      <c r="AG2869" s="16">
        <v>0</v>
      </c>
      <c r="AH2869" s="83">
        <f t="shared" si="492"/>
        <v>39273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3418</v>
      </c>
      <c r="B2870" s="91" t="s">
        <v>704</v>
      </c>
      <c r="C2870" s="91" t="s">
        <v>146</v>
      </c>
      <c r="D2870" s="91" t="s">
        <v>147</v>
      </c>
      <c r="E2870" s="91" t="s">
        <v>2790</v>
      </c>
      <c r="F2870" s="91" t="s">
        <v>2790</v>
      </c>
      <c r="G2870" s="91" t="s">
        <v>2790</v>
      </c>
      <c r="H2870" s="91">
        <v>83</v>
      </c>
      <c r="I2870" s="91" t="s">
        <v>79</v>
      </c>
      <c r="J2870" s="2" t="s">
        <v>3314</v>
      </c>
      <c r="K2870" s="2" t="s">
        <v>3282</v>
      </c>
      <c r="L2870" s="2" t="s">
        <v>704</v>
      </c>
      <c r="M2870" s="91" t="s">
        <v>2791</v>
      </c>
      <c r="N2870" s="64"/>
      <c r="O2870" s="64" t="s">
        <v>413</v>
      </c>
      <c r="P2870" s="64" t="s">
        <v>41</v>
      </c>
      <c r="Q2870" s="16">
        <v>0</v>
      </c>
      <c r="R2870" s="82">
        <v>7102</v>
      </c>
      <c r="S2870" s="64"/>
      <c r="T2870" s="7">
        <v>32827.400000000023</v>
      </c>
      <c r="U2870" s="7">
        <v>200000</v>
      </c>
      <c r="V2870" s="7">
        <v>114326.12999999999</v>
      </c>
      <c r="W2870" s="83">
        <f t="shared" si="489"/>
        <v>118501.27000000003</v>
      </c>
      <c r="X2870" s="83">
        <f t="shared" si="490"/>
        <v>114326.12999999999</v>
      </c>
      <c r="Y2870" s="83"/>
      <c r="Z2870" s="16">
        <v>0</v>
      </c>
      <c r="AA2870" s="7">
        <v>0</v>
      </c>
      <c r="AB2870" s="7">
        <f t="shared" si="485"/>
        <v>114326.12999999999</v>
      </c>
      <c r="AC2870" s="5">
        <f t="shared" si="486"/>
        <v>0</v>
      </c>
      <c r="AD2870" s="83">
        <f t="shared" si="491"/>
        <v>114326.12999999999</v>
      </c>
      <c r="AE2870" s="3">
        <f>VLOOKUP(I2870,[1]媒体政策预估表!A:N,MATCH(O2870,[1]媒体政策预估表!$A$2:$M$2,0),0)</f>
        <v>0.17</v>
      </c>
      <c r="AF2870" s="7">
        <f t="shared" si="487"/>
        <v>19435.4421</v>
      </c>
      <c r="AG2870" s="16">
        <v>0</v>
      </c>
      <c r="AH2870" s="83">
        <f t="shared" si="492"/>
        <v>114326.12999999999</v>
      </c>
      <c r="AI2870" s="64"/>
      <c r="AJ2870" s="1" t="e">
        <v>#N/A</v>
      </c>
      <c r="AK2870" s="12">
        <f t="shared" si="488"/>
        <v>0</v>
      </c>
    </row>
    <row r="2871" spans="1:37" hidden="1" x14ac:dyDescent="0.3">
      <c r="A2871" s="104" t="s">
        <v>3418</v>
      </c>
      <c r="B2871" s="91" t="s">
        <v>704</v>
      </c>
      <c r="C2871" s="91" t="s">
        <v>146</v>
      </c>
      <c r="D2871" s="91" t="s">
        <v>154</v>
      </c>
      <c r="E2871" s="91" t="s">
        <v>2878</v>
      </c>
      <c r="F2871" s="91" t="s">
        <v>2878</v>
      </c>
      <c r="G2871" s="91" t="s">
        <v>2878</v>
      </c>
      <c r="H2871" s="91">
        <v>83</v>
      </c>
      <c r="I2871" s="91" t="s">
        <v>79</v>
      </c>
      <c r="J2871" s="2" t="s">
        <v>3314</v>
      </c>
      <c r="K2871" s="2" t="s">
        <v>3282</v>
      </c>
      <c r="L2871" s="2" t="s">
        <v>704</v>
      </c>
      <c r="M2871" s="91" t="s">
        <v>2879</v>
      </c>
      <c r="N2871" s="64"/>
      <c r="O2871" s="64" t="s">
        <v>413</v>
      </c>
      <c r="P2871" s="64" t="s">
        <v>41</v>
      </c>
      <c r="Q2871" s="16">
        <v>0</v>
      </c>
      <c r="R2871" s="82">
        <v>7506</v>
      </c>
      <c r="S2871" s="64"/>
      <c r="T2871" s="7">
        <v>6436.0500000000011</v>
      </c>
      <c r="U2871" s="7">
        <v>20000</v>
      </c>
      <c r="V2871" s="7">
        <v>17612.7</v>
      </c>
      <c r="W2871" s="83">
        <f t="shared" si="489"/>
        <v>8823.3500000000022</v>
      </c>
      <c r="X2871" s="83">
        <f t="shared" si="490"/>
        <v>17612.7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17612.7</v>
      </c>
      <c r="AE2871" s="3">
        <f>VLOOKUP(I2871,[1]媒体政策预估表!A:N,MATCH(O2871,[1]媒体政策预估表!$A$2:$M$2,0),0)</f>
        <v>0.17</v>
      </c>
      <c r="AF2871" s="7">
        <f t="shared" si="487"/>
        <v>2994.1590000000006</v>
      </c>
      <c r="AG2871" s="16">
        <v>0</v>
      </c>
      <c r="AH2871" s="83">
        <f t="shared" si="492"/>
        <v>17612.7</v>
      </c>
      <c r="AI2871" s="64"/>
      <c r="AJ2871" s="1">
        <v>107</v>
      </c>
      <c r="AK2871" s="12">
        <f t="shared" si="488"/>
        <v>17612.7</v>
      </c>
    </row>
    <row r="2872" spans="1:37" hidden="1" x14ac:dyDescent="0.3">
      <c r="A2872" s="104" t="s">
        <v>3418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3314</v>
      </c>
      <c r="K2872" s="2" t="s">
        <v>3282</v>
      </c>
      <c r="L2872" s="2" t="s">
        <v>704</v>
      </c>
      <c r="M2872" s="91" t="s">
        <v>2802</v>
      </c>
      <c r="N2872" s="64"/>
      <c r="O2872" s="64" t="s">
        <v>413</v>
      </c>
      <c r="P2872" s="64" t="s">
        <v>41</v>
      </c>
      <c r="Q2872" s="16">
        <v>0</v>
      </c>
      <c r="R2872" s="82">
        <v>7622</v>
      </c>
      <c r="S2872" s="64"/>
      <c r="T2872" s="7">
        <v>1145.8999999999996</v>
      </c>
      <c r="U2872" s="7">
        <v>10000</v>
      </c>
      <c r="V2872" s="7">
        <v>10475.9</v>
      </c>
      <c r="W2872" s="83">
        <f t="shared" si="489"/>
        <v>670</v>
      </c>
      <c r="X2872" s="83">
        <f t="shared" si="490"/>
        <v>10475.9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10475.9</v>
      </c>
      <c r="AE2872" s="3">
        <f>VLOOKUP(I2872,[1]媒体政策预估表!A:N,MATCH(O2872,[1]媒体政策预估表!$A$2:$M$2,0),0)</f>
        <v>0.17</v>
      </c>
      <c r="AF2872" s="7">
        <f t="shared" si="487"/>
        <v>1780.903</v>
      </c>
      <c r="AG2872" s="16">
        <v>0</v>
      </c>
      <c r="AH2872" s="83">
        <f t="shared" si="492"/>
        <v>10475.9</v>
      </c>
      <c r="AI2872" s="64"/>
      <c r="AJ2872" s="1">
        <v>93</v>
      </c>
      <c r="AK2872" s="12">
        <f t="shared" si="488"/>
        <v>10475.9</v>
      </c>
    </row>
    <row r="2873" spans="1:37" hidden="1" x14ac:dyDescent="0.3">
      <c r="A2873" s="104" t="s">
        <v>3418</v>
      </c>
      <c r="B2873" s="91" t="s">
        <v>704</v>
      </c>
      <c r="C2873" s="91" t="s">
        <v>146</v>
      </c>
      <c r="D2873" s="91" t="s">
        <v>154</v>
      </c>
      <c r="E2873" s="91" t="s">
        <v>2798</v>
      </c>
      <c r="F2873" s="91" t="s">
        <v>2798</v>
      </c>
      <c r="G2873" s="91" t="s">
        <v>2798</v>
      </c>
      <c r="H2873" s="91">
        <v>83</v>
      </c>
      <c r="I2873" s="91" t="s">
        <v>79</v>
      </c>
      <c r="J2873" s="2" t="s">
        <v>3314</v>
      </c>
      <c r="K2873" s="2" t="s">
        <v>3282</v>
      </c>
      <c r="L2873" s="2" t="s">
        <v>704</v>
      </c>
      <c r="M2873" s="91" t="s">
        <v>2804</v>
      </c>
      <c r="N2873" s="64"/>
      <c r="O2873" s="64" t="s">
        <v>413</v>
      </c>
      <c r="P2873" s="64" t="s">
        <v>41</v>
      </c>
      <c r="Q2873" s="16">
        <v>0</v>
      </c>
      <c r="R2873" s="82">
        <v>7511</v>
      </c>
      <c r="S2873" s="64"/>
      <c r="T2873" s="7">
        <v>1755.4000000000008</v>
      </c>
      <c r="U2873" s="7">
        <v>2000</v>
      </c>
      <c r="V2873" s="7">
        <v>2433.1999999999998</v>
      </c>
      <c r="W2873" s="83">
        <f t="shared" si="489"/>
        <v>1322.2000000000007</v>
      </c>
      <c r="X2873" s="83">
        <f t="shared" si="490"/>
        <v>2433.1999999999998</v>
      </c>
      <c r="Y2873" s="83"/>
      <c r="Z2873" s="16">
        <v>0</v>
      </c>
      <c r="AA2873" s="7">
        <v>0</v>
      </c>
      <c r="AB2873" s="7"/>
      <c r="AC2873" s="5">
        <f t="shared" si="486"/>
        <v>0</v>
      </c>
      <c r="AD2873" s="83">
        <f t="shared" si="491"/>
        <v>2433.1999999999998</v>
      </c>
      <c r="AE2873" s="3">
        <f>VLOOKUP(I2873,[1]媒体政策预估表!A:N,MATCH(O2873,[1]媒体政策预估表!$A$2:$M$2,0),0)</f>
        <v>0.17</v>
      </c>
      <c r="AF2873" s="7">
        <f t="shared" si="487"/>
        <v>413.64400000000001</v>
      </c>
      <c r="AG2873" s="16">
        <v>0</v>
      </c>
      <c r="AH2873" s="83">
        <f t="shared" si="492"/>
        <v>2433.1999999999998</v>
      </c>
      <c r="AI2873" s="64"/>
      <c r="AJ2873" s="1">
        <v>93</v>
      </c>
      <c r="AK2873" s="12">
        <f t="shared" si="488"/>
        <v>2433.1999999999998</v>
      </c>
    </row>
    <row r="2874" spans="1:37" hidden="1" x14ac:dyDescent="0.3">
      <c r="A2874" s="104" t="s">
        <v>3418</v>
      </c>
      <c r="B2874" s="91" t="s">
        <v>704</v>
      </c>
      <c r="C2874" s="91" t="s">
        <v>146</v>
      </c>
      <c r="D2874" s="91" t="s">
        <v>163</v>
      </c>
      <c r="E2874" s="91" t="s">
        <v>1906</v>
      </c>
      <c r="F2874" s="91" t="s">
        <v>1906</v>
      </c>
      <c r="G2874" s="91" t="s">
        <v>1906</v>
      </c>
      <c r="H2874" s="91">
        <v>83</v>
      </c>
      <c r="I2874" s="91" t="s">
        <v>79</v>
      </c>
      <c r="J2874" s="2" t="s">
        <v>3314</v>
      </c>
      <c r="K2874" s="2" t="s">
        <v>3282</v>
      </c>
      <c r="L2874" s="2" t="s">
        <v>704</v>
      </c>
      <c r="M2874" s="91" t="s">
        <v>2151</v>
      </c>
      <c r="N2874" s="64"/>
      <c r="O2874" s="64" t="s">
        <v>413</v>
      </c>
      <c r="P2874" s="64" t="s">
        <v>46</v>
      </c>
      <c r="Q2874" s="16">
        <v>0.02</v>
      </c>
      <c r="R2874" s="82">
        <v>7096</v>
      </c>
      <c r="S2874" s="64"/>
      <c r="T2874" s="7">
        <v>1577.010000000002</v>
      </c>
      <c r="U2874" s="7">
        <v>20400</v>
      </c>
      <c r="V2874" s="7">
        <v>8668.3799999999992</v>
      </c>
      <c r="W2874" s="83">
        <f t="shared" si="489"/>
        <v>13308.630000000003</v>
      </c>
      <c r="X2874" s="83">
        <f t="shared" si="490"/>
        <v>8498.4117647058811</v>
      </c>
      <c r="Y2874" s="83"/>
      <c r="Z2874" s="16">
        <v>0</v>
      </c>
      <c r="AA2874" s="7">
        <v>0</v>
      </c>
      <c r="AB2874" s="7">
        <f t="shared" si="485"/>
        <v>8498.4117647058811</v>
      </c>
      <c r="AC2874" s="5">
        <f t="shared" si="486"/>
        <v>169.96823529411813</v>
      </c>
      <c r="AD2874" s="83">
        <f t="shared" si="491"/>
        <v>8668.3799999999992</v>
      </c>
      <c r="AE2874" s="3">
        <f>VLOOKUP(I2874,[1]媒体政策预估表!A:N,MATCH(O2874,[1]媒体政策预估表!$A$2:$M$2,0),0)</f>
        <v>0.17</v>
      </c>
      <c r="AF2874" s="7">
        <f t="shared" si="487"/>
        <v>1473.6245999999999</v>
      </c>
      <c r="AG2874" s="16">
        <v>0</v>
      </c>
      <c r="AH2874" s="83">
        <f t="shared" si="492"/>
        <v>8668.3799999999992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3418</v>
      </c>
      <c r="B2875" s="91" t="s">
        <v>704</v>
      </c>
      <c r="C2875" s="91" t="s">
        <v>146</v>
      </c>
      <c r="D2875" s="91" t="s">
        <v>163</v>
      </c>
      <c r="E2875" s="91" t="s">
        <v>3430</v>
      </c>
      <c r="F2875" s="91" t="s">
        <v>3430</v>
      </c>
      <c r="G2875" s="91" t="s">
        <v>3430</v>
      </c>
      <c r="H2875" s="91">
        <v>83</v>
      </c>
      <c r="I2875" s="91" t="s">
        <v>79</v>
      </c>
      <c r="J2875" s="2" t="s">
        <v>3314</v>
      </c>
      <c r="K2875" s="2" t="s">
        <v>3282</v>
      </c>
      <c r="L2875" s="2" t="s">
        <v>704</v>
      </c>
      <c r="M2875" s="91" t="s">
        <v>3430</v>
      </c>
      <c r="N2875" s="64"/>
      <c r="O2875" s="64" t="s">
        <v>413</v>
      </c>
      <c r="P2875" s="64" t="s">
        <v>41</v>
      </c>
      <c r="Q2875" s="16">
        <v>0</v>
      </c>
      <c r="R2875" s="82">
        <v>7661</v>
      </c>
      <c r="S2875" s="64"/>
      <c r="T2875" s="7">
        <v>0</v>
      </c>
      <c r="U2875" s="7">
        <v>10000</v>
      </c>
      <c r="V2875" s="7">
        <v>1391.9</v>
      </c>
      <c r="W2875" s="83">
        <f t="shared" si="489"/>
        <v>8608.1</v>
      </c>
      <c r="X2875" s="83">
        <f t="shared" si="490"/>
        <v>1391.9</v>
      </c>
      <c r="Y2875" s="83"/>
      <c r="Z2875" s="16">
        <v>0</v>
      </c>
      <c r="AA2875" s="7">
        <v>0</v>
      </c>
      <c r="AB2875" s="7">
        <f t="shared" si="485"/>
        <v>1391.9</v>
      </c>
      <c r="AC2875" s="5">
        <f t="shared" si="486"/>
        <v>0</v>
      </c>
      <c r="AD2875" s="83">
        <f t="shared" si="491"/>
        <v>1391.9</v>
      </c>
      <c r="AE2875" s="3">
        <f>VLOOKUP(I2875,[1]媒体政策预估表!A:N,MATCH(O2875,[1]媒体政策预估表!$A$2:$M$2,0),0)</f>
        <v>0.17</v>
      </c>
      <c r="AF2875" s="7">
        <f t="shared" si="487"/>
        <v>236.62300000000002</v>
      </c>
      <c r="AG2875" s="16">
        <v>0</v>
      </c>
      <c r="AH2875" s="83">
        <f t="shared" si="492"/>
        <v>1391.9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3417</v>
      </c>
      <c r="B2876" s="91" t="s">
        <v>704</v>
      </c>
      <c r="C2876" s="91" t="s">
        <v>166</v>
      </c>
      <c r="D2876" s="91" t="s">
        <v>3431</v>
      </c>
      <c r="E2876" s="91" t="s">
        <v>2808</v>
      </c>
      <c r="F2876" s="91" t="s">
        <v>2808</v>
      </c>
      <c r="G2876" s="91" t="s">
        <v>2808</v>
      </c>
      <c r="H2876" s="91">
        <v>83</v>
      </c>
      <c r="I2876" s="91" t="s">
        <v>79</v>
      </c>
      <c r="J2876" s="2" t="s">
        <v>3314</v>
      </c>
      <c r="K2876" s="2" t="s">
        <v>3282</v>
      </c>
      <c r="L2876" s="2" t="s">
        <v>704</v>
      </c>
      <c r="M2876" s="91" t="s">
        <v>2808</v>
      </c>
      <c r="N2876" s="64"/>
      <c r="O2876" s="64" t="s">
        <v>413</v>
      </c>
      <c r="P2876" s="64" t="s">
        <v>41</v>
      </c>
      <c r="Q2876" s="16">
        <v>0</v>
      </c>
      <c r="R2876" s="82">
        <v>7507</v>
      </c>
      <c r="S2876" s="64"/>
      <c r="T2876" s="7">
        <v>8750.2000000000007</v>
      </c>
      <c r="U2876" s="7">
        <v>20000</v>
      </c>
      <c r="V2876" s="7">
        <v>7954</v>
      </c>
      <c r="W2876" s="83">
        <f t="shared" si="489"/>
        <v>20796.2</v>
      </c>
      <c r="X2876" s="83">
        <f t="shared" si="490"/>
        <v>7954</v>
      </c>
      <c r="Y2876" s="83"/>
      <c r="Z2876" s="16">
        <v>0</v>
      </c>
      <c r="AA2876" s="7">
        <v>0</v>
      </c>
      <c r="AB2876" s="7">
        <f t="shared" si="485"/>
        <v>7954</v>
      </c>
      <c r="AC2876" s="5">
        <f t="shared" si="486"/>
        <v>0</v>
      </c>
      <c r="AD2876" s="83">
        <f t="shared" si="491"/>
        <v>7954</v>
      </c>
      <c r="AE2876" s="3">
        <f>VLOOKUP(I2876,[1]媒体政策预估表!A:N,MATCH(O2876,[1]媒体政策预估表!$A$2:$M$2,0),0)</f>
        <v>0.17</v>
      </c>
      <c r="AF2876" s="7">
        <f t="shared" si="487"/>
        <v>1352.18</v>
      </c>
      <c r="AG2876" s="16">
        <v>0</v>
      </c>
      <c r="AH2876" s="83">
        <f t="shared" si="492"/>
        <v>7954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3418</v>
      </c>
      <c r="B2877" s="91" t="s">
        <v>704</v>
      </c>
      <c r="C2877" s="91" t="s">
        <v>166</v>
      </c>
      <c r="D2877" s="91" t="s">
        <v>167</v>
      </c>
      <c r="E2877" s="91" t="s">
        <v>2805</v>
      </c>
      <c r="F2877" s="91" t="s">
        <v>2805</v>
      </c>
      <c r="G2877" s="91" t="s">
        <v>2805</v>
      </c>
      <c r="H2877" s="91">
        <v>83</v>
      </c>
      <c r="I2877" s="91" t="s">
        <v>79</v>
      </c>
      <c r="J2877" s="2" t="s">
        <v>3314</v>
      </c>
      <c r="K2877" s="2" t="s">
        <v>3282</v>
      </c>
      <c r="L2877" s="2" t="s">
        <v>704</v>
      </c>
      <c r="M2877" s="91" t="s">
        <v>2805</v>
      </c>
      <c r="N2877" s="64"/>
      <c r="O2877" s="64" t="s">
        <v>413</v>
      </c>
      <c r="P2877" s="64" t="s">
        <v>41</v>
      </c>
      <c r="Q2877" s="16">
        <v>0</v>
      </c>
      <c r="R2877" s="82">
        <v>7183</v>
      </c>
      <c r="S2877" s="64"/>
      <c r="T2877" s="7">
        <v>17540.040000000005</v>
      </c>
      <c r="U2877" s="7">
        <v>10000</v>
      </c>
      <c r="V2877" s="7">
        <v>11113.86</v>
      </c>
      <c r="W2877" s="83">
        <f t="shared" si="489"/>
        <v>16426.180000000004</v>
      </c>
      <c r="X2877" s="83">
        <f t="shared" si="490"/>
        <v>11113.86</v>
      </c>
      <c r="Y2877" s="83"/>
      <c r="Z2877" s="16">
        <v>0</v>
      </c>
      <c r="AA2877" s="7">
        <v>0</v>
      </c>
      <c r="AB2877" s="7">
        <f t="shared" si="485"/>
        <v>11113.86</v>
      </c>
      <c r="AC2877" s="5">
        <f t="shared" si="486"/>
        <v>0</v>
      </c>
      <c r="AD2877" s="83">
        <f t="shared" si="491"/>
        <v>11113.86</v>
      </c>
      <c r="AE2877" s="3">
        <f>VLOOKUP(I2877,[1]媒体政策预估表!A:N,MATCH(O2877,[1]媒体政策预估表!$A$2:$M$2,0),0)</f>
        <v>0.17</v>
      </c>
      <c r="AF2877" s="7">
        <f t="shared" si="487"/>
        <v>1889.3562000000002</v>
      </c>
      <c r="AG2877" s="16">
        <v>0</v>
      </c>
      <c r="AH2877" s="83">
        <f t="shared" si="492"/>
        <v>11113.86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3418</v>
      </c>
      <c r="B2878" s="91" t="s">
        <v>704</v>
      </c>
      <c r="C2878" s="91" t="s">
        <v>166</v>
      </c>
      <c r="D2878" s="91" t="s">
        <v>167</v>
      </c>
      <c r="E2878" s="91" t="s">
        <v>2806</v>
      </c>
      <c r="F2878" s="91" t="s">
        <v>2807</v>
      </c>
      <c r="G2878" s="91" t="s">
        <v>2806</v>
      </c>
      <c r="H2878" s="91">
        <v>83</v>
      </c>
      <c r="I2878" s="91" t="s">
        <v>79</v>
      </c>
      <c r="J2878" s="2" t="s">
        <v>3314</v>
      </c>
      <c r="K2878" s="2" t="s">
        <v>3282</v>
      </c>
      <c r="L2878" s="2" t="s">
        <v>704</v>
      </c>
      <c r="M2878" s="91" t="s">
        <v>2806</v>
      </c>
      <c r="N2878" s="64"/>
      <c r="O2878" s="64" t="s">
        <v>413</v>
      </c>
      <c r="P2878" s="64" t="s">
        <v>41</v>
      </c>
      <c r="Q2878" s="16">
        <v>0</v>
      </c>
      <c r="R2878" s="82">
        <v>7177</v>
      </c>
      <c r="S2878" s="64"/>
      <c r="T2878" s="7">
        <v>6950.75</v>
      </c>
      <c r="U2878" s="7">
        <v>5000</v>
      </c>
      <c r="V2878" s="7">
        <v>7860.24</v>
      </c>
      <c r="W2878" s="83">
        <f t="shared" si="489"/>
        <v>4090.51</v>
      </c>
      <c r="X2878" s="83">
        <f t="shared" si="490"/>
        <v>7860.24</v>
      </c>
      <c r="Y2878" s="83"/>
      <c r="Z2878" s="16">
        <v>0</v>
      </c>
      <c r="AA2878" s="7">
        <v>0</v>
      </c>
      <c r="AB2878" s="7">
        <f t="shared" si="485"/>
        <v>7860.24</v>
      </c>
      <c r="AC2878" s="5">
        <f t="shared" si="486"/>
        <v>0</v>
      </c>
      <c r="AD2878" s="83">
        <f t="shared" si="491"/>
        <v>7860.24</v>
      </c>
      <c r="AE2878" s="3">
        <f>VLOOKUP(I2878,[1]媒体政策预估表!A:N,MATCH(O2878,[1]媒体政策预估表!$A$2:$M$2,0),0)</f>
        <v>0.17</v>
      </c>
      <c r="AF2878" s="7">
        <f t="shared" si="487"/>
        <v>1336.2408</v>
      </c>
      <c r="AG2878" s="16">
        <v>0</v>
      </c>
      <c r="AH2878" s="83">
        <f t="shared" si="492"/>
        <v>7860.24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3432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3314</v>
      </c>
      <c r="K2879" s="2" t="s">
        <v>3282</v>
      </c>
      <c r="L2879" s="2" t="s">
        <v>704</v>
      </c>
      <c r="M2879" s="91" t="s">
        <v>1554</v>
      </c>
      <c r="N2879" s="64"/>
      <c r="O2879" s="64" t="s">
        <v>413</v>
      </c>
      <c r="P2879" s="64" t="s">
        <v>41</v>
      </c>
      <c r="Q2879" s="16">
        <v>0</v>
      </c>
      <c r="R2879" s="82">
        <v>7144</v>
      </c>
      <c r="S2879" s="64"/>
      <c r="T2879" s="7">
        <v>4162.8</v>
      </c>
      <c r="U2879" s="7">
        <v>5000</v>
      </c>
      <c r="V2879" s="7">
        <v>4614.8</v>
      </c>
      <c r="W2879" s="83">
        <f t="shared" si="489"/>
        <v>4547.9999999999991</v>
      </c>
      <c r="X2879" s="83">
        <f t="shared" si="490"/>
        <v>4614.8</v>
      </c>
      <c r="Y2879" s="83"/>
      <c r="Z2879" s="16">
        <v>0</v>
      </c>
      <c r="AA2879" s="7">
        <v>0</v>
      </c>
      <c r="AB2879" s="7">
        <f t="shared" si="485"/>
        <v>4614.8</v>
      </c>
      <c r="AC2879" s="5">
        <f t="shared" si="486"/>
        <v>0</v>
      </c>
      <c r="AD2879" s="83">
        <f t="shared" si="491"/>
        <v>4614.8</v>
      </c>
      <c r="AE2879" s="3">
        <f>VLOOKUP(I2879,[1]媒体政策预估表!A:N,MATCH(O2879,[1]媒体政策预估表!$A$2:$M$2,0),0)</f>
        <v>0.17</v>
      </c>
      <c r="AF2879" s="7">
        <f t="shared" si="487"/>
        <v>784.51600000000008</v>
      </c>
      <c r="AG2879" s="16">
        <v>0</v>
      </c>
      <c r="AH2879" s="83">
        <f t="shared" si="492"/>
        <v>4614.8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3432</v>
      </c>
      <c r="B2880" s="91" t="s">
        <v>704</v>
      </c>
      <c r="C2880" s="91" t="s">
        <v>166</v>
      </c>
      <c r="D2880" s="91" t="s">
        <v>167</v>
      </c>
      <c r="E2880" s="91" t="s">
        <v>1552</v>
      </c>
      <c r="F2880" s="91" t="s">
        <v>1553</v>
      </c>
      <c r="G2880" s="91" t="s">
        <v>1552</v>
      </c>
      <c r="H2880" s="91">
        <v>83</v>
      </c>
      <c r="I2880" s="91" t="s">
        <v>79</v>
      </c>
      <c r="J2880" s="2" t="s">
        <v>3314</v>
      </c>
      <c r="K2880" s="2" t="s">
        <v>3282</v>
      </c>
      <c r="L2880" s="2" t="s">
        <v>704</v>
      </c>
      <c r="M2880" s="91" t="s">
        <v>1552</v>
      </c>
      <c r="N2880" s="64"/>
      <c r="O2880" s="64" t="s">
        <v>413</v>
      </c>
      <c r="P2880" s="64" t="s">
        <v>41</v>
      </c>
      <c r="Q2880" s="16">
        <v>0</v>
      </c>
      <c r="R2880" s="82">
        <v>7128</v>
      </c>
      <c r="S2880" s="64"/>
      <c r="T2880" s="7">
        <v>9208.3000000000029</v>
      </c>
      <c r="U2880" s="7">
        <v>40000</v>
      </c>
      <c r="V2880" s="7">
        <v>45898.36</v>
      </c>
      <c r="W2880" s="83">
        <f t="shared" si="489"/>
        <v>3309.9400000000023</v>
      </c>
      <c r="X2880" s="83">
        <f t="shared" si="490"/>
        <v>45898.36</v>
      </c>
      <c r="Y2880" s="83"/>
      <c r="Z2880" s="16">
        <v>0</v>
      </c>
      <c r="AA2880" s="7">
        <v>0</v>
      </c>
      <c r="AB2880" s="7">
        <f t="shared" si="485"/>
        <v>45898.36</v>
      </c>
      <c r="AC2880" s="5">
        <f t="shared" si="486"/>
        <v>0</v>
      </c>
      <c r="AD2880" s="83">
        <f t="shared" si="491"/>
        <v>45898.36</v>
      </c>
      <c r="AE2880" s="3">
        <f>VLOOKUP(I2880,[1]媒体政策预估表!A:N,MATCH(O2880,[1]媒体政策预估表!$A$2:$M$2,0),0)</f>
        <v>0.17</v>
      </c>
      <c r="AF2880" s="7">
        <f t="shared" si="487"/>
        <v>7802.7212000000009</v>
      </c>
      <c r="AG2880" s="16">
        <v>0</v>
      </c>
      <c r="AH2880" s="83">
        <f t="shared" si="492"/>
        <v>45898.36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3432</v>
      </c>
      <c r="B2881" s="91" t="s">
        <v>704</v>
      </c>
      <c r="C2881" s="91" t="s">
        <v>166</v>
      </c>
      <c r="D2881" s="91" t="s">
        <v>167</v>
      </c>
      <c r="E2881" s="91" t="s">
        <v>2809</v>
      </c>
      <c r="F2881" s="91" t="s">
        <v>2809</v>
      </c>
      <c r="G2881" s="91" t="s">
        <v>2809</v>
      </c>
      <c r="H2881" s="91">
        <v>83</v>
      </c>
      <c r="I2881" s="91" t="s">
        <v>79</v>
      </c>
      <c r="J2881" s="2" t="s">
        <v>3314</v>
      </c>
      <c r="K2881" s="2" t="s">
        <v>3282</v>
      </c>
      <c r="L2881" s="2" t="s">
        <v>704</v>
      </c>
      <c r="M2881" s="91" t="s">
        <v>2809</v>
      </c>
      <c r="N2881" s="64"/>
      <c r="O2881" s="64" t="s">
        <v>413</v>
      </c>
      <c r="P2881" s="64" t="s">
        <v>46</v>
      </c>
      <c r="Q2881" s="16">
        <v>0.01</v>
      </c>
      <c r="R2881" s="82">
        <v>7614</v>
      </c>
      <c r="S2881" s="64"/>
      <c r="T2881" s="7">
        <v>40340.960000000006</v>
      </c>
      <c r="U2881" s="7">
        <v>500</v>
      </c>
      <c r="V2881" s="7">
        <v>25417.5</v>
      </c>
      <c r="W2881" s="83">
        <f t="shared" si="489"/>
        <v>15423.460000000006</v>
      </c>
      <c r="X2881" s="83">
        <f t="shared" si="490"/>
        <v>25165.841584158417</v>
      </c>
      <c r="Y2881" s="83"/>
      <c r="Z2881" s="16">
        <v>0</v>
      </c>
      <c r="AA2881" s="7">
        <v>0</v>
      </c>
      <c r="AB2881" s="7">
        <f t="shared" si="485"/>
        <v>25165.841584158417</v>
      </c>
      <c r="AC2881" s="5">
        <f t="shared" si="486"/>
        <v>251.65841584158261</v>
      </c>
      <c r="AD2881" s="83">
        <f t="shared" si="491"/>
        <v>25417.5</v>
      </c>
      <c r="AE2881" s="3">
        <f>VLOOKUP(I2881,[1]媒体政策预估表!A:N,MATCH(O2881,[1]媒体政策预估表!$A$2:$M$2,0),0)</f>
        <v>0.17</v>
      </c>
      <c r="AF2881" s="7">
        <f t="shared" si="487"/>
        <v>4320.9750000000004</v>
      </c>
      <c r="AG2881" s="16">
        <v>0</v>
      </c>
      <c r="AH2881" s="83">
        <f t="shared" si="492"/>
        <v>25417.5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3433</v>
      </c>
      <c r="B2882" s="91" t="s">
        <v>704</v>
      </c>
      <c r="C2882" s="91" t="s">
        <v>166</v>
      </c>
      <c r="D2882" s="91" t="s">
        <v>171</v>
      </c>
      <c r="E2882" s="91" t="s">
        <v>1576</v>
      </c>
      <c r="F2882" s="91" t="s">
        <v>1576</v>
      </c>
      <c r="G2882" s="91" t="s">
        <v>1576</v>
      </c>
      <c r="H2882" s="91">
        <v>83</v>
      </c>
      <c r="I2882" s="91" t="s">
        <v>79</v>
      </c>
      <c r="J2882" s="2" t="s">
        <v>3314</v>
      </c>
      <c r="K2882" s="2" t="s">
        <v>3282</v>
      </c>
      <c r="L2882" s="2" t="s">
        <v>704</v>
      </c>
      <c r="M2882" s="91" t="s">
        <v>2810</v>
      </c>
      <c r="N2882" s="64"/>
      <c r="O2882" s="64" t="s">
        <v>413</v>
      </c>
      <c r="P2882" s="64" t="s">
        <v>41</v>
      </c>
      <c r="Q2882" s="16">
        <v>0</v>
      </c>
      <c r="R2882" s="82">
        <v>7643</v>
      </c>
      <c r="S2882" s="64"/>
      <c r="T2882" s="7">
        <v>4111.1000000000004</v>
      </c>
      <c r="U2882" s="7">
        <v>5000</v>
      </c>
      <c r="V2882" s="7">
        <v>5487.9</v>
      </c>
      <c r="W2882" s="83">
        <f t="shared" si="489"/>
        <v>3623.2000000000007</v>
      </c>
      <c r="X2882" s="83">
        <f t="shared" si="490"/>
        <v>5487.9</v>
      </c>
      <c r="Y2882" s="83"/>
      <c r="Z2882" s="16">
        <v>0</v>
      </c>
      <c r="AA2882" s="7">
        <v>0</v>
      </c>
      <c r="AB2882" s="7">
        <f t="shared" si="485"/>
        <v>5487.9</v>
      </c>
      <c r="AC2882" s="5">
        <f t="shared" si="486"/>
        <v>0</v>
      </c>
      <c r="AD2882" s="83">
        <f t="shared" si="491"/>
        <v>5487.9</v>
      </c>
      <c r="AE2882" s="3">
        <f>VLOOKUP(I2882,[1]媒体政策预估表!A:N,MATCH(O2882,[1]媒体政策预估表!$A$2:$M$2,0),0)</f>
        <v>0.17</v>
      </c>
      <c r="AF2882" s="7">
        <f t="shared" si="487"/>
        <v>932.94299999999998</v>
      </c>
      <c r="AG2882" s="16">
        <v>0</v>
      </c>
      <c r="AH2882" s="83">
        <f t="shared" si="492"/>
        <v>5487.9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3432</v>
      </c>
      <c r="B2883" s="91" t="s">
        <v>704</v>
      </c>
      <c r="C2883" s="91" t="s">
        <v>166</v>
      </c>
      <c r="D2883" s="91" t="s">
        <v>171</v>
      </c>
      <c r="E2883" s="91" t="s">
        <v>2812</v>
      </c>
      <c r="F2883" s="91" t="s">
        <v>2812</v>
      </c>
      <c r="G2883" s="91" t="s">
        <v>2812</v>
      </c>
      <c r="H2883" s="91">
        <v>83</v>
      </c>
      <c r="I2883" s="91" t="s">
        <v>79</v>
      </c>
      <c r="J2883" s="2" t="s">
        <v>3314</v>
      </c>
      <c r="K2883" s="2" t="s">
        <v>3282</v>
      </c>
      <c r="L2883" s="2" t="s">
        <v>704</v>
      </c>
      <c r="M2883" s="91" t="s">
        <v>2813</v>
      </c>
      <c r="N2883" s="64"/>
      <c r="O2883" s="64" t="s">
        <v>413</v>
      </c>
      <c r="P2883" s="64" t="s">
        <v>46</v>
      </c>
      <c r="Q2883" s="16">
        <v>0.02</v>
      </c>
      <c r="R2883" s="82">
        <v>7574</v>
      </c>
      <c r="S2883" s="64"/>
      <c r="T2883" s="7">
        <v>8769.3000000000029</v>
      </c>
      <c r="U2883" s="7">
        <v>204000</v>
      </c>
      <c r="V2883" s="7">
        <v>51630</v>
      </c>
      <c r="W2883" s="83">
        <f t="shared" si="489"/>
        <v>161139.29999999999</v>
      </c>
      <c r="X2883" s="83">
        <f t="shared" si="490"/>
        <v>50617.647058823532</v>
      </c>
      <c r="Y2883" s="83"/>
      <c r="Z2883" s="16">
        <v>0</v>
      </c>
      <c r="AA2883" s="7">
        <v>0</v>
      </c>
      <c r="AB2883" s="7">
        <f t="shared" si="485"/>
        <v>50617.647058823532</v>
      </c>
      <c r="AC2883" s="5">
        <f t="shared" si="486"/>
        <v>1012.3529411764684</v>
      </c>
      <c r="AD2883" s="83">
        <f t="shared" si="491"/>
        <v>51630</v>
      </c>
      <c r="AE2883" s="3">
        <f>VLOOKUP(I2883,[1]媒体政策预估表!A:N,MATCH(O2883,[1]媒体政策预估表!$A$2:$M$2,0),0)</f>
        <v>0.17</v>
      </c>
      <c r="AF2883" s="7">
        <f t="shared" si="487"/>
        <v>8777.1</v>
      </c>
      <c r="AG2883" s="16">
        <v>0</v>
      </c>
      <c r="AH2883" s="83">
        <f t="shared" si="492"/>
        <v>51630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3420</v>
      </c>
      <c r="B2884" s="91" t="s">
        <v>704</v>
      </c>
      <c r="C2884" s="91" t="s">
        <v>166</v>
      </c>
      <c r="D2884" s="91" t="s">
        <v>171</v>
      </c>
      <c r="E2884" s="91" t="s">
        <v>1582</v>
      </c>
      <c r="F2884" s="91" t="s">
        <v>1582</v>
      </c>
      <c r="G2884" s="91" t="s">
        <v>1582</v>
      </c>
      <c r="H2884" s="91">
        <v>83</v>
      </c>
      <c r="I2884" s="91" t="s">
        <v>79</v>
      </c>
      <c r="J2884" s="2" t="s">
        <v>3314</v>
      </c>
      <c r="K2884" s="2" t="s">
        <v>3282</v>
      </c>
      <c r="L2884" s="2" t="s">
        <v>704</v>
      </c>
      <c r="M2884" s="91" t="s">
        <v>1582</v>
      </c>
      <c r="N2884" s="64"/>
      <c r="O2884" s="64" t="s">
        <v>413</v>
      </c>
      <c r="P2884" s="64" t="s">
        <v>41</v>
      </c>
      <c r="Q2884" s="16">
        <v>0</v>
      </c>
      <c r="R2884" s="82">
        <v>7145</v>
      </c>
      <c r="S2884" s="64"/>
      <c r="T2884" s="7">
        <v>6864.9999999999945</v>
      </c>
      <c r="U2884" s="7">
        <v>20000</v>
      </c>
      <c r="V2884" s="7">
        <v>14816.899999999998</v>
      </c>
      <c r="W2884" s="83">
        <f t="shared" si="489"/>
        <v>12048.099999999995</v>
      </c>
      <c r="X2884" s="83">
        <f t="shared" si="490"/>
        <v>14816.899999999998</v>
      </c>
      <c r="Y2884" s="83"/>
      <c r="Z2884" s="16">
        <v>0</v>
      </c>
      <c r="AA2884" s="7">
        <v>0</v>
      </c>
      <c r="AB2884" s="7">
        <f t="shared" si="485"/>
        <v>14816.899999999998</v>
      </c>
      <c r="AC2884" s="5">
        <f t="shared" si="486"/>
        <v>0</v>
      </c>
      <c r="AD2884" s="83">
        <f t="shared" si="491"/>
        <v>14816.899999999998</v>
      </c>
      <c r="AE2884" s="3">
        <f>VLOOKUP(I2884,[1]媒体政策预估表!A:N,MATCH(O2884,[1]媒体政策预估表!$A$2:$M$2,0),0)</f>
        <v>0.17</v>
      </c>
      <c r="AF2884" s="7">
        <f t="shared" si="487"/>
        <v>2518.8729999999996</v>
      </c>
      <c r="AG2884" s="16">
        <v>0</v>
      </c>
      <c r="AH2884" s="83">
        <f t="shared" si="492"/>
        <v>14816.899999999998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3433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3314</v>
      </c>
      <c r="K2885" s="2" t="s">
        <v>3282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0.01</v>
      </c>
      <c r="R2885" s="82">
        <v>7673</v>
      </c>
      <c r="S2885" s="64"/>
      <c r="T2885" s="7">
        <v>0</v>
      </c>
      <c r="U2885" s="7">
        <v>61000</v>
      </c>
      <c r="V2885" s="7">
        <v>45753.8</v>
      </c>
      <c r="W2885" s="83">
        <f t="shared" si="489"/>
        <v>15246.199999999997</v>
      </c>
      <c r="X2885" s="83">
        <f t="shared" si="490"/>
        <v>45300.792079207924</v>
      </c>
      <c r="Y2885" s="83"/>
      <c r="Z2885" s="16">
        <v>0</v>
      </c>
      <c r="AA2885" s="7">
        <v>0</v>
      </c>
      <c r="AB2885" s="7">
        <f t="shared" si="485"/>
        <v>45300.792079207924</v>
      </c>
      <c r="AC2885" s="5">
        <f t="shared" si="486"/>
        <v>453.00792079207895</v>
      </c>
      <c r="AD2885" s="83">
        <f t="shared" si="491"/>
        <v>45753.8</v>
      </c>
      <c r="AE2885" s="3">
        <f>VLOOKUP(I2885,[1]媒体政策预估表!A:N,MATCH(O2885,[1]媒体政策预估表!$A$2:$M$2,0),0)</f>
        <v>0.17</v>
      </c>
      <c r="AF2885" s="7">
        <f t="shared" si="487"/>
        <v>7778.1460000000006</v>
      </c>
      <c r="AG2885" s="16">
        <v>0</v>
      </c>
      <c r="AH2885" s="83">
        <f t="shared" si="492"/>
        <v>45753.8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3432</v>
      </c>
      <c r="B2886" s="91" t="s">
        <v>704</v>
      </c>
      <c r="C2886" s="91" t="s">
        <v>166</v>
      </c>
      <c r="D2886" s="91" t="s">
        <v>171</v>
      </c>
      <c r="E2886" s="91" t="s">
        <v>631</v>
      </c>
      <c r="F2886" s="91" t="s">
        <v>631</v>
      </c>
      <c r="G2886" s="91" t="s">
        <v>631</v>
      </c>
      <c r="H2886" s="91">
        <v>83</v>
      </c>
      <c r="I2886" s="91" t="s">
        <v>79</v>
      </c>
      <c r="J2886" s="2" t="s">
        <v>3314</v>
      </c>
      <c r="K2886" s="2" t="s">
        <v>3282</v>
      </c>
      <c r="L2886" s="2" t="s">
        <v>704</v>
      </c>
      <c r="M2886" s="91" t="s">
        <v>631</v>
      </c>
      <c r="N2886" s="64"/>
      <c r="O2886" s="64" t="s">
        <v>413</v>
      </c>
      <c r="P2886" s="64" t="s">
        <v>46</v>
      </c>
      <c r="Q2886" s="16">
        <v>0.02</v>
      </c>
      <c r="R2886" s="82">
        <v>7673</v>
      </c>
      <c r="S2886" s="64"/>
      <c r="T2886" s="7">
        <v>0</v>
      </c>
      <c r="U2886" s="7">
        <v>0</v>
      </c>
      <c r="V2886" s="7">
        <v>0</v>
      </c>
      <c r="W2886" s="83">
        <f t="shared" si="489"/>
        <v>0</v>
      </c>
      <c r="X2886" s="83">
        <f t="shared" si="490"/>
        <v>0</v>
      </c>
      <c r="Y2886" s="83"/>
      <c r="Z2886" s="16">
        <v>0</v>
      </c>
      <c r="AA2886" s="7">
        <v>0</v>
      </c>
      <c r="AB2886" s="7">
        <f t="shared" si="485"/>
        <v>0</v>
      </c>
      <c r="AC2886" s="5">
        <f t="shared" si="486"/>
        <v>0</v>
      </c>
      <c r="AD2886" s="83">
        <f t="shared" si="491"/>
        <v>0</v>
      </c>
      <c r="AE2886" s="3">
        <f>VLOOKUP(I2886,[1]媒体政策预估表!A:N,MATCH(O2886,[1]媒体政策预估表!$A$2:$M$2,0),0)</f>
        <v>0.17</v>
      </c>
      <c r="AF2886" s="7">
        <f t="shared" si="487"/>
        <v>0</v>
      </c>
      <c r="AG2886" s="16">
        <v>0</v>
      </c>
      <c r="AH2886" s="83">
        <f t="shared" si="492"/>
        <v>0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3432</v>
      </c>
      <c r="B2887" s="91" t="s">
        <v>704</v>
      </c>
      <c r="C2887" s="91" t="s">
        <v>166</v>
      </c>
      <c r="D2887" s="91" t="s">
        <v>176</v>
      </c>
      <c r="E2887" s="91" t="s">
        <v>1611</v>
      </c>
      <c r="F2887" s="91" t="s">
        <v>1611</v>
      </c>
      <c r="G2887" s="91" t="s">
        <v>1611</v>
      </c>
      <c r="H2887" s="91">
        <v>83</v>
      </c>
      <c r="I2887" s="91" t="s">
        <v>79</v>
      </c>
      <c r="J2887" s="2" t="s">
        <v>3314</v>
      </c>
      <c r="K2887" s="2" t="s">
        <v>3282</v>
      </c>
      <c r="L2887" s="2" t="s">
        <v>704</v>
      </c>
      <c r="M2887" s="91" t="s">
        <v>2814</v>
      </c>
      <c r="N2887" s="64"/>
      <c r="O2887" s="64" t="s">
        <v>413</v>
      </c>
      <c r="P2887" s="64" t="s">
        <v>41</v>
      </c>
      <c r="Q2887" s="16">
        <v>0</v>
      </c>
      <c r="R2887" s="82">
        <v>7606</v>
      </c>
      <c r="S2887" s="64"/>
      <c r="T2887" s="7">
        <v>8829.1899999999987</v>
      </c>
      <c r="U2887" s="7">
        <v>10000</v>
      </c>
      <c r="V2887" s="7">
        <v>13368.66</v>
      </c>
      <c r="W2887" s="83">
        <f t="shared" si="489"/>
        <v>5460.5299999999988</v>
      </c>
      <c r="X2887" s="83">
        <f t="shared" si="490"/>
        <v>13368.66</v>
      </c>
      <c r="Y2887" s="83"/>
      <c r="Z2887" s="16">
        <v>0</v>
      </c>
      <c r="AA2887" s="7">
        <v>0</v>
      </c>
      <c r="AB2887" s="7">
        <f t="shared" si="485"/>
        <v>13368.66</v>
      </c>
      <c r="AC2887" s="5">
        <f t="shared" si="486"/>
        <v>0</v>
      </c>
      <c r="AD2887" s="83">
        <f t="shared" si="491"/>
        <v>13368.66</v>
      </c>
      <c r="AE2887" s="3">
        <f>VLOOKUP(I2887,[1]媒体政策预估表!A:N,MATCH(O2887,[1]媒体政策预估表!$A$2:$M$2,0),0)</f>
        <v>0.17</v>
      </c>
      <c r="AF2887" s="7">
        <f t="shared" si="487"/>
        <v>2272.6722</v>
      </c>
      <c r="AG2887" s="16">
        <v>0</v>
      </c>
      <c r="AH2887" s="83">
        <f t="shared" si="492"/>
        <v>13368.66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3420</v>
      </c>
      <c r="B2888" s="91" t="s">
        <v>704</v>
      </c>
      <c r="C2888" s="91" t="s">
        <v>166</v>
      </c>
      <c r="D2888" s="91" t="s">
        <v>176</v>
      </c>
      <c r="E2888" s="91" t="s">
        <v>1620</v>
      </c>
      <c r="F2888" s="91" t="s">
        <v>1620</v>
      </c>
      <c r="G2888" s="91" t="s">
        <v>1620</v>
      </c>
      <c r="H2888" s="91">
        <v>83</v>
      </c>
      <c r="I2888" s="91" t="s">
        <v>79</v>
      </c>
      <c r="J2888" s="2" t="s">
        <v>3314</v>
      </c>
      <c r="K2888" s="2" t="s">
        <v>3282</v>
      </c>
      <c r="L2888" s="2" t="s">
        <v>704</v>
      </c>
      <c r="M2888" s="91" t="s">
        <v>2817</v>
      </c>
      <c r="N2888" s="64"/>
      <c r="O2888" s="64" t="s">
        <v>413</v>
      </c>
      <c r="P2888" s="64" t="s">
        <v>41</v>
      </c>
      <c r="Q2888" s="16">
        <v>0</v>
      </c>
      <c r="R2888" s="82">
        <v>7457</v>
      </c>
      <c r="S2888" s="64"/>
      <c r="T2888" s="7">
        <v>47950.650000000009</v>
      </c>
      <c r="U2888" s="7">
        <v>100000</v>
      </c>
      <c r="V2888" s="7">
        <v>104171.1</v>
      </c>
      <c r="W2888" s="83">
        <f t="shared" si="489"/>
        <v>43779.550000000017</v>
      </c>
      <c r="X2888" s="83">
        <f t="shared" si="490"/>
        <v>104171.1</v>
      </c>
      <c r="Y2888" s="83"/>
      <c r="Z2888" s="16">
        <v>0</v>
      </c>
      <c r="AA2888" s="7">
        <v>0</v>
      </c>
      <c r="AB2888" s="7">
        <f t="shared" si="485"/>
        <v>104171.1</v>
      </c>
      <c r="AC2888" s="5">
        <f t="shared" si="486"/>
        <v>0</v>
      </c>
      <c r="AD2888" s="83">
        <f t="shared" si="491"/>
        <v>104171.1</v>
      </c>
      <c r="AE2888" s="3">
        <f>VLOOKUP(I2888,[1]媒体政策预估表!A:N,MATCH(O2888,[1]媒体政策预估表!$A$2:$M$2,0),0)</f>
        <v>0.17</v>
      </c>
      <c r="AF2888" s="7">
        <f t="shared" si="487"/>
        <v>17709.087000000003</v>
      </c>
      <c r="AG2888" s="16">
        <v>0</v>
      </c>
      <c r="AH2888" s="83">
        <f t="shared" si="492"/>
        <v>104171.1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3432</v>
      </c>
      <c r="B2889" s="91" t="s">
        <v>704</v>
      </c>
      <c r="C2889" s="91" t="s">
        <v>166</v>
      </c>
      <c r="D2889" s="91" t="s">
        <v>176</v>
      </c>
      <c r="E2889" s="91" t="s">
        <v>2865</v>
      </c>
      <c r="F2889" s="91" t="s">
        <v>2865</v>
      </c>
      <c r="G2889" s="91" t="s">
        <v>2865</v>
      </c>
      <c r="H2889" s="91">
        <v>83</v>
      </c>
      <c r="I2889" s="91" t="s">
        <v>79</v>
      </c>
      <c r="J2889" s="2" t="s">
        <v>3314</v>
      </c>
      <c r="K2889" s="2" t="s">
        <v>3282</v>
      </c>
      <c r="L2889" s="2" t="s">
        <v>704</v>
      </c>
      <c r="M2889" s="91" t="s">
        <v>2866</v>
      </c>
      <c r="N2889" s="64"/>
      <c r="O2889" s="64" t="s">
        <v>413</v>
      </c>
      <c r="P2889" s="64" t="s">
        <v>41</v>
      </c>
      <c r="Q2889" s="16">
        <v>0</v>
      </c>
      <c r="R2889" s="82">
        <v>7194</v>
      </c>
      <c r="S2889" s="64"/>
      <c r="T2889" s="7">
        <v>0</v>
      </c>
      <c r="U2889" s="7">
        <v>50000</v>
      </c>
      <c r="V2889" s="7">
        <v>5526.07</v>
      </c>
      <c r="W2889" s="83">
        <f t="shared" si="489"/>
        <v>44473.93</v>
      </c>
      <c r="X2889" s="83">
        <f t="shared" si="490"/>
        <v>5526.07</v>
      </c>
      <c r="Y2889" s="83"/>
      <c r="Z2889" s="16">
        <v>0</v>
      </c>
      <c r="AA2889" s="7">
        <v>0</v>
      </c>
      <c r="AB2889" s="7">
        <f t="shared" si="485"/>
        <v>5526.07</v>
      </c>
      <c r="AC2889" s="5">
        <f t="shared" si="486"/>
        <v>0</v>
      </c>
      <c r="AD2889" s="83">
        <f t="shared" si="491"/>
        <v>5526.07</v>
      </c>
      <c r="AE2889" s="3">
        <f>VLOOKUP(I2889,[1]媒体政策预估表!A:N,MATCH(O2889,[1]媒体政策预估表!$A$2:$M$2,0),0)</f>
        <v>0.17</v>
      </c>
      <c r="AF2889" s="7">
        <f t="shared" si="487"/>
        <v>939.43190000000004</v>
      </c>
      <c r="AG2889" s="16">
        <v>0</v>
      </c>
      <c r="AH2889" s="83">
        <f t="shared" si="492"/>
        <v>5526.07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3432</v>
      </c>
      <c r="B2890" s="91" t="s">
        <v>704</v>
      </c>
      <c r="C2890" s="91" t="s">
        <v>166</v>
      </c>
      <c r="D2890" s="91" t="s">
        <v>176</v>
      </c>
      <c r="E2890" s="91" t="s">
        <v>2818</v>
      </c>
      <c r="F2890" s="91" t="s">
        <v>2818</v>
      </c>
      <c r="G2890" s="91" t="s">
        <v>2818</v>
      </c>
      <c r="H2890" s="91">
        <v>83</v>
      </c>
      <c r="I2890" s="91" t="s">
        <v>79</v>
      </c>
      <c r="J2890" s="2" t="s">
        <v>3314</v>
      </c>
      <c r="K2890" s="2" t="s">
        <v>3282</v>
      </c>
      <c r="L2890" s="2" t="s">
        <v>704</v>
      </c>
      <c r="M2890" s="91" t="s">
        <v>2819</v>
      </c>
      <c r="N2890" s="64"/>
      <c r="O2890" s="64" t="s">
        <v>413</v>
      </c>
      <c r="P2890" s="64" t="s">
        <v>41</v>
      </c>
      <c r="Q2890" s="16">
        <v>0</v>
      </c>
      <c r="R2890" s="82">
        <v>7352</v>
      </c>
      <c r="S2890" s="64"/>
      <c r="T2890" s="7">
        <v>5573.2999999999993</v>
      </c>
      <c r="U2890" s="7">
        <v>5000</v>
      </c>
      <c r="V2890" s="7">
        <v>5266.6900000000005</v>
      </c>
      <c r="W2890" s="83">
        <f t="shared" si="489"/>
        <v>5306.6099999999988</v>
      </c>
      <c r="X2890" s="83">
        <f t="shared" si="490"/>
        <v>5266.6900000000005</v>
      </c>
      <c r="Y2890" s="83"/>
      <c r="Z2890" s="16">
        <v>0</v>
      </c>
      <c r="AA2890" s="7">
        <v>0</v>
      </c>
      <c r="AB2890" s="7">
        <f t="shared" si="485"/>
        <v>5266.6900000000005</v>
      </c>
      <c r="AC2890" s="5">
        <f t="shared" si="486"/>
        <v>0</v>
      </c>
      <c r="AD2890" s="83">
        <f t="shared" si="491"/>
        <v>5266.6900000000005</v>
      </c>
      <c r="AE2890" s="3">
        <f>VLOOKUP(I2890,[1]媒体政策预估表!A:N,MATCH(O2890,[1]媒体政策预估表!$A$2:$M$2,0),0)</f>
        <v>0.17</v>
      </c>
      <c r="AF2890" s="7">
        <f t="shared" si="487"/>
        <v>895.33730000000014</v>
      </c>
      <c r="AG2890" s="16">
        <v>0</v>
      </c>
      <c r="AH2890" s="83">
        <f t="shared" si="492"/>
        <v>5266.6900000000005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3432</v>
      </c>
      <c r="B2891" s="91" t="s">
        <v>704</v>
      </c>
      <c r="C2891" s="91" t="s">
        <v>166</v>
      </c>
      <c r="D2891" s="91" t="s">
        <v>176</v>
      </c>
      <c r="E2891" s="91" t="s">
        <v>1667</v>
      </c>
      <c r="F2891" s="91" t="s">
        <v>1667</v>
      </c>
      <c r="G2891" s="91" t="s">
        <v>1667</v>
      </c>
      <c r="H2891" s="91">
        <v>83</v>
      </c>
      <c r="I2891" s="91" t="s">
        <v>79</v>
      </c>
      <c r="J2891" s="2" t="s">
        <v>3314</v>
      </c>
      <c r="K2891" s="2" t="s">
        <v>3282</v>
      </c>
      <c r="L2891" s="2" t="s">
        <v>704</v>
      </c>
      <c r="M2891" s="91" t="s">
        <v>2820</v>
      </c>
      <c r="N2891" s="64"/>
      <c r="O2891" s="64" t="s">
        <v>413</v>
      </c>
      <c r="P2891" s="64" t="s">
        <v>41</v>
      </c>
      <c r="Q2891" s="16">
        <v>0</v>
      </c>
      <c r="R2891" s="82">
        <v>7296</v>
      </c>
      <c r="S2891" s="64"/>
      <c r="T2891" s="7">
        <v>10309.259999999998</v>
      </c>
      <c r="U2891" s="7">
        <v>10000</v>
      </c>
      <c r="V2891" s="7">
        <v>11387.5</v>
      </c>
      <c r="W2891" s="83">
        <f t="shared" si="489"/>
        <v>8921.7599999999984</v>
      </c>
      <c r="X2891" s="83">
        <f t="shared" si="490"/>
        <v>11387.5</v>
      </c>
      <c r="Y2891" s="83"/>
      <c r="Z2891" s="16">
        <v>0</v>
      </c>
      <c r="AA2891" s="7">
        <v>0</v>
      </c>
      <c r="AB2891" s="7">
        <f t="shared" si="485"/>
        <v>11387.5</v>
      </c>
      <c r="AC2891" s="5">
        <f t="shared" si="486"/>
        <v>0</v>
      </c>
      <c r="AD2891" s="83">
        <f t="shared" si="491"/>
        <v>11387.5</v>
      </c>
      <c r="AE2891" s="3">
        <f>VLOOKUP(I2891,[1]媒体政策预估表!A:N,MATCH(O2891,[1]媒体政策预估表!$A$2:$M$2,0),0)</f>
        <v>0.17</v>
      </c>
      <c r="AF2891" s="7">
        <f t="shared" si="487"/>
        <v>1935.8750000000002</v>
      </c>
      <c r="AG2891" s="16">
        <v>0</v>
      </c>
      <c r="AH2891" s="83">
        <f t="shared" si="492"/>
        <v>11387.5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3433</v>
      </c>
      <c r="B2892" s="91" t="s">
        <v>704</v>
      </c>
      <c r="C2892" s="91" t="s">
        <v>166</v>
      </c>
      <c r="D2892" s="91" t="s">
        <v>176</v>
      </c>
      <c r="E2892" s="91" t="s">
        <v>1684</v>
      </c>
      <c r="F2892" s="91" t="s">
        <v>1685</v>
      </c>
      <c r="G2892" s="91" t="s">
        <v>1684</v>
      </c>
      <c r="H2892" s="91">
        <v>83</v>
      </c>
      <c r="I2892" s="91" t="s">
        <v>79</v>
      </c>
      <c r="J2892" s="2" t="s">
        <v>3314</v>
      </c>
      <c r="K2892" s="2" t="s">
        <v>3282</v>
      </c>
      <c r="L2892" s="2" t="s">
        <v>704</v>
      </c>
      <c r="M2892" s="91" t="s">
        <v>1688</v>
      </c>
      <c r="N2892" s="64"/>
      <c r="O2892" s="64" t="s">
        <v>413</v>
      </c>
      <c r="P2892" s="64" t="s">
        <v>41</v>
      </c>
      <c r="Q2892" s="16">
        <v>0</v>
      </c>
      <c r="R2892" s="82">
        <v>7312</v>
      </c>
      <c r="S2892" s="64"/>
      <c r="T2892" s="7">
        <v>944.98000000000138</v>
      </c>
      <c r="U2892" s="7">
        <v>10200</v>
      </c>
      <c r="V2892" s="7">
        <v>8464.98</v>
      </c>
      <c r="W2892" s="83">
        <f t="shared" si="489"/>
        <v>2680.0000000000018</v>
      </c>
      <c r="X2892" s="83">
        <f t="shared" si="490"/>
        <v>8464.98</v>
      </c>
      <c r="Y2892" s="83"/>
      <c r="Z2892" s="16">
        <v>0</v>
      </c>
      <c r="AA2892" s="7">
        <v>0</v>
      </c>
      <c r="AB2892" s="7">
        <f t="shared" si="485"/>
        <v>8464.98</v>
      </c>
      <c r="AC2892" s="5">
        <f t="shared" si="486"/>
        <v>0</v>
      </c>
      <c r="AD2892" s="83">
        <f t="shared" si="491"/>
        <v>8464.98</v>
      </c>
      <c r="AE2892" s="3">
        <f>VLOOKUP(I2892,[1]媒体政策预估表!A:N,MATCH(O2892,[1]媒体政策预估表!$A$2:$M$2,0),0)</f>
        <v>0.17</v>
      </c>
      <c r="AF2892" s="7">
        <f t="shared" si="487"/>
        <v>1439.0466000000001</v>
      </c>
      <c r="AG2892" s="16">
        <v>0</v>
      </c>
      <c r="AH2892" s="83">
        <f t="shared" si="492"/>
        <v>8464.98</v>
      </c>
      <c r="AI2892" s="64"/>
      <c r="AJ2892" s="1" t="e">
        <v>#N/A</v>
      </c>
      <c r="AK2892" s="12">
        <f t="shared" si="488"/>
        <v>0</v>
      </c>
    </row>
    <row r="2893" spans="1:37" hidden="1" x14ac:dyDescent="0.3">
      <c r="A2893" s="104" t="s">
        <v>3432</v>
      </c>
      <c r="B2893" s="91" t="s">
        <v>704</v>
      </c>
      <c r="C2893" s="91" t="s">
        <v>166</v>
      </c>
      <c r="D2893" s="91" t="s">
        <v>176</v>
      </c>
      <c r="E2893" s="91" t="s">
        <v>1714</v>
      </c>
      <c r="F2893" s="91" t="s">
        <v>1714</v>
      </c>
      <c r="G2893" s="91" t="s">
        <v>1714</v>
      </c>
      <c r="H2893" s="91">
        <v>83</v>
      </c>
      <c r="I2893" s="91" t="s">
        <v>79</v>
      </c>
      <c r="J2893" s="2" t="s">
        <v>3314</v>
      </c>
      <c r="K2893" s="2" t="s">
        <v>3282</v>
      </c>
      <c r="L2893" s="2" t="s">
        <v>704</v>
      </c>
      <c r="M2893" s="91" t="s">
        <v>2826</v>
      </c>
      <c r="N2893" s="64"/>
      <c r="O2893" s="64" t="s">
        <v>413</v>
      </c>
      <c r="P2893" s="64" t="s">
        <v>41</v>
      </c>
      <c r="Q2893" s="16">
        <v>0</v>
      </c>
      <c r="R2893" s="82">
        <v>7286</v>
      </c>
      <c r="S2893" s="64"/>
      <c r="T2893" s="7">
        <v>811.09999999999809</v>
      </c>
      <c r="U2893" s="7">
        <v>5000</v>
      </c>
      <c r="V2893" s="7">
        <v>2315.1</v>
      </c>
      <c r="W2893" s="83">
        <f t="shared" si="489"/>
        <v>3495.9999999999986</v>
      </c>
      <c r="X2893" s="83">
        <f t="shared" si="490"/>
        <v>2315.1</v>
      </c>
      <c r="Y2893" s="83"/>
      <c r="Z2893" s="16">
        <v>0</v>
      </c>
      <c r="AA2893" s="7">
        <v>0</v>
      </c>
      <c r="AB2893" s="7">
        <f t="shared" ref="AB2893:AB2956" si="493">X2893+AA2893</f>
        <v>2315.1</v>
      </c>
      <c r="AC2893" s="5">
        <f t="shared" ref="AC2893:AC2956" si="494">IF(P2893="返现",X2893*Q2893,V2893-X2893)</f>
        <v>0</v>
      </c>
      <c r="AD2893" s="83">
        <f t="shared" si="491"/>
        <v>2315.1</v>
      </c>
      <c r="AE2893" s="3">
        <f>VLOOKUP(I2893,[1]媒体政策预估表!A:N,MATCH(O2893,[1]媒体政策预估表!$A$2:$M$2,0),0)</f>
        <v>0.17</v>
      </c>
      <c r="AF2893" s="7">
        <f t="shared" ref="AF2893:AF2956" si="495">AD2893*AE2893</f>
        <v>393.56700000000001</v>
      </c>
      <c r="AG2893" s="16">
        <v>0</v>
      </c>
      <c r="AH2893" s="83">
        <f t="shared" si="492"/>
        <v>2315.1</v>
      </c>
      <c r="AI2893" s="64"/>
      <c r="AJ2893" s="1" t="e">
        <v>#N/A</v>
      </c>
      <c r="AK2893" s="12">
        <f t="shared" ref="AK2893:AK2956" si="496">X2893+AA2893-AB2893</f>
        <v>0</v>
      </c>
    </row>
    <row r="2894" spans="1:37" hidden="1" x14ac:dyDescent="0.3">
      <c r="A2894" s="104" t="s">
        <v>3433</v>
      </c>
      <c r="B2894" s="91" t="s">
        <v>704</v>
      </c>
      <c r="C2894" s="91" t="s">
        <v>166</v>
      </c>
      <c r="D2894" s="91" t="s">
        <v>176</v>
      </c>
      <c r="E2894" s="91" t="s">
        <v>671</v>
      </c>
      <c r="F2894" s="91" t="s">
        <v>671</v>
      </c>
      <c r="G2894" s="91" t="s">
        <v>671</v>
      </c>
      <c r="H2894" s="91">
        <v>83</v>
      </c>
      <c r="I2894" s="91" t="s">
        <v>79</v>
      </c>
      <c r="J2894" s="2" t="s">
        <v>3314</v>
      </c>
      <c r="K2894" s="2" t="s">
        <v>3282</v>
      </c>
      <c r="L2894" s="2" t="s">
        <v>704</v>
      </c>
      <c r="M2894" s="91" t="s">
        <v>2827</v>
      </c>
      <c r="N2894" s="64"/>
      <c r="O2894" s="64" t="s">
        <v>413</v>
      </c>
      <c r="P2894" s="64" t="s">
        <v>46</v>
      </c>
      <c r="Q2894" s="16">
        <v>0.02</v>
      </c>
      <c r="R2894" s="82">
        <v>107</v>
      </c>
      <c r="S2894" s="64"/>
      <c r="T2894" s="7">
        <v>3535.7700000000013</v>
      </c>
      <c r="U2894" s="7">
        <v>10300</v>
      </c>
      <c r="V2894" s="7">
        <v>2780.8</v>
      </c>
      <c r="W2894" s="83">
        <f t="shared" si="489"/>
        <v>11054.970000000001</v>
      </c>
      <c r="X2894" s="83">
        <f t="shared" si="490"/>
        <v>2726.2745098039218</v>
      </c>
      <c r="Y2894" s="83"/>
      <c r="Z2894" s="16">
        <v>0</v>
      </c>
      <c r="AA2894" s="7">
        <v>0</v>
      </c>
      <c r="AB2894" s="7">
        <f t="shared" si="493"/>
        <v>2726.2745098039218</v>
      </c>
      <c r="AC2894" s="5">
        <f t="shared" si="494"/>
        <v>54.525490196078408</v>
      </c>
      <c r="AD2894" s="83">
        <f t="shared" si="491"/>
        <v>2780.8</v>
      </c>
      <c r="AE2894" s="3">
        <f>VLOOKUP(I2894,[1]媒体政策预估表!A:N,MATCH(O2894,[1]媒体政策预估表!$A$2:$M$2,0),0)</f>
        <v>0.17</v>
      </c>
      <c r="AF2894" s="7">
        <f t="shared" si="495"/>
        <v>472.73600000000005</v>
      </c>
      <c r="AG2894" s="16">
        <v>0</v>
      </c>
      <c r="AH2894" s="83">
        <f t="shared" si="492"/>
        <v>2780.8</v>
      </c>
      <c r="AI2894" s="64"/>
      <c r="AJ2894" s="1" t="e">
        <v>#N/A</v>
      </c>
      <c r="AK2894" s="12">
        <f t="shared" si="496"/>
        <v>0</v>
      </c>
    </row>
    <row r="2895" spans="1:37" hidden="1" x14ac:dyDescent="0.3">
      <c r="A2895" s="104" t="s">
        <v>3420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3314</v>
      </c>
      <c r="K2895" s="2" t="s">
        <v>3282</v>
      </c>
      <c r="L2895" s="2" t="s">
        <v>704</v>
      </c>
      <c r="M2895" s="91" t="s">
        <v>1733</v>
      </c>
      <c r="N2895" s="64"/>
      <c r="O2895" s="64" t="s">
        <v>413</v>
      </c>
      <c r="P2895" s="64" t="s">
        <v>41</v>
      </c>
      <c r="Q2895" s="16">
        <v>0</v>
      </c>
      <c r="R2895" s="82">
        <v>7208</v>
      </c>
      <c r="S2895" s="64"/>
      <c r="T2895" s="7">
        <v>4104.2000000000007</v>
      </c>
      <c r="U2895" s="7">
        <v>15000</v>
      </c>
      <c r="V2895" s="7">
        <v>13698</v>
      </c>
      <c r="W2895" s="83">
        <f t="shared" si="489"/>
        <v>5406.2000000000007</v>
      </c>
      <c r="X2895" s="83">
        <f t="shared" si="490"/>
        <v>13698</v>
      </c>
      <c r="Y2895" s="83"/>
      <c r="Z2895" s="16">
        <v>0</v>
      </c>
      <c r="AA2895" s="7">
        <v>0</v>
      </c>
      <c r="AB2895" s="5">
        <f t="shared" si="493"/>
        <v>13698</v>
      </c>
      <c r="AC2895" s="5">
        <f t="shared" si="494"/>
        <v>0</v>
      </c>
      <c r="AD2895" s="83">
        <f t="shared" si="491"/>
        <v>13698</v>
      </c>
      <c r="AE2895" s="3">
        <f>VLOOKUP(I2895,[1]媒体政策预估表!A:N,MATCH(O2895,[1]媒体政策预估表!$A$2:$M$2,0),0)</f>
        <v>0.17</v>
      </c>
      <c r="AF2895" s="7">
        <f t="shared" si="495"/>
        <v>2328.6600000000003</v>
      </c>
      <c r="AG2895" s="16">
        <v>0</v>
      </c>
      <c r="AH2895" s="83">
        <f t="shared" si="492"/>
        <v>13698</v>
      </c>
      <c r="AI2895" s="64"/>
      <c r="AJ2895" s="1" t="s">
        <v>3361</v>
      </c>
      <c r="AK2895" s="12">
        <f t="shared" si="496"/>
        <v>0</v>
      </c>
    </row>
    <row r="2896" spans="1:37" hidden="1" x14ac:dyDescent="0.3">
      <c r="A2896" s="104" t="s">
        <v>3433</v>
      </c>
      <c r="B2896" s="91" t="s">
        <v>704</v>
      </c>
      <c r="C2896" s="91" t="s">
        <v>166</v>
      </c>
      <c r="D2896" s="91" t="s">
        <v>176</v>
      </c>
      <c r="E2896" s="91" t="s">
        <v>1733</v>
      </c>
      <c r="F2896" s="91" t="s">
        <v>1733</v>
      </c>
      <c r="G2896" s="91" t="s">
        <v>1733</v>
      </c>
      <c r="H2896" s="91">
        <v>83</v>
      </c>
      <c r="I2896" s="91" t="s">
        <v>79</v>
      </c>
      <c r="J2896" s="2" t="s">
        <v>3314</v>
      </c>
      <c r="K2896" s="2" t="s">
        <v>3282</v>
      </c>
      <c r="L2896" s="2" t="s">
        <v>704</v>
      </c>
      <c r="M2896" s="91" t="s">
        <v>2828</v>
      </c>
      <c r="N2896" s="64"/>
      <c r="O2896" s="64" t="s">
        <v>413</v>
      </c>
      <c r="P2896" s="64" t="s">
        <v>41</v>
      </c>
      <c r="Q2896" s="16">
        <v>0</v>
      </c>
      <c r="R2896" s="82">
        <v>7485</v>
      </c>
      <c r="S2896" s="64"/>
      <c r="T2896" s="7">
        <v>2950.5999999999995</v>
      </c>
      <c r="U2896" s="7">
        <v>10000</v>
      </c>
      <c r="V2896" s="7">
        <v>8188.1</v>
      </c>
      <c r="W2896" s="83">
        <f t="shared" si="489"/>
        <v>4762.4999999999982</v>
      </c>
      <c r="X2896" s="83">
        <f t="shared" si="490"/>
        <v>8188.1</v>
      </c>
      <c r="Y2896" s="83"/>
      <c r="Z2896" s="16">
        <v>0</v>
      </c>
      <c r="AA2896" s="7">
        <v>0</v>
      </c>
      <c r="AB2896" s="5">
        <f t="shared" si="493"/>
        <v>8188.1</v>
      </c>
      <c r="AC2896" s="5">
        <f t="shared" si="494"/>
        <v>0</v>
      </c>
      <c r="AD2896" s="83">
        <f t="shared" si="491"/>
        <v>8188.1</v>
      </c>
      <c r="AE2896" s="3">
        <f>VLOOKUP(I2896,[1]媒体政策预估表!A:N,MATCH(O2896,[1]媒体政策预估表!$A$2:$M$2,0),0)</f>
        <v>0.17</v>
      </c>
      <c r="AF2896" s="7">
        <f t="shared" si="495"/>
        <v>1391.9770000000001</v>
      </c>
      <c r="AG2896" s="16">
        <v>0</v>
      </c>
      <c r="AH2896" s="83">
        <f t="shared" si="492"/>
        <v>8188.1</v>
      </c>
      <c r="AI2896" s="64"/>
      <c r="AJ2896" s="1" t="s">
        <v>3361</v>
      </c>
      <c r="AK2896" s="12">
        <f t="shared" si="496"/>
        <v>0</v>
      </c>
    </row>
    <row r="2897" spans="1:37" hidden="1" x14ac:dyDescent="0.3">
      <c r="A2897" s="104" t="s">
        <v>3433</v>
      </c>
      <c r="B2897" s="91" t="s">
        <v>3434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3314</v>
      </c>
      <c r="K2897" s="2" t="s">
        <v>3282</v>
      </c>
      <c r="L2897" s="2" t="s">
        <v>704</v>
      </c>
      <c r="M2897" s="91" t="s">
        <v>2829</v>
      </c>
      <c r="N2897" s="64"/>
      <c r="O2897" s="64" t="s">
        <v>413</v>
      </c>
      <c r="P2897" s="64" t="s">
        <v>46</v>
      </c>
      <c r="Q2897" s="16">
        <v>0.01</v>
      </c>
      <c r="R2897" s="82">
        <v>7556</v>
      </c>
      <c r="S2897" s="64"/>
      <c r="T2897" s="7">
        <v>47123.1</v>
      </c>
      <c r="U2897" s="7">
        <v>-47052.57</v>
      </c>
      <c r="V2897" s="7">
        <v>0</v>
      </c>
      <c r="W2897" s="83">
        <f t="shared" si="489"/>
        <v>70.529999999998836</v>
      </c>
      <c r="X2897" s="83">
        <f t="shared" si="490"/>
        <v>0</v>
      </c>
      <c r="Y2897" s="83"/>
      <c r="Z2897" s="16">
        <v>0</v>
      </c>
      <c r="AA2897" s="7">
        <v>0</v>
      </c>
      <c r="AB2897" s="7">
        <f t="shared" si="493"/>
        <v>0</v>
      </c>
      <c r="AC2897" s="5">
        <f t="shared" si="494"/>
        <v>0</v>
      </c>
      <c r="AD2897" s="83">
        <f t="shared" si="491"/>
        <v>0</v>
      </c>
      <c r="AE2897" s="3">
        <f>VLOOKUP(I2897,[1]媒体政策预估表!A:N,MATCH(O2897,[1]媒体政策预估表!$A$2:$M$2,0),0)</f>
        <v>0.17</v>
      </c>
      <c r="AF2897" s="7">
        <f t="shared" si="495"/>
        <v>0</v>
      </c>
      <c r="AG2897" s="16">
        <v>0</v>
      </c>
      <c r="AH2897" s="83">
        <f t="shared" si="492"/>
        <v>0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3420</v>
      </c>
      <c r="B2898" s="91" t="s">
        <v>704</v>
      </c>
      <c r="C2898" s="91" t="s">
        <v>166</v>
      </c>
      <c r="D2898" s="91" t="s">
        <v>176</v>
      </c>
      <c r="E2898" s="91" t="s">
        <v>2829</v>
      </c>
      <c r="F2898" s="91" t="s">
        <v>2830</v>
      </c>
      <c r="G2898" s="91" t="s">
        <v>2829</v>
      </c>
      <c r="H2898" s="91">
        <v>83</v>
      </c>
      <c r="I2898" s="91" t="s">
        <v>79</v>
      </c>
      <c r="J2898" s="2" t="s">
        <v>3314</v>
      </c>
      <c r="K2898" s="2" t="s">
        <v>3282</v>
      </c>
      <c r="L2898" s="2" t="s">
        <v>704</v>
      </c>
      <c r="M2898" s="91" t="s">
        <v>2829</v>
      </c>
      <c r="N2898" s="64"/>
      <c r="O2898" s="64" t="s">
        <v>413</v>
      </c>
      <c r="P2898" s="64" t="s">
        <v>41</v>
      </c>
      <c r="Q2898" s="16">
        <v>0</v>
      </c>
      <c r="R2898" s="82">
        <v>7556</v>
      </c>
      <c r="S2898" s="64"/>
      <c r="T2898" s="7">
        <v>-33701.75</v>
      </c>
      <c r="U2898" s="7">
        <v>97052.57</v>
      </c>
      <c r="V2898" s="7">
        <v>52949.549999999996</v>
      </c>
      <c r="W2898" s="83">
        <f t="shared" si="489"/>
        <v>10401.270000000011</v>
      </c>
      <c r="X2898" s="83">
        <f t="shared" si="490"/>
        <v>52949.549999999996</v>
      </c>
      <c r="Y2898" s="83"/>
      <c r="Z2898" s="16">
        <v>0</v>
      </c>
      <c r="AA2898" s="7">
        <v>0</v>
      </c>
      <c r="AB2898" s="7">
        <f t="shared" si="493"/>
        <v>52949.549999999996</v>
      </c>
      <c r="AC2898" s="5">
        <f t="shared" si="494"/>
        <v>0</v>
      </c>
      <c r="AD2898" s="83">
        <f t="shared" si="491"/>
        <v>52949.549999999996</v>
      </c>
      <c r="AE2898" s="3">
        <f>VLOOKUP(I2898,[1]媒体政策预估表!A:N,MATCH(O2898,[1]媒体政策预估表!$A$2:$M$2,0),0)</f>
        <v>0.17</v>
      </c>
      <c r="AF2898" s="7">
        <f t="shared" si="495"/>
        <v>9001.4235000000008</v>
      </c>
      <c r="AG2898" s="16">
        <v>0</v>
      </c>
      <c r="AH2898" s="83">
        <f t="shared" si="492"/>
        <v>52949.549999999996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3432</v>
      </c>
      <c r="B2899" s="91" t="s">
        <v>704</v>
      </c>
      <c r="C2899" s="91" t="s">
        <v>166</v>
      </c>
      <c r="D2899" s="91" t="s">
        <v>176</v>
      </c>
      <c r="E2899" s="91" t="s">
        <v>684</v>
      </c>
      <c r="F2899" s="91" t="s">
        <v>684</v>
      </c>
      <c r="G2899" s="91" t="s">
        <v>684</v>
      </c>
      <c r="H2899" s="91">
        <v>83</v>
      </c>
      <c r="I2899" s="91" t="s">
        <v>79</v>
      </c>
      <c r="J2899" s="2" t="s">
        <v>3314</v>
      </c>
      <c r="K2899" s="2" t="s">
        <v>3282</v>
      </c>
      <c r="L2899" s="2" t="s">
        <v>704</v>
      </c>
      <c r="M2899" s="91" t="s">
        <v>2831</v>
      </c>
      <c r="N2899" s="64"/>
      <c r="O2899" s="64" t="s">
        <v>413</v>
      </c>
      <c r="P2899" s="64" t="s">
        <v>46</v>
      </c>
      <c r="Q2899" s="16">
        <v>0.03</v>
      </c>
      <c r="R2899" s="82">
        <v>109</v>
      </c>
      <c r="S2899" s="64"/>
      <c r="T2899" s="7">
        <v>32619.810000000027</v>
      </c>
      <c r="U2899" s="7">
        <v>70000</v>
      </c>
      <c r="V2899" s="7">
        <v>63140.890000000007</v>
      </c>
      <c r="W2899" s="83">
        <f t="shared" si="489"/>
        <v>39478.92000000002</v>
      </c>
      <c r="X2899" s="83">
        <f t="shared" si="490"/>
        <v>61301.834951456316</v>
      </c>
      <c r="Y2899" s="83"/>
      <c r="Z2899" s="16">
        <v>0</v>
      </c>
      <c r="AA2899" s="7">
        <v>0</v>
      </c>
      <c r="AB2899" s="7">
        <f t="shared" si="493"/>
        <v>61301.834951456316</v>
      </c>
      <c r="AC2899" s="5">
        <f t="shared" si="494"/>
        <v>1839.0550485436906</v>
      </c>
      <c r="AD2899" s="83">
        <f t="shared" si="491"/>
        <v>63140.890000000007</v>
      </c>
      <c r="AE2899" s="3">
        <f>VLOOKUP(I2899,[1]媒体政策预估表!A:N,MATCH(O2899,[1]媒体政策预估表!$A$2:$M$2,0),0)</f>
        <v>0.17</v>
      </c>
      <c r="AF2899" s="7">
        <f t="shared" si="495"/>
        <v>10733.951300000002</v>
      </c>
      <c r="AG2899" s="16">
        <v>0</v>
      </c>
      <c r="AH2899" s="83">
        <f t="shared" si="492"/>
        <v>63140.890000000007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3432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3314</v>
      </c>
      <c r="K2900" s="2" t="s">
        <v>3282</v>
      </c>
      <c r="L2900" s="2" t="s">
        <v>704</v>
      </c>
      <c r="M2900" s="91" t="s">
        <v>287</v>
      </c>
      <c r="N2900" s="64"/>
      <c r="O2900" s="64" t="s">
        <v>413</v>
      </c>
      <c r="P2900" s="64" t="s">
        <v>41</v>
      </c>
      <c r="Q2900" s="16">
        <v>0</v>
      </c>
      <c r="R2900" s="64">
        <v>7654</v>
      </c>
      <c r="S2900" s="64"/>
      <c r="T2900" s="83">
        <v>4972.8500000000004</v>
      </c>
      <c r="U2900" s="7"/>
      <c r="V2900" s="7">
        <v>137.56</v>
      </c>
      <c r="W2900" s="83">
        <f t="shared" si="489"/>
        <v>4835.29</v>
      </c>
      <c r="X2900" s="83">
        <f t="shared" si="490"/>
        <v>137.56</v>
      </c>
      <c r="Y2900" s="83"/>
      <c r="Z2900" s="16">
        <v>0</v>
      </c>
      <c r="AA2900" s="7">
        <v>0</v>
      </c>
      <c r="AB2900" s="7">
        <f t="shared" si="493"/>
        <v>137.56</v>
      </c>
      <c r="AC2900" s="5">
        <f t="shared" si="494"/>
        <v>0</v>
      </c>
      <c r="AD2900" s="83">
        <f t="shared" si="491"/>
        <v>137.56</v>
      </c>
      <c r="AE2900" s="3">
        <f>VLOOKUP(I2900,[1]媒体政策预估表!A:N,MATCH(O2900,[1]媒体政策预估表!$A$2:$M$2,0),0)</f>
        <v>0.17</v>
      </c>
      <c r="AF2900" s="7">
        <f t="shared" si="495"/>
        <v>23.385200000000001</v>
      </c>
      <c r="AG2900" s="16">
        <v>0</v>
      </c>
      <c r="AH2900" s="83">
        <f t="shared" si="492"/>
        <v>137.56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3433</v>
      </c>
      <c r="B2901" s="91" t="s">
        <v>35</v>
      </c>
      <c r="C2901" s="91" t="s">
        <v>36</v>
      </c>
      <c r="D2901" s="91" t="s">
        <v>37</v>
      </c>
      <c r="E2901" s="91" t="s">
        <v>287</v>
      </c>
      <c r="F2901" s="91" t="s">
        <v>2701</v>
      </c>
      <c r="G2901" s="91" t="s">
        <v>1848</v>
      </c>
      <c r="H2901" s="91">
        <v>83</v>
      </c>
      <c r="I2901" s="91" t="s">
        <v>79</v>
      </c>
      <c r="J2901" s="2" t="s">
        <v>3314</v>
      </c>
      <c r="K2901" s="2" t="s">
        <v>3282</v>
      </c>
      <c r="L2901" s="2" t="s">
        <v>704</v>
      </c>
      <c r="M2901" s="91" t="s">
        <v>2702</v>
      </c>
      <c r="N2901" s="64"/>
      <c r="O2901" s="64" t="s">
        <v>413</v>
      </c>
      <c r="P2901" s="64" t="s">
        <v>41</v>
      </c>
      <c r="Q2901" s="16">
        <v>0</v>
      </c>
      <c r="R2901" s="64">
        <v>7174</v>
      </c>
      <c r="S2901" s="64"/>
      <c r="T2901" s="83">
        <v>8715.2900000000009</v>
      </c>
      <c r="U2901" s="7"/>
      <c r="V2901" s="7">
        <v>1848.48</v>
      </c>
      <c r="W2901" s="83">
        <f t="shared" si="489"/>
        <v>6866.8100000000013</v>
      </c>
      <c r="X2901" s="83">
        <f t="shared" si="490"/>
        <v>1848.48</v>
      </c>
      <c r="Y2901" s="83"/>
      <c r="Z2901" s="16">
        <v>0</v>
      </c>
      <c r="AA2901" s="7">
        <v>0</v>
      </c>
      <c r="AB2901" s="7">
        <f t="shared" si="493"/>
        <v>1848.48</v>
      </c>
      <c r="AC2901" s="5">
        <f t="shared" si="494"/>
        <v>0</v>
      </c>
      <c r="AD2901" s="83">
        <f t="shared" si="491"/>
        <v>1848.48</v>
      </c>
      <c r="AE2901" s="3">
        <f>VLOOKUP(I2901,[1]媒体政策预估表!A:N,MATCH(O2901,[1]媒体政策预估表!$A$2:$M$2,0),0)</f>
        <v>0.17</v>
      </c>
      <c r="AF2901" s="7">
        <f t="shared" si="495"/>
        <v>314.24160000000001</v>
      </c>
      <c r="AG2901" s="16">
        <v>0</v>
      </c>
      <c r="AH2901" s="83">
        <f t="shared" si="492"/>
        <v>1848.48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3420</v>
      </c>
      <c r="B2902" s="91" t="s">
        <v>35</v>
      </c>
      <c r="C2902" s="91" t="s">
        <v>146</v>
      </c>
      <c r="D2902" s="91" t="s">
        <v>163</v>
      </c>
      <c r="E2902" s="91" t="s">
        <v>165</v>
      </c>
      <c r="F2902" s="91" t="s">
        <v>2716</v>
      </c>
      <c r="G2902" s="91" t="s">
        <v>1848</v>
      </c>
      <c r="H2902" s="91">
        <v>83</v>
      </c>
      <c r="I2902" s="91" t="s">
        <v>79</v>
      </c>
      <c r="J2902" s="2" t="s">
        <v>3314</v>
      </c>
      <c r="K2902" s="2" t="s">
        <v>3282</v>
      </c>
      <c r="L2902" s="2" t="s">
        <v>704</v>
      </c>
      <c r="M2902" s="91" t="s">
        <v>2717</v>
      </c>
      <c r="N2902" s="64"/>
      <c r="O2902" s="64" t="s">
        <v>413</v>
      </c>
      <c r="P2902" s="64" t="s">
        <v>41</v>
      </c>
      <c r="Q2902" s="16">
        <v>0</v>
      </c>
      <c r="R2902" s="64">
        <v>7135</v>
      </c>
      <c r="S2902" s="64"/>
      <c r="T2902" s="83">
        <v>4342.119999999999</v>
      </c>
      <c r="U2902" s="7"/>
      <c r="V2902" s="7">
        <v>1696.6999999999998</v>
      </c>
      <c r="W2902" s="83">
        <f t="shared" si="489"/>
        <v>2645.4199999999992</v>
      </c>
      <c r="X2902" s="83">
        <f t="shared" si="490"/>
        <v>1696.6999999999998</v>
      </c>
      <c r="Y2902" s="83"/>
      <c r="Z2902" s="16">
        <v>0</v>
      </c>
      <c r="AA2902" s="7">
        <v>0</v>
      </c>
      <c r="AB2902" s="7">
        <f t="shared" si="493"/>
        <v>1696.6999999999998</v>
      </c>
      <c r="AC2902" s="5">
        <f t="shared" si="494"/>
        <v>0</v>
      </c>
      <c r="AD2902" s="83">
        <f t="shared" si="491"/>
        <v>1696.6999999999998</v>
      </c>
      <c r="AE2902" s="3">
        <f>VLOOKUP(I2902,[1]媒体政策预估表!A:N,MATCH(O2902,[1]媒体政策预估表!$A$2:$M$2,0),0)</f>
        <v>0.17</v>
      </c>
      <c r="AF2902" s="7">
        <f t="shared" si="495"/>
        <v>288.43899999999996</v>
      </c>
      <c r="AG2902" s="16">
        <v>0</v>
      </c>
      <c r="AH2902" s="83">
        <f t="shared" si="492"/>
        <v>1696.6999999999998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3420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3314</v>
      </c>
      <c r="K2903" s="2" t="s">
        <v>3282</v>
      </c>
      <c r="L2903" s="2" t="s">
        <v>704</v>
      </c>
      <c r="M2903" s="91" t="s">
        <v>2721</v>
      </c>
      <c r="N2903" s="64"/>
      <c r="O2903" s="64" t="s">
        <v>413</v>
      </c>
      <c r="P2903" s="64" t="s">
        <v>41</v>
      </c>
      <c r="Q2903" s="16">
        <v>0</v>
      </c>
      <c r="R2903" s="64">
        <v>7095</v>
      </c>
      <c r="S2903" s="64"/>
      <c r="T2903" s="83">
        <v>71813.100000000035</v>
      </c>
      <c r="U2903" s="7"/>
      <c r="V2903" s="7">
        <v>33445.199999999997</v>
      </c>
      <c r="W2903" s="83">
        <f t="shared" si="489"/>
        <v>38367.900000000038</v>
      </c>
      <c r="X2903" s="83">
        <f t="shared" si="490"/>
        <v>33445.199999999997</v>
      </c>
      <c r="Y2903" s="83"/>
      <c r="Z2903" s="16">
        <v>0</v>
      </c>
      <c r="AA2903" s="7">
        <v>0</v>
      </c>
      <c r="AB2903" s="7">
        <f t="shared" si="493"/>
        <v>33445.199999999997</v>
      </c>
      <c r="AC2903" s="5">
        <f t="shared" si="494"/>
        <v>0</v>
      </c>
      <c r="AD2903" s="83">
        <f t="shared" si="491"/>
        <v>33445.199999999997</v>
      </c>
      <c r="AE2903" s="3">
        <f>VLOOKUP(I2903,[1]媒体政策预估表!A:N,MATCH(O2903,[1]媒体政策预估表!$A$2:$M$2,0),0)</f>
        <v>0.17</v>
      </c>
      <c r="AF2903" s="7">
        <f t="shared" si="495"/>
        <v>5685.6840000000002</v>
      </c>
      <c r="AG2903" s="16">
        <v>0</v>
      </c>
      <c r="AH2903" s="83">
        <f t="shared" si="492"/>
        <v>33445.199999999997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3433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3314</v>
      </c>
      <c r="K2904" s="2" t="s">
        <v>3282</v>
      </c>
      <c r="L2904" s="2" t="s">
        <v>704</v>
      </c>
      <c r="M2904" s="91" t="s">
        <v>2723</v>
      </c>
      <c r="N2904" s="64"/>
      <c r="O2904" s="64" t="s">
        <v>413</v>
      </c>
      <c r="P2904" s="64" t="s">
        <v>46</v>
      </c>
      <c r="Q2904" s="16">
        <v>0.03</v>
      </c>
      <c r="R2904" s="64">
        <v>7169</v>
      </c>
      <c r="S2904" s="64"/>
      <c r="T2904" s="83">
        <v>3444.2000000000262</v>
      </c>
      <c r="U2904" s="7"/>
      <c r="V2904" s="7">
        <v>3444.2000000000262</v>
      </c>
      <c r="W2904" s="83">
        <f t="shared" si="489"/>
        <v>0</v>
      </c>
      <c r="X2904" s="83">
        <f t="shared" si="490"/>
        <v>3343.8834951456565</v>
      </c>
      <c r="Y2904" s="83"/>
      <c r="Z2904" s="16">
        <v>0</v>
      </c>
      <c r="AA2904" s="7">
        <v>0</v>
      </c>
      <c r="AB2904" s="7">
        <f t="shared" si="493"/>
        <v>3343.8834951456565</v>
      </c>
      <c r="AC2904" s="5">
        <f t="shared" si="494"/>
        <v>100.31650485436967</v>
      </c>
      <c r="AD2904" s="83">
        <f t="shared" si="491"/>
        <v>3444.2000000000262</v>
      </c>
      <c r="AE2904" s="3">
        <f>VLOOKUP(I2904,[1]媒体政策预估表!A:N,MATCH(O2904,[1]媒体政策预估表!$A$2:$M$2,0),0)</f>
        <v>0.17</v>
      </c>
      <c r="AF2904" s="7">
        <f t="shared" si="495"/>
        <v>585.51400000000444</v>
      </c>
      <c r="AG2904" s="16">
        <v>0</v>
      </c>
      <c r="AH2904" s="83">
        <f t="shared" si="492"/>
        <v>3444.2000000000262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3433</v>
      </c>
      <c r="B2905" s="91" t="s">
        <v>35</v>
      </c>
      <c r="C2905" s="91" t="s">
        <v>166</v>
      </c>
      <c r="D2905" s="91" t="s">
        <v>171</v>
      </c>
      <c r="E2905" s="91" t="s">
        <v>2698</v>
      </c>
      <c r="F2905" s="91" t="s">
        <v>2720</v>
      </c>
      <c r="G2905" s="91" t="s">
        <v>1848</v>
      </c>
      <c r="H2905" s="91">
        <v>83</v>
      </c>
      <c r="I2905" s="91" t="s">
        <v>79</v>
      </c>
      <c r="J2905" s="2" t="s">
        <v>3314</v>
      </c>
      <c r="K2905" s="2" t="s">
        <v>3282</v>
      </c>
      <c r="L2905" s="2" t="s">
        <v>704</v>
      </c>
      <c r="M2905" s="91" t="s">
        <v>2723</v>
      </c>
      <c r="N2905" s="64"/>
      <c r="O2905" s="64" t="s">
        <v>413</v>
      </c>
      <c r="P2905" s="64" t="s">
        <v>41</v>
      </c>
      <c r="Q2905" s="16">
        <v>0</v>
      </c>
      <c r="R2905" s="64">
        <v>7169</v>
      </c>
      <c r="S2905" s="64"/>
      <c r="T2905" s="83">
        <v>50000</v>
      </c>
      <c r="U2905" s="7"/>
      <c r="V2905" s="7">
        <v>25187.299999999974</v>
      </c>
      <c r="W2905" s="83">
        <f t="shared" si="489"/>
        <v>24812.700000000026</v>
      </c>
      <c r="X2905" s="83">
        <f t="shared" si="490"/>
        <v>25187.299999999974</v>
      </c>
      <c r="Y2905" s="83"/>
      <c r="Z2905" s="16">
        <v>0</v>
      </c>
      <c r="AA2905" s="7">
        <v>0</v>
      </c>
      <c r="AB2905" s="7">
        <f t="shared" si="493"/>
        <v>25187.299999999974</v>
      </c>
      <c r="AC2905" s="5">
        <f t="shared" si="494"/>
        <v>0</v>
      </c>
      <c r="AD2905" s="83">
        <f t="shared" si="491"/>
        <v>25187.299999999974</v>
      </c>
      <c r="AE2905" s="3">
        <f>VLOOKUP(I2905,[1]媒体政策预估表!A:N,MATCH(O2905,[1]媒体政策预估表!$A$2:$M$2,0),0)</f>
        <v>0.17</v>
      </c>
      <c r="AF2905" s="7">
        <f t="shared" si="495"/>
        <v>4281.8409999999958</v>
      </c>
      <c r="AG2905" s="16">
        <v>0</v>
      </c>
      <c r="AH2905" s="83">
        <f t="shared" si="492"/>
        <v>25187.299999999974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3433</v>
      </c>
      <c r="B2906" s="91" t="s">
        <v>35</v>
      </c>
      <c r="C2906" s="91" t="s">
        <v>166</v>
      </c>
      <c r="D2906" s="91" t="s">
        <v>183</v>
      </c>
      <c r="E2906" s="91" t="s">
        <v>184</v>
      </c>
      <c r="F2906" s="91" t="s">
        <v>2724</v>
      </c>
      <c r="G2906" s="91" t="s">
        <v>1848</v>
      </c>
      <c r="H2906" s="91">
        <v>83</v>
      </c>
      <c r="I2906" s="91" t="s">
        <v>79</v>
      </c>
      <c r="J2906" s="2" t="s">
        <v>3314</v>
      </c>
      <c r="K2906" s="2" t="s">
        <v>3282</v>
      </c>
      <c r="L2906" s="2" t="s">
        <v>704</v>
      </c>
      <c r="M2906" s="91" t="s">
        <v>184</v>
      </c>
      <c r="N2906" s="64"/>
      <c r="O2906" s="64" t="s">
        <v>413</v>
      </c>
      <c r="P2906" s="64" t="s">
        <v>41</v>
      </c>
      <c r="Q2906" s="16">
        <v>0</v>
      </c>
      <c r="R2906" s="64">
        <v>7121</v>
      </c>
      <c r="S2906" s="64"/>
      <c r="T2906" s="83">
        <v>8704.6000000000131</v>
      </c>
      <c r="U2906" s="7"/>
      <c r="V2906" s="7">
        <v>8164.4000000000005</v>
      </c>
      <c r="W2906" s="83">
        <f t="shared" si="489"/>
        <v>540.20000000001255</v>
      </c>
      <c r="X2906" s="83">
        <f t="shared" si="490"/>
        <v>8164.4000000000005</v>
      </c>
      <c r="Y2906" s="83"/>
      <c r="Z2906" s="16">
        <v>0.02</v>
      </c>
      <c r="AA2906" s="7">
        <f>X2906/(1-Z2906)*Z2906</f>
        <v>166.62040816326532</v>
      </c>
      <c r="AB2906" s="7">
        <f t="shared" si="493"/>
        <v>8331.0204081632655</v>
      </c>
      <c r="AC2906" s="5">
        <f t="shared" si="494"/>
        <v>0</v>
      </c>
      <c r="AD2906" s="83">
        <f t="shared" si="491"/>
        <v>8164.4000000000005</v>
      </c>
      <c r="AE2906" s="3">
        <f>VLOOKUP(I2906,[1]媒体政策预估表!A:N,MATCH(O2906,[1]媒体政策预估表!$A$2:$M$2,0),0)</f>
        <v>0.17</v>
      </c>
      <c r="AF2906" s="7">
        <f t="shared" si="495"/>
        <v>1387.9480000000001</v>
      </c>
      <c r="AG2906" s="16">
        <v>0</v>
      </c>
      <c r="AH2906" s="83">
        <f t="shared" si="492"/>
        <v>8164.4000000000005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3420</v>
      </c>
      <c r="B2907" s="91" t="s">
        <v>704</v>
      </c>
      <c r="C2907" s="91" t="s">
        <v>59</v>
      </c>
      <c r="D2907" s="91" t="s">
        <v>60</v>
      </c>
      <c r="E2907" s="91" t="s">
        <v>761</v>
      </c>
      <c r="F2907" s="91" t="s">
        <v>760</v>
      </c>
      <c r="G2907" s="91" t="s">
        <v>761</v>
      </c>
      <c r="H2907" s="91">
        <v>83</v>
      </c>
      <c r="I2907" s="91" t="s">
        <v>79</v>
      </c>
      <c r="J2907" s="2" t="s">
        <v>3314</v>
      </c>
      <c r="K2907" s="2" t="s">
        <v>3282</v>
      </c>
      <c r="L2907" s="2" t="s">
        <v>704</v>
      </c>
      <c r="M2907" s="91" t="s">
        <v>2735</v>
      </c>
      <c r="N2907" s="64"/>
      <c r="O2907" s="64" t="s">
        <v>413</v>
      </c>
      <c r="P2907" s="64" t="s">
        <v>46</v>
      </c>
      <c r="Q2907" s="16">
        <v>0.02</v>
      </c>
      <c r="R2907" s="64">
        <v>102</v>
      </c>
      <c r="S2907" s="64"/>
      <c r="T2907" s="83">
        <v>67266.38</v>
      </c>
      <c r="U2907" s="7"/>
      <c r="V2907" s="7">
        <v>31609.399999999998</v>
      </c>
      <c r="W2907" s="83">
        <f t="shared" si="489"/>
        <v>35656.98000000001</v>
      </c>
      <c r="X2907" s="83">
        <f t="shared" si="490"/>
        <v>30989.607843137252</v>
      </c>
      <c r="Y2907" s="83"/>
      <c r="Z2907" s="16">
        <v>0</v>
      </c>
      <c r="AA2907" s="7">
        <v>0</v>
      </c>
      <c r="AB2907" s="7">
        <f t="shared" si="493"/>
        <v>30989.607843137252</v>
      </c>
      <c r="AC2907" s="5">
        <f t="shared" si="494"/>
        <v>619.7921568627462</v>
      </c>
      <c r="AD2907" s="83">
        <f t="shared" si="491"/>
        <v>31609.399999999998</v>
      </c>
      <c r="AE2907" s="3">
        <f>VLOOKUP(I2907,[1]媒体政策预估表!A:N,MATCH(O2907,[1]媒体政策预估表!$A$2:$M$2,0),0)</f>
        <v>0.17</v>
      </c>
      <c r="AF2907" s="7">
        <f t="shared" si="495"/>
        <v>5373.598</v>
      </c>
      <c r="AG2907" s="16">
        <v>0</v>
      </c>
      <c r="AH2907" s="83">
        <f t="shared" si="492"/>
        <v>31609.399999999998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3420</v>
      </c>
      <c r="B2908" s="91" t="s">
        <v>704</v>
      </c>
      <c r="C2908" s="91" t="s">
        <v>36</v>
      </c>
      <c r="D2908" s="91" t="s">
        <v>226</v>
      </c>
      <c r="E2908" s="91" t="s">
        <v>2737</v>
      </c>
      <c r="F2908" s="91" t="s">
        <v>2737</v>
      </c>
      <c r="G2908" s="91" t="s">
        <v>2737</v>
      </c>
      <c r="H2908" s="91">
        <v>83</v>
      </c>
      <c r="I2908" s="91" t="s">
        <v>79</v>
      </c>
      <c r="J2908" s="2" t="s">
        <v>3314</v>
      </c>
      <c r="K2908" s="2" t="s">
        <v>3282</v>
      </c>
      <c r="L2908" s="2" t="s">
        <v>704</v>
      </c>
      <c r="M2908" s="91" t="s">
        <v>2738</v>
      </c>
      <c r="N2908" s="64"/>
      <c r="O2908" s="64" t="s">
        <v>413</v>
      </c>
      <c r="P2908" s="64" t="s">
        <v>41</v>
      </c>
      <c r="Q2908" s="16">
        <v>0</v>
      </c>
      <c r="R2908" s="64">
        <v>7647</v>
      </c>
      <c r="S2908" s="64"/>
      <c r="T2908" s="83">
        <v>19568.16</v>
      </c>
      <c r="U2908" s="7"/>
      <c r="V2908" s="7">
        <v>25.05</v>
      </c>
      <c r="W2908" s="83">
        <f t="shared" si="489"/>
        <v>19543.11</v>
      </c>
      <c r="X2908" s="83">
        <f t="shared" si="490"/>
        <v>25.05</v>
      </c>
      <c r="Y2908" s="83"/>
      <c r="Z2908" s="16">
        <v>0</v>
      </c>
      <c r="AA2908" s="7">
        <v>0</v>
      </c>
      <c r="AB2908" s="7">
        <f t="shared" si="493"/>
        <v>25.05</v>
      </c>
      <c r="AC2908" s="5">
        <f t="shared" si="494"/>
        <v>0</v>
      </c>
      <c r="AD2908" s="83">
        <f t="shared" si="491"/>
        <v>25.05</v>
      </c>
      <c r="AE2908" s="3">
        <f>VLOOKUP(I2908,[1]媒体政策预估表!A:N,MATCH(O2908,[1]媒体政策预估表!$A$2:$M$2,0),0)</f>
        <v>0.17</v>
      </c>
      <c r="AF2908" s="7">
        <f t="shared" si="495"/>
        <v>4.2585000000000006</v>
      </c>
      <c r="AG2908" s="16">
        <v>0</v>
      </c>
      <c r="AH2908" s="83">
        <f t="shared" si="492"/>
        <v>25.05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3432</v>
      </c>
      <c r="B2909" s="91" t="s">
        <v>704</v>
      </c>
      <c r="C2909" s="91" t="s">
        <v>36</v>
      </c>
      <c r="D2909" s="91" t="s">
        <v>226</v>
      </c>
      <c r="E2909" s="91" t="s">
        <v>2739</v>
      </c>
      <c r="F2909" s="91" t="s">
        <v>2739</v>
      </c>
      <c r="G2909" s="91" t="s">
        <v>2739</v>
      </c>
      <c r="H2909" s="91">
        <v>83</v>
      </c>
      <c r="I2909" s="91" t="s">
        <v>79</v>
      </c>
      <c r="J2909" s="2" t="s">
        <v>3314</v>
      </c>
      <c r="K2909" s="2" t="s">
        <v>3282</v>
      </c>
      <c r="L2909" s="2" t="s">
        <v>704</v>
      </c>
      <c r="M2909" s="91" t="s">
        <v>2740</v>
      </c>
      <c r="N2909" s="64"/>
      <c r="O2909" s="64" t="s">
        <v>413</v>
      </c>
      <c r="P2909" s="64" t="s">
        <v>41</v>
      </c>
      <c r="Q2909" s="16">
        <v>0</v>
      </c>
      <c r="R2909" s="64">
        <v>7454</v>
      </c>
      <c r="S2909" s="64"/>
      <c r="T2909" s="83">
        <v>9589.5000999999993</v>
      </c>
      <c r="U2909" s="7"/>
      <c r="V2909" s="7">
        <v>2599.1999999999998</v>
      </c>
      <c r="W2909" s="83">
        <f t="shared" si="489"/>
        <v>6990.3000999999995</v>
      </c>
      <c r="X2909" s="83">
        <f t="shared" si="490"/>
        <v>2599.1999999999998</v>
      </c>
      <c r="Y2909" s="83"/>
      <c r="Z2909" s="16">
        <v>0</v>
      </c>
      <c r="AA2909" s="7">
        <v>0</v>
      </c>
      <c r="AB2909" s="7">
        <f t="shared" si="493"/>
        <v>2599.1999999999998</v>
      </c>
      <c r="AC2909" s="5">
        <f t="shared" si="494"/>
        <v>0</v>
      </c>
      <c r="AD2909" s="83">
        <f t="shared" si="491"/>
        <v>2599.1999999999998</v>
      </c>
      <c r="AE2909" s="3">
        <f>VLOOKUP(I2909,[1]媒体政策预估表!A:N,MATCH(O2909,[1]媒体政策预估表!$A$2:$M$2,0),0)</f>
        <v>0.17</v>
      </c>
      <c r="AF2909" s="7">
        <f t="shared" si="495"/>
        <v>441.86399999999998</v>
      </c>
      <c r="AG2909" s="16">
        <v>0</v>
      </c>
      <c r="AH2909" s="83">
        <f t="shared" si="492"/>
        <v>2599.1999999999998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3432</v>
      </c>
      <c r="B2910" s="91" t="s">
        <v>704</v>
      </c>
      <c r="C2910" s="91" t="s">
        <v>65</v>
      </c>
      <c r="D2910" s="91" t="s">
        <v>66</v>
      </c>
      <c r="E2910" s="91" t="s">
        <v>2388</v>
      </c>
      <c r="F2910" s="91" t="s">
        <v>2388</v>
      </c>
      <c r="G2910" s="91" t="s">
        <v>2388</v>
      </c>
      <c r="H2910" s="91">
        <v>83</v>
      </c>
      <c r="I2910" s="91" t="s">
        <v>79</v>
      </c>
      <c r="J2910" s="2" t="s">
        <v>3314</v>
      </c>
      <c r="K2910" s="2" t="s">
        <v>3282</v>
      </c>
      <c r="L2910" s="2" t="s">
        <v>704</v>
      </c>
      <c r="M2910" s="91" t="s">
        <v>2388</v>
      </c>
      <c r="N2910" s="64"/>
      <c r="O2910" s="64" t="s">
        <v>413</v>
      </c>
      <c r="P2910" s="64" t="s">
        <v>41</v>
      </c>
      <c r="Q2910" s="16">
        <v>0</v>
      </c>
      <c r="R2910" s="64">
        <v>7092</v>
      </c>
      <c r="S2910" s="64"/>
      <c r="T2910" s="83">
        <v>41820.000000000015</v>
      </c>
      <c r="U2910" s="7"/>
      <c r="V2910" s="7">
        <v>13978.4</v>
      </c>
      <c r="W2910" s="83">
        <f t="shared" si="489"/>
        <v>27841.600000000013</v>
      </c>
      <c r="X2910" s="83">
        <f t="shared" si="490"/>
        <v>13978.4</v>
      </c>
      <c r="Y2910" s="83"/>
      <c r="Z2910" s="16">
        <v>0</v>
      </c>
      <c r="AA2910" s="7">
        <v>0</v>
      </c>
      <c r="AB2910" s="7">
        <f t="shared" si="493"/>
        <v>13978.4</v>
      </c>
      <c r="AC2910" s="5">
        <f t="shared" si="494"/>
        <v>0</v>
      </c>
      <c r="AD2910" s="83">
        <f t="shared" si="491"/>
        <v>13978.4</v>
      </c>
      <c r="AE2910" s="3">
        <f>VLOOKUP(I2910,[1]媒体政策预估表!A:N,MATCH(O2910,[1]媒体政策预估表!$A$2:$M$2,0),0)</f>
        <v>0.17</v>
      </c>
      <c r="AF2910" s="7">
        <f t="shared" si="495"/>
        <v>2376.328</v>
      </c>
      <c r="AG2910" s="16">
        <v>0</v>
      </c>
      <c r="AH2910" s="83">
        <f t="shared" si="492"/>
        <v>13978.4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3433</v>
      </c>
      <c r="B2911" s="91" t="s">
        <v>704</v>
      </c>
      <c r="C2911" s="91" t="s">
        <v>65</v>
      </c>
      <c r="D2911" s="91" t="s">
        <v>66</v>
      </c>
      <c r="E2911" s="91" t="s">
        <v>2755</v>
      </c>
      <c r="F2911" s="91" t="s">
        <v>2755</v>
      </c>
      <c r="G2911" s="91" t="s">
        <v>2755</v>
      </c>
      <c r="H2911" s="91">
        <v>83</v>
      </c>
      <c r="I2911" s="91" t="s">
        <v>79</v>
      </c>
      <c r="J2911" s="2" t="s">
        <v>3314</v>
      </c>
      <c r="K2911" s="2" t="s">
        <v>3282</v>
      </c>
      <c r="L2911" s="2" t="s">
        <v>704</v>
      </c>
      <c r="M2911" s="91" t="s">
        <v>2756</v>
      </c>
      <c r="N2911" s="64"/>
      <c r="O2911" s="64" t="s">
        <v>413</v>
      </c>
      <c r="P2911" s="64" t="s">
        <v>41</v>
      </c>
      <c r="Q2911" s="16">
        <v>0</v>
      </c>
      <c r="R2911" s="64">
        <v>7593</v>
      </c>
      <c r="S2911" s="64"/>
      <c r="T2911" s="83">
        <v>49355.8</v>
      </c>
      <c r="U2911" s="7"/>
      <c r="V2911" s="7">
        <v>0</v>
      </c>
      <c r="W2911" s="83">
        <f t="shared" si="489"/>
        <v>49355.8</v>
      </c>
      <c r="X2911" s="83">
        <f t="shared" si="490"/>
        <v>0</v>
      </c>
      <c r="Y2911" s="83"/>
      <c r="Z2911" s="16">
        <v>0</v>
      </c>
      <c r="AA2911" s="7">
        <v>0</v>
      </c>
      <c r="AB2911" s="7">
        <f t="shared" si="493"/>
        <v>0</v>
      </c>
      <c r="AC2911" s="5">
        <f t="shared" si="494"/>
        <v>0</v>
      </c>
      <c r="AD2911" s="83">
        <f t="shared" si="491"/>
        <v>0</v>
      </c>
      <c r="AE2911" s="3">
        <f>VLOOKUP(I2911,[1]媒体政策预估表!A:N,MATCH(O2911,[1]媒体政策预估表!$A$2:$M$2,0),0)</f>
        <v>0.17</v>
      </c>
      <c r="AF2911" s="7">
        <f t="shared" si="495"/>
        <v>0</v>
      </c>
      <c r="AG2911" s="16">
        <v>0</v>
      </c>
      <c r="AH2911" s="83">
        <f t="shared" si="492"/>
        <v>0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3432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3314</v>
      </c>
      <c r="K2912" s="2" t="s">
        <v>3282</v>
      </c>
      <c r="L2912" s="2" t="s">
        <v>704</v>
      </c>
      <c r="M2912" s="91" t="s">
        <v>2765</v>
      </c>
      <c r="N2912" s="64"/>
      <c r="O2912" s="64" t="s">
        <v>413</v>
      </c>
      <c r="P2912" s="64" t="s">
        <v>41</v>
      </c>
      <c r="Q2912" s="16">
        <v>0</v>
      </c>
      <c r="R2912" s="64">
        <v>7635</v>
      </c>
      <c r="S2912" s="64"/>
      <c r="T2912" s="83">
        <v>17989.400000000001</v>
      </c>
      <c r="U2912" s="7"/>
      <c r="V2912" s="7">
        <v>3861</v>
      </c>
      <c r="W2912" s="83">
        <f t="shared" si="489"/>
        <v>14128.400000000001</v>
      </c>
      <c r="X2912" s="83">
        <f t="shared" si="490"/>
        <v>3861</v>
      </c>
      <c r="Y2912" s="83"/>
      <c r="Z2912" s="16">
        <v>0</v>
      </c>
      <c r="AA2912" s="7">
        <v>0</v>
      </c>
      <c r="AB2912" s="7">
        <f t="shared" si="493"/>
        <v>3861</v>
      </c>
      <c r="AC2912" s="5">
        <f t="shared" si="494"/>
        <v>0</v>
      </c>
      <c r="AD2912" s="83">
        <f t="shared" si="491"/>
        <v>3861</v>
      </c>
      <c r="AE2912" s="3">
        <f>VLOOKUP(I2912,[1]媒体政策预估表!A:N,MATCH(O2912,[1]媒体政策预估表!$A$2:$M$2,0),0)</f>
        <v>0.17</v>
      </c>
      <c r="AF2912" s="7">
        <f t="shared" si="495"/>
        <v>656.37</v>
      </c>
      <c r="AG2912" s="16">
        <v>0</v>
      </c>
      <c r="AH2912" s="83">
        <f t="shared" si="492"/>
        <v>3861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3432</v>
      </c>
      <c r="B2913" s="91" t="s">
        <v>704</v>
      </c>
      <c r="C2913" s="91" t="s">
        <v>65</v>
      </c>
      <c r="D2913" s="91" t="s">
        <v>124</v>
      </c>
      <c r="E2913" s="91" t="s">
        <v>1269</v>
      </c>
      <c r="F2913" s="91" t="s">
        <v>1269</v>
      </c>
      <c r="G2913" s="91" t="s">
        <v>1269</v>
      </c>
      <c r="H2913" s="91">
        <v>83</v>
      </c>
      <c r="I2913" s="91" t="s">
        <v>79</v>
      </c>
      <c r="J2913" s="2" t="s">
        <v>3314</v>
      </c>
      <c r="K2913" s="2" t="s">
        <v>3282</v>
      </c>
      <c r="L2913" s="2" t="s">
        <v>704</v>
      </c>
      <c r="M2913" s="91" t="s">
        <v>2767</v>
      </c>
      <c r="N2913" s="64"/>
      <c r="O2913" s="64" t="s">
        <v>413</v>
      </c>
      <c r="P2913" s="64" t="s">
        <v>41</v>
      </c>
      <c r="Q2913" s="16">
        <v>0</v>
      </c>
      <c r="R2913" s="64">
        <v>7637</v>
      </c>
      <c r="S2913" s="64"/>
      <c r="T2913" s="83">
        <v>18471.8</v>
      </c>
      <c r="U2913" s="7"/>
      <c r="V2913" s="7">
        <v>2210.1</v>
      </c>
      <c r="W2913" s="83">
        <f t="shared" si="489"/>
        <v>16261.699999999999</v>
      </c>
      <c r="X2913" s="83">
        <f t="shared" si="490"/>
        <v>2210.1</v>
      </c>
      <c r="Y2913" s="83"/>
      <c r="Z2913" s="16">
        <v>0</v>
      </c>
      <c r="AA2913" s="7">
        <v>0</v>
      </c>
      <c r="AB2913" s="7">
        <f t="shared" si="493"/>
        <v>2210.1</v>
      </c>
      <c r="AC2913" s="5">
        <f t="shared" si="494"/>
        <v>0</v>
      </c>
      <c r="AD2913" s="83">
        <f t="shared" si="491"/>
        <v>2210.1</v>
      </c>
      <c r="AE2913" s="3">
        <f>VLOOKUP(I2913,[1]媒体政策预估表!A:N,MATCH(O2913,[1]媒体政策预估表!$A$2:$M$2,0),0)</f>
        <v>0.17</v>
      </c>
      <c r="AF2913" s="7">
        <f t="shared" si="495"/>
        <v>375.71699999999998</v>
      </c>
      <c r="AG2913" s="16">
        <v>0</v>
      </c>
      <c r="AH2913" s="83">
        <f t="shared" si="492"/>
        <v>2210.1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3420</v>
      </c>
      <c r="B2914" s="91" t="s">
        <v>704</v>
      </c>
      <c r="C2914" s="91" t="s">
        <v>47</v>
      </c>
      <c r="D2914" s="91" t="s">
        <v>63</v>
      </c>
      <c r="E2914" s="91" t="s">
        <v>2412</v>
      </c>
      <c r="F2914" s="91" t="s">
        <v>2779</v>
      </c>
      <c r="G2914" s="91" t="s">
        <v>2412</v>
      </c>
      <c r="H2914" s="91">
        <v>83</v>
      </c>
      <c r="I2914" s="91" t="s">
        <v>79</v>
      </c>
      <c r="J2914" s="2" t="s">
        <v>3314</v>
      </c>
      <c r="K2914" s="2" t="s">
        <v>3282</v>
      </c>
      <c r="L2914" s="2" t="s">
        <v>704</v>
      </c>
      <c r="M2914" s="91" t="s">
        <v>2784</v>
      </c>
      <c r="N2914" s="64"/>
      <c r="O2914" s="64" t="s">
        <v>413</v>
      </c>
      <c r="P2914" s="64" t="s">
        <v>46</v>
      </c>
      <c r="Q2914" s="16">
        <v>7.0000000000000007E-2</v>
      </c>
      <c r="R2914" s="64">
        <v>7611</v>
      </c>
      <c r="S2914" s="64"/>
      <c r="T2914" s="83">
        <v>164848.75</v>
      </c>
      <c r="U2914" s="7"/>
      <c r="V2914" s="7">
        <v>0</v>
      </c>
      <c r="W2914" s="83">
        <f t="shared" si="489"/>
        <v>164848.75</v>
      </c>
      <c r="X2914" s="83">
        <f t="shared" si="490"/>
        <v>0</v>
      </c>
      <c r="Y2914" s="83"/>
      <c r="Z2914" s="16">
        <v>0</v>
      </c>
      <c r="AA2914" s="7">
        <v>0</v>
      </c>
      <c r="AB2914" s="7">
        <f t="shared" si="493"/>
        <v>0</v>
      </c>
      <c r="AC2914" s="5">
        <f t="shared" si="494"/>
        <v>0</v>
      </c>
      <c r="AD2914" s="83">
        <f t="shared" si="491"/>
        <v>0</v>
      </c>
      <c r="AE2914" s="3">
        <f>VLOOKUP(I2914,[1]媒体政策预估表!A:N,MATCH(O2914,[1]媒体政策预估表!$A$2:$M$2,0),0)</f>
        <v>0.17</v>
      </c>
      <c r="AF2914" s="7">
        <f t="shared" si="495"/>
        <v>0</v>
      </c>
      <c r="AG2914" s="16">
        <v>0</v>
      </c>
      <c r="AH2914" s="83">
        <f t="shared" si="492"/>
        <v>0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3433</v>
      </c>
      <c r="B2915" s="91" t="s">
        <v>704</v>
      </c>
      <c r="C2915" s="91" t="s">
        <v>47</v>
      </c>
      <c r="D2915" s="91" t="s">
        <v>48</v>
      </c>
      <c r="E2915" s="91" t="s">
        <v>2792</v>
      </c>
      <c r="F2915" s="91" t="s">
        <v>2792</v>
      </c>
      <c r="G2915" s="91" t="s">
        <v>2792</v>
      </c>
      <c r="H2915" s="91">
        <v>83</v>
      </c>
      <c r="I2915" s="91" t="s">
        <v>79</v>
      </c>
      <c r="J2915" s="2" t="s">
        <v>3314</v>
      </c>
      <c r="K2915" s="2" t="s">
        <v>3282</v>
      </c>
      <c r="L2915" s="2" t="s">
        <v>704</v>
      </c>
      <c r="M2915" s="91" t="s">
        <v>2792</v>
      </c>
      <c r="N2915" s="64"/>
      <c r="O2915" s="64" t="s">
        <v>413</v>
      </c>
      <c r="P2915" s="64" t="s">
        <v>41</v>
      </c>
      <c r="Q2915" s="16">
        <v>0</v>
      </c>
      <c r="R2915" s="64">
        <v>7610</v>
      </c>
      <c r="S2915" s="64"/>
      <c r="T2915" s="83">
        <v>50000</v>
      </c>
      <c r="U2915" s="7"/>
      <c r="V2915" s="7">
        <v>172.12</v>
      </c>
      <c r="W2915" s="83">
        <f t="shared" si="489"/>
        <v>49827.88</v>
      </c>
      <c r="X2915" s="83">
        <f t="shared" si="490"/>
        <v>172.12</v>
      </c>
      <c r="Y2915" s="83"/>
      <c r="Z2915" s="16">
        <v>0</v>
      </c>
      <c r="AA2915" s="7">
        <v>0</v>
      </c>
      <c r="AB2915" s="7">
        <f t="shared" si="493"/>
        <v>172.12</v>
      </c>
      <c r="AC2915" s="5">
        <f t="shared" si="494"/>
        <v>0</v>
      </c>
      <c r="AD2915" s="83">
        <f t="shared" si="491"/>
        <v>172.12</v>
      </c>
      <c r="AE2915" s="3">
        <f>VLOOKUP(I2915,[1]媒体政策预估表!A:N,MATCH(O2915,[1]媒体政策预估表!$A$2:$M$2,0),0)</f>
        <v>0.17</v>
      </c>
      <c r="AF2915" s="7">
        <f t="shared" si="495"/>
        <v>29.260400000000004</v>
      </c>
      <c r="AG2915" s="16">
        <v>0</v>
      </c>
      <c r="AH2915" s="83">
        <f t="shared" si="492"/>
        <v>172.12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3432</v>
      </c>
      <c r="B2916" s="91" t="s">
        <v>704</v>
      </c>
      <c r="C2916" s="91" t="s">
        <v>146</v>
      </c>
      <c r="D2916" s="91" t="s">
        <v>147</v>
      </c>
      <c r="E2916" s="91" t="s">
        <v>151</v>
      </c>
      <c r="F2916" s="91" t="s">
        <v>151</v>
      </c>
      <c r="G2916" s="91" t="s">
        <v>151</v>
      </c>
      <c r="H2916" s="91">
        <v>83</v>
      </c>
      <c r="I2916" s="91" t="s">
        <v>79</v>
      </c>
      <c r="J2916" s="2" t="s">
        <v>3314</v>
      </c>
      <c r="K2916" s="2" t="s">
        <v>3282</v>
      </c>
      <c r="L2916" s="2" t="s">
        <v>704</v>
      </c>
      <c r="M2916" s="91" t="s">
        <v>2794</v>
      </c>
      <c r="N2916" s="64"/>
      <c r="O2916" s="64" t="s">
        <v>413</v>
      </c>
      <c r="P2916" s="64" t="s">
        <v>41</v>
      </c>
      <c r="Q2916" s="16">
        <v>0</v>
      </c>
      <c r="R2916" s="64">
        <v>7653</v>
      </c>
      <c r="S2916" s="64"/>
      <c r="T2916" s="83">
        <v>48824</v>
      </c>
      <c r="U2916" s="7"/>
      <c r="V2916" s="7">
        <v>8442.9000000000015</v>
      </c>
      <c r="W2916" s="83">
        <f t="shared" si="489"/>
        <v>40381.1</v>
      </c>
      <c r="X2916" s="83">
        <f t="shared" si="490"/>
        <v>8442.9000000000015</v>
      </c>
      <c r="Y2916" s="83"/>
      <c r="Z2916" s="16">
        <v>0</v>
      </c>
      <c r="AA2916" s="7">
        <v>0</v>
      </c>
      <c r="AB2916" s="7">
        <f t="shared" si="493"/>
        <v>8442.9000000000015</v>
      </c>
      <c r="AC2916" s="5">
        <f t="shared" si="494"/>
        <v>0</v>
      </c>
      <c r="AD2916" s="83">
        <f t="shared" si="491"/>
        <v>8442.9000000000015</v>
      </c>
      <c r="AE2916" s="3">
        <f>VLOOKUP(I2916,[1]媒体政策预估表!A:N,MATCH(O2916,[1]媒体政策预估表!$A$2:$M$2,0),0)</f>
        <v>0.17</v>
      </c>
      <c r="AF2916" s="7">
        <f t="shared" si="495"/>
        <v>1435.2930000000003</v>
      </c>
      <c r="AG2916" s="16">
        <v>0</v>
      </c>
      <c r="AH2916" s="83">
        <f t="shared" si="492"/>
        <v>8442.9000000000015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3420</v>
      </c>
      <c r="B2917" s="91" t="s">
        <v>704</v>
      </c>
      <c r="C2917" s="91" t="s">
        <v>146</v>
      </c>
      <c r="D2917" s="91" t="s">
        <v>147</v>
      </c>
      <c r="E2917" s="91" t="s">
        <v>152</v>
      </c>
      <c r="F2917" s="91" t="s">
        <v>153</v>
      </c>
      <c r="G2917" s="91" t="s">
        <v>152</v>
      </c>
      <c r="H2917" s="91">
        <v>83</v>
      </c>
      <c r="I2917" s="91" t="s">
        <v>79</v>
      </c>
      <c r="J2917" s="2" t="s">
        <v>3314</v>
      </c>
      <c r="K2917" s="2" t="s">
        <v>3282</v>
      </c>
      <c r="L2917" s="2" t="s">
        <v>704</v>
      </c>
      <c r="M2917" s="91" t="s">
        <v>2797</v>
      </c>
      <c r="N2917" s="64"/>
      <c r="O2917" s="64" t="s">
        <v>413</v>
      </c>
      <c r="P2917" s="64" t="s">
        <v>41</v>
      </c>
      <c r="Q2917" s="16">
        <v>0</v>
      </c>
      <c r="R2917" s="64">
        <v>7105</v>
      </c>
      <c r="S2917" s="64"/>
      <c r="T2917" s="83">
        <v>509268.02000000008</v>
      </c>
      <c r="U2917" s="7"/>
      <c r="V2917" s="7">
        <v>280990.42000000004</v>
      </c>
      <c r="W2917" s="83">
        <f t="shared" si="489"/>
        <v>228277.60000000003</v>
      </c>
      <c r="X2917" s="83">
        <f t="shared" si="490"/>
        <v>280990.42000000004</v>
      </c>
      <c r="Y2917" s="83"/>
      <c r="Z2917" s="16">
        <v>0</v>
      </c>
      <c r="AA2917" s="7">
        <v>0</v>
      </c>
      <c r="AB2917" s="7">
        <f t="shared" si="493"/>
        <v>280990.42000000004</v>
      </c>
      <c r="AC2917" s="5">
        <f t="shared" si="494"/>
        <v>0</v>
      </c>
      <c r="AD2917" s="83">
        <f t="shared" si="491"/>
        <v>280990.42000000004</v>
      </c>
      <c r="AE2917" s="3">
        <f>VLOOKUP(I2917,[1]媒体政策预估表!A:N,MATCH(O2917,[1]媒体政策预估表!$A$2:$M$2,0),0)</f>
        <v>0.17</v>
      </c>
      <c r="AF2917" s="7">
        <f t="shared" si="495"/>
        <v>47768.371400000011</v>
      </c>
      <c r="AG2917" s="16">
        <v>0</v>
      </c>
      <c r="AH2917" s="83">
        <f t="shared" si="492"/>
        <v>280990.42000000004</v>
      </c>
      <c r="AI2917" s="64"/>
      <c r="AJ2917" s="1" t="e">
        <v>#N/A</v>
      </c>
      <c r="AK2917" s="12">
        <f t="shared" si="496"/>
        <v>0</v>
      </c>
    </row>
    <row r="2918" spans="1:37" hidden="1" x14ac:dyDescent="0.3">
      <c r="A2918" s="104" t="s">
        <v>3420</v>
      </c>
      <c r="B2918" s="91" t="s">
        <v>704</v>
      </c>
      <c r="C2918" s="91" t="s">
        <v>146</v>
      </c>
      <c r="D2918" s="91" t="s">
        <v>154</v>
      </c>
      <c r="E2918" s="91" t="s">
        <v>2798</v>
      </c>
      <c r="F2918" s="91" t="s">
        <v>2798</v>
      </c>
      <c r="G2918" s="91" t="s">
        <v>2798</v>
      </c>
      <c r="H2918" s="91">
        <v>83</v>
      </c>
      <c r="I2918" s="91" t="s">
        <v>79</v>
      </c>
      <c r="J2918" s="2" t="s">
        <v>3314</v>
      </c>
      <c r="K2918" s="2" t="s">
        <v>3282</v>
      </c>
      <c r="L2918" s="2" t="s">
        <v>704</v>
      </c>
      <c r="M2918" s="91" t="s">
        <v>2800</v>
      </c>
      <c r="N2918" s="64"/>
      <c r="O2918" s="64" t="s">
        <v>413</v>
      </c>
      <c r="P2918" s="64" t="s">
        <v>41</v>
      </c>
      <c r="Q2918" s="16">
        <v>0</v>
      </c>
      <c r="R2918" s="64">
        <v>7510</v>
      </c>
      <c r="S2918" s="64"/>
      <c r="T2918" s="83">
        <v>2543.2999999999997</v>
      </c>
      <c r="U2918" s="7"/>
      <c r="V2918" s="7">
        <v>2044.5</v>
      </c>
      <c r="W2918" s="83">
        <f t="shared" si="489"/>
        <v>498.79999999999973</v>
      </c>
      <c r="X2918" s="83">
        <f t="shared" si="490"/>
        <v>2044.5</v>
      </c>
      <c r="Y2918" s="83"/>
      <c r="Z2918" s="16">
        <v>0</v>
      </c>
      <c r="AA2918" s="7">
        <v>0</v>
      </c>
      <c r="AB2918" s="7"/>
      <c r="AC2918" s="5">
        <f t="shared" si="494"/>
        <v>0</v>
      </c>
      <c r="AD2918" s="83">
        <f t="shared" si="491"/>
        <v>2044.5</v>
      </c>
      <c r="AE2918" s="3">
        <f>VLOOKUP(I2918,[1]媒体政策预估表!A:N,MATCH(O2918,[1]媒体政策预估表!$A$2:$M$2,0),0)</f>
        <v>0.17</v>
      </c>
      <c r="AF2918" s="7">
        <f t="shared" si="495"/>
        <v>347.565</v>
      </c>
      <c r="AG2918" s="16">
        <v>0</v>
      </c>
      <c r="AH2918" s="83">
        <f t="shared" si="492"/>
        <v>2044.5</v>
      </c>
      <c r="AI2918" s="64"/>
      <c r="AJ2918" s="1">
        <v>93</v>
      </c>
      <c r="AK2918" s="12">
        <f t="shared" si="496"/>
        <v>2044.5</v>
      </c>
    </row>
    <row r="2919" spans="1:37" hidden="1" x14ac:dyDescent="0.3">
      <c r="A2919" s="104" t="s">
        <v>3432</v>
      </c>
      <c r="B2919" s="91" t="s">
        <v>704</v>
      </c>
      <c r="C2919" s="91" t="s">
        <v>166</v>
      </c>
      <c r="D2919" s="91" t="s">
        <v>171</v>
      </c>
      <c r="E2919" s="91" t="s">
        <v>1576</v>
      </c>
      <c r="F2919" s="91" t="s">
        <v>1576</v>
      </c>
      <c r="G2919" s="91" t="s">
        <v>1576</v>
      </c>
      <c r="H2919" s="91">
        <v>83</v>
      </c>
      <c r="I2919" s="91" t="s">
        <v>79</v>
      </c>
      <c r="J2919" s="2" t="s">
        <v>3314</v>
      </c>
      <c r="K2919" s="2" t="s">
        <v>3282</v>
      </c>
      <c r="L2919" s="2" t="s">
        <v>704</v>
      </c>
      <c r="M2919" s="91" t="s">
        <v>2811</v>
      </c>
      <c r="N2919" s="64"/>
      <c r="O2919" s="64" t="s">
        <v>413</v>
      </c>
      <c r="P2919" s="64" t="s">
        <v>41</v>
      </c>
      <c r="Q2919" s="16">
        <v>0</v>
      </c>
      <c r="R2919" s="64">
        <v>7644</v>
      </c>
      <c r="S2919" s="64"/>
      <c r="T2919" s="83">
        <v>5395.9</v>
      </c>
      <c r="U2919" s="7"/>
      <c r="V2919" s="7">
        <v>3491.3</v>
      </c>
      <c r="W2919" s="83">
        <f t="shared" ref="W2919:W2982" si="497">T2919+U2919-V2919</f>
        <v>1904.5999999999995</v>
      </c>
      <c r="X2919" s="83">
        <f t="shared" ref="X2919:X2982" si="498">IF(P2919="折扣",V2919*Q2919,IF(P2919="返现",V2919,V2919/(1+Q2919)))</f>
        <v>3491.3</v>
      </c>
      <c r="Y2919" s="83"/>
      <c r="Z2919" s="16">
        <v>0</v>
      </c>
      <c r="AA2919" s="7">
        <v>0</v>
      </c>
      <c r="AB2919" s="7">
        <f t="shared" si="493"/>
        <v>3491.3</v>
      </c>
      <c r="AC2919" s="5">
        <f t="shared" si="494"/>
        <v>0</v>
      </c>
      <c r="AD2919" s="83">
        <f t="shared" ref="AD2919:AD2982" si="499">V2919</f>
        <v>3491.3</v>
      </c>
      <c r="AE2919" s="3">
        <f>VLOOKUP(I2919,[1]媒体政策预估表!A:N,MATCH(O2919,[1]媒体政策预估表!$A$2:$M$2,0),0)</f>
        <v>0.17</v>
      </c>
      <c r="AF2919" s="7">
        <f t="shared" si="495"/>
        <v>593.52100000000007</v>
      </c>
      <c r="AG2919" s="16">
        <v>0</v>
      </c>
      <c r="AH2919" s="83">
        <f t="shared" ref="AH2919:AH2982" si="500">V2919</f>
        <v>3491.3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3420</v>
      </c>
      <c r="B2920" s="91" t="s">
        <v>704</v>
      </c>
      <c r="C2920" s="91" t="s">
        <v>166</v>
      </c>
      <c r="D2920" s="91" t="s">
        <v>176</v>
      </c>
      <c r="E2920" s="91" t="s">
        <v>2815</v>
      </c>
      <c r="F2920" s="91" t="s">
        <v>2815</v>
      </c>
      <c r="G2920" s="91" t="s">
        <v>2815</v>
      </c>
      <c r="H2920" s="91">
        <v>83</v>
      </c>
      <c r="I2920" s="91" t="s">
        <v>79</v>
      </c>
      <c r="J2920" s="2" t="s">
        <v>3314</v>
      </c>
      <c r="K2920" s="2" t="s">
        <v>3282</v>
      </c>
      <c r="L2920" s="2" t="s">
        <v>704</v>
      </c>
      <c r="M2920" s="91" t="s">
        <v>2816</v>
      </c>
      <c r="N2920" s="64"/>
      <c r="O2920" s="64" t="s">
        <v>413</v>
      </c>
      <c r="P2920" s="64" t="s">
        <v>41</v>
      </c>
      <c r="Q2920" s="16">
        <v>0</v>
      </c>
      <c r="R2920" s="64">
        <v>7280</v>
      </c>
      <c r="S2920" s="64"/>
      <c r="T2920" s="83">
        <v>34277.660000000003</v>
      </c>
      <c r="U2920" s="7"/>
      <c r="V2920" s="7">
        <v>27962.3</v>
      </c>
      <c r="W2920" s="83">
        <f t="shared" si="497"/>
        <v>6315.3600000000042</v>
      </c>
      <c r="X2920" s="83">
        <f t="shared" si="498"/>
        <v>27962.3</v>
      </c>
      <c r="Y2920" s="83"/>
      <c r="Z2920" s="16">
        <v>0</v>
      </c>
      <c r="AA2920" s="7">
        <v>0</v>
      </c>
      <c r="AB2920" s="7">
        <f t="shared" si="493"/>
        <v>27962.3</v>
      </c>
      <c r="AC2920" s="5">
        <f t="shared" si="494"/>
        <v>0</v>
      </c>
      <c r="AD2920" s="83">
        <f t="shared" si="499"/>
        <v>27962.3</v>
      </c>
      <c r="AE2920" s="3">
        <f>VLOOKUP(I2920,[1]媒体政策预估表!A:N,MATCH(O2920,[1]媒体政策预估表!$A$2:$M$2,0),0)</f>
        <v>0.17</v>
      </c>
      <c r="AF2920" s="7">
        <f t="shared" si="495"/>
        <v>4753.5910000000003</v>
      </c>
      <c r="AG2920" s="16">
        <v>0</v>
      </c>
      <c r="AH2920" s="83">
        <f t="shared" si="500"/>
        <v>27962.3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3420</v>
      </c>
      <c r="B2921" s="91" t="s">
        <v>704</v>
      </c>
      <c r="C2921" s="91" t="s">
        <v>166</v>
      </c>
      <c r="D2921" s="91" t="s">
        <v>176</v>
      </c>
      <c r="E2921" s="91" t="s">
        <v>1664</v>
      </c>
      <c r="F2921" s="91" t="s">
        <v>1664</v>
      </c>
      <c r="G2921" s="91" t="s">
        <v>1664</v>
      </c>
      <c r="H2921" s="91">
        <v>83</v>
      </c>
      <c r="I2921" s="91" t="s">
        <v>79</v>
      </c>
      <c r="J2921" s="2" t="s">
        <v>3314</v>
      </c>
      <c r="K2921" s="2" t="s">
        <v>3282</v>
      </c>
      <c r="L2921" s="2" t="s">
        <v>704</v>
      </c>
      <c r="M2921" s="91" t="s">
        <v>1664</v>
      </c>
      <c r="N2921" s="64"/>
      <c r="O2921" s="64" t="s">
        <v>413</v>
      </c>
      <c r="P2921" s="64" t="s">
        <v>41</v>
      </c>
      <c r="Q2921" s="16">
        <v>0</v>
      </c>
      <c r="R2921" s="64">
        <v>7565</v>
      </c>
      <c r="S2921" s="64"/>
      <c r="T2921" s="83">
        <v>4857.5</v>
      </c>
      <c r="U2921" s="7"/>
      <c r="V2921" s="7">
        <v>291.60000000000002</v>
      </c>
      <c r="W2921" s="83">
        <f t="shared" si="497"/>
        <v>4565.8999999999996</v>
      </c>
      <c r="X2921" s="83">
        <f t="shared" si="498"/>
        <v>291.60000000000002</v>
      </c>
      <c r="Y2921" s="83"/>
      <c r="Z2921" s="16">
        <v>0</v>
      </c>
      <c r="AA2921" s="7">
        <v>0</v>
      </c>
      <c r="AB2921" s="7">
        <f t="shared" si="493"/>
        <v>291.60000000000002</v>
      </c>
      <c r="AC2921" s="5">
        <f t="shared" si="494"/>
        <v>0</v>
      </c>
      <c r="AD2921" s="83">
        <f t="shared" si="499"/>
        <v>291.60000000000002</v>
      </c>
      <c r="AE2921" s="3">
        <f>VLOOKUP(I2921,[1]媒体政策预估表!A:N,MATCH(O2921,[1]媒体政策预估表!$A$2:$M$2,0),0)</f>
        <v>0.17</v>
      </c>
      <c r="AF2921" s="7">
        <f t="shared" si="495"/>
        <v>49.57200000000001</v>
      </c>
      <c r="AG2921" s="16">
        <v>0</v>
      </c>
      <c r="AH2921" s="83">
        <f t="shared" si="500"/>
        <v>291.60000000000002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3420</v>
      </c>
      <c r="B2922" s="91" t="s">
        <v>704</v>
      </c>
      <c r="C2922" s="91" t="s">
        <v>166</v>
      </c>
      <c r="D2922" s="91" t="s">
        <v>176</v>
      </c>
      <c r="E2922" s="91" t="s">
        <v>2821</v>
      </c>
      <c r="F2922" s="91" t="s">
        <v>2821</v>
      </c>
      <c r="G2922" s="91" t="s">
        <v>2821</v>
      </c>
      <c r="H2922" s="91">
        <v>83</v>
      </c>
      <c r="I2922" s="91" t="s">
        <v>79</v>
      </c>
      <c r="J2922" s="2" t="s">
        <v>3314</v>
      </c>
      <c r="K2922" s="2" t="s">
        <v>3282</v>
      </c>
      <c r="L2922" s="2" t="s">
        <v>704</v>
      </c>
      <c r="M2922" s="91" t="s">
        <v>2822</v>
      </c>
      <c r="N2922" s="64"/>
      <c r="O2922" s="64" t="s">
        <v>413</v>
      </c>
      <c r="P2922" s="64" t="s">
        <v>41</v>
      </c>
      <c r="Q2922" s="16">
        <v>0</v>
      </c>
      <c r="R2922" s="64">
        <v>7550</v>
      </c>
      <c r="S2922" s="64"/>
      <c r="T2922" s="83">
        <v>1806.3899999999994</v>
      </c>
      <c r="U2922" s="7"/>
      <c r="V2922" s="7">
        <v>1806.3899999999999</v>
      </c>
      <c r="W2922" s="83">
        <f t="shared" si="497"/>
        <v>0</v>
      </c>
      <c r="X2922" s="83">
        <f t="shared" si="498"/>
        <v>1806.3899999999999</v>
      </c>
      <c r="Y2922" s="83"/>
      <c r="Z2922" s="16">
        <v>0</v>
      </c>
      <c r="AA2922" s="7">
        <v>0</v>
      </c>
      <c r="AB2922" s="7">
        <f t="shared" si="493"/>
        <v>1806.3899999999999</v>
      </c>
      <c r="AC2922" s="5">
        <f t="shared" si="494"/>
        <v>0</v>
      </c>
      <c r="AD2922" s="83">
        <f t="shared" si="499"/>
        <v>1806.3899999999999</v>
      </c>
      <c r="AE2922" s="3">
        <f>VLOOKUP(I2922,[1]媒体政策预估表!A:N,MATCH(O2922,[1]媒体政策预估表!$A$2:$M$2,0),0)</f>
        <v>0.17</v>
      </c>
      <c r="AF2922" s="7">
        <f t="shared" si="495"/>
        <v>307.08629999999999</v>
      </c>
      <c r="AG2922" s="16">
        <v>0</v>
      </c>
      <c r="AH2922" s="83">
        <f t="shared" si="500"/>
        <v>1806.3899999999999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3420</v>
      </c>
      <c r="B2923" s="91" t="s">
        <v>704</v>
      </c>
      <c r="C2923" s="91" t="s">
        <v>166</v>
      </c>
      <c r="D2923" s="91" t="s">
        <v>176</v>
      </c>
      <c r="E2923" s="91" t="s">
        <v>2823</v>
      </c>
      <c r="F2923" s="91" t="s">
        <v>2823</v>
      </c>
      <c r="G2923" s="91" t="s">
        <v>2823</v>
      </c>
      <c r="H2923" s="91">
        <v>83</v>
      </c>
      <c r="I2923" s="91" t="s">
        <v>79</v>
      </c>
      <c r="J2923" s="2" t="s">
        <v>3314</v>
      </c>
      <c r="K2923" s="2" t="s">
        <v>3282</v>
      </c>
      <c r="L2923" s="2" t="s">
        <v>704</v>
      </c>
      <c r="M2923" s="91" t="s">
        <v>2824</v>
      </c>
      <c r="N2923" s="64"/>
      <c r="O2923" s="64" t="s">
        <v>413</v>
      </c>
      <c r="P2923" s="64" t="s">
        <v>41</v>
      </c>
      <c r="Q2923" s="16">
        <v>0</v>
      </c>
      <c r="R2923" s="64">
        <v>7609</v>
      </c>
      <c r="S2923" s="64"/>
      <c r="T2923" s="83">
        <v>7158.9500000000007</v>
      </c>
      <c r="U2923" s="7"/>
      <c r="V2923" s="7">
        <v>0</v>
      </c>
      <c r="W2923" s="83">
        <f t="shared" si="497"/>
        <v>7158.9500000000007</v>
      </c>
      <c r="X2923" s="83">
        <f t="shared" si="498"/>
        <v>0</v>
      </c>
      <c r="Y2923" s="83"/>
      <c r="Z2923" s="16">
        <v>0</v>
      </c>
      <c r="AA2923" s="7">
        <v>0</v>
      </c>
      <c r="AB2923" s="7">
        <f t="shared" si="493"/>
        <v>0</v>
      </c>
      <c r="AC2923" s="5">
        <f t="shared" si="494"/>
        <v>0</v>
      </c>
      <c r="AD2923" s="83">
        <f t="shared" si="499"/>
        <v>0</v>
      </c>
      <c r="AE2923" s="3">
        <f>VLOOKUP(I2923,[1]媒体政策预估表!A:N,MATCH(O2923,[1]媒体政策预估表!$A$2:$M$2,0),0)</f>
        <v>0.17</v>
      </c>
      <c r="AF2923" s="7">
        <f t="shared" si="495"/>
        <v>0</v>
      </c>
      <c r="AG2923" s="16">
        <v>0</v>
      </c>
      <c r="AH2923" s="83">
        <f t="shared" si="500"/>
        <v>0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3432</v>
      </c>
      <c r="B2924" s="91" t="s">
        <v>704</v>
      </c>
      <c r="C2924" s="91" t="s">
        <v>166</v>
      </c>
      <c r="D2924" s="91" t="s">
        <v>176</v>
      </c>
      <c r="E2924" s="91" t="s">
        <v>697</v>
      </c>
      <c r="F2924" s="91" t="s">
        <v>697</v>
      </c>
      <c r="G2924" s="91" t="s">
        <v>697</v>
      </c>
      <c r="H2924" s="91">
        <v>83</v>
      </c>
      <c r="I2924" s="91" t="s">
        <v>79</v>
      </c>
      <c r="J2924" s="2" t="s">
        <v>3314</v>
      </c>
      <c r="K2924" s="2" t="s">
        <v>3282</v>
      </c>
      <c r="L2924" s="2" t="s">
        <v>704</v>
      </c>
      <c r="M2924" s="91" t="s">
        <v>697</v>
      </c>
      <c r="N2924" s="64"/>
      <c r="O2924" s="64" t="s">
        <v>413</v>
      </c>
      <c r="P2924" s="64" t="s">
        <v>41</v>
      </c>
      <c r="Q2924" s="16">
        <v>0</v>
      </c>
      <c r="R2924" s="64">
        <v>7202</v>
      </c>
      <c r="S2924" s="64"/>
      <c r="T2924" s="83">
        <v>20000</v>
      </c>
      <c r="U2924" s="7"/>
      <c r="V2924" s="7">
        <v>7776.1600000000053</v>
      </c>
      <c r="W2924" s="83">
        <f t="shared" si="497"/>
        <v>12223.839999999995</v>
      </c>
      <c r="X2924" s="83">
        <f t="shared" si="498"/>
        <v>7776.1600000000053</v>
      </c>
      <c r="Y2924" s="83"/>
      <c r="Z2924" s="16">
        <v>0</v>
      </c>
      <c r="AA2924" s="7">
        <v>0</v>
      </c>
      <c r="AB2924" s="7">
        <f t="shared" si="493"/>
        <v>7776.1600000000053</v>
      </c>
      <c r="AC2924" s="5">
        <f t="shared" si="494"/>
        <v>0</v>
      </c>
      <c r="AD2924" s="83">
        <f t="shared" si="499"/>
        <v>7776.1600000000053</v>
      </c>
      <c r="AE2924" s="3">
        <f>VLOOKUP(I2924,[1]媒体政策预估表!A:N,MATCH(O2924,[1]媒体政策预估表!$A$2:$M$2,0),0)</f>
        <v>0.17</v>
      </c>
      <c r="AF2924" s="7">
        <f t="shared" si="495"/>
        <v>1321.947200000001</v>
      </c>
      <c r="AG2924" s="16">
        <v>0</v>
      </c>
      <c r="AH2924" s="83">
        <f t="shared" si="500"/>
        <v>7776.1600000000053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3432</v>
      </c>
      <c r="B2925" s="91" t="s">
        <v>704</v>
      </c>
      <c r="C2925" s="91" t="s">
        <v>189</v>
      </c>
      <c r="D2925" s="91" t="s">
        <v>2832</v>
      </c>
      <c r="E2925" s="91" t="s">
        <v>2833</v>
      </c>
      <c r="F2925" s="91" t="s">
        <v>2833</v>
      </c>
      <c r="G2925" s="91" t="s">
        <v>2833</v>
      </c>
      <c r="H2925" s="91">
        <v>83</v>
      </c>
      <c r="I2925" s="91" t="s">
        <v>79</v>
      </c>
      <c r="J2925" s="2" t="s">
        <v>3314</v>
      </c>
      <c r="K2925" s="2" t="s">
        <v>3282</v>
      </c>
      <c r="L2925" s="2" t="s">
        <v>704</v>
      </c>
      <c r="M2925" s="91" t="s">
        <v>2833</v>
      </c>
      <c r="N2925" s="64"/>
      <c r="O2925" s="64" t="s">
        <v>413</v>
      </c>
      <c r="P2925" s="64" t="s">
        <v>41</v>
      </c>
      <c r="Q2925" s="16">
        <v>0</v>
      </c>
      <c r="R2925" s="64">
        <v>7658</v>
      </c>
      <c r="S2925" s="64"/>
      <c r="T2925" s="83">
        <v>8453.11</v>
      </c>
      <c r="U2925" s="7"/>
      <c r="V2925" s="7">
        <v>5070.57</v>
      </c>
      <c r="W2925" s="83">
        <f t="shared" si="497"/>
        <v>3382.5400000000009</v>
      </c>
      <c r="X2925" s="83">
        <f t="shared" si="498"/>
        <v>5070.57</v>
      </c>
      <c r="Y2925" s="83"/>
      <c r="Z2925" s="16">
        <v>0</v>
      </c>
      <c r="AA2925" s="7">
        <v>0</v>
      </c>
      <c r="AB2925" s="7">
        <f t="shared" si="493"/>
        <v>5070.57</v>
      </c>
      <c r="AC2925" s="5">
        <f t="shared" si="494"/>
        <v>0</v>
      </c>
      <c r="AD2925" s="83">
        <f t="shared" si="499"/>
        <v>5070.57</v>
      </c>
      <c r="AE2925" s="3">
        <f>VLOOKUP(I2925,[1]媒体政策预估表!A:N,MATCH(O2925,[1]媒体政策预估表!$A$2:$M$2,0),0)</f>
        <v>0.17</v>
      </c>
      <c r="AF2925" s="7">
        <f t="shared" si="495"/>
        <v>861.99689999999998</v>
      </c>
      <c r="AG2925" s="16">
        <v>0</v>
      </c>
      <c r="AH2925" s="83">
        <f t="shared" si="500"/>
        <v>5070.57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3420</v>
      </c>
      <c r="B2926" s="91" t="s">
        <v>35</v>
      </c>
      <c r="C2926" s="91" t="s">
        <v>36</v>
      </c>
      <c r="D2926" s="91" t="s">
        <v>54</v>
      </c>
      <c r="E2926" s="91" t="s">
        <v>55</v>
      </c>
      <c r="F2926" s="91" t="s">
        <v>2834</v>
      </c>
      <c r="G2926" s="91" t="s">
        <v>1848</v>
      </c>
      <c r="H2926" s="91">
        <v>83</v>
      </c>
      <c r="I2926" s="91" t="s">
        <v>79</v>
      </c>
      <c r="J2926" s="2" t="s">
        <v>3314</v>
      </c>
      <c r="K2926" s="2" t="s">
        <v>3282</v>
      </c>
      <c r="L2926" s="2" t="s">
        <v>704</v>
      </c>
      <c r="M2926" s="91" t="s">
        <v>2835</v>
      </c>
      <c r="N2926" s="64"/>
      <c r="O2926" s="64" t="s">
        <v>413</v>
      </c>
      <c r="P2926" s="64" t="s">
        <v>41</v>
      </c>
      <c r="Q2926" s="16">
        <v>0</v>
      </c>
      <c r="R2926" s="64">
        <v>7265</v>
      </c>
      <c r="S2926" s="64"/>
      <c r="T2926" s="83">
        <v>27604.760000000017</v>
      </c>
      <c r="U2926" s="7"/>
      <c r="V2926" s="7">
        <v>5498.65</v>
      </c>
      <c r="W2926" s="83">
        <f t="shared" si="497"/>
        <v>22106.110000000015</v>
      </c>
      <c r="X2926" s="83">
        <f t="shared" si="498"/>
        <v>5498.65</v>
      </c>
      <c r="Y2926" s="83"/>
      <c r="Z2926" s="16">
        <v>0</v>
      </c>
      <c r="AA2926" s="7">
        <v>0</v>
      </c>
      <c r="AB2926" s="7">
        <f t="shared" si="493"/>
        <v>5498.65</v>
      </c>
      <c r="AC2926" s="5">
        <f t="shared" si="494"/>
        <v>0</v>
      </c>
      <c r="AD2926" s="83">
        <f t="shared" si="499"/>
        <v>5498.65</v>
      </c>
      <c r="AE2926" s="3">
        <f>VLOOKUP(I2926,[1]媒体政策预估表!A:N,MATCH(O2926,[1]媒体政策预估表!$A$2:$M$2,0),0)</f>
        <v>0.17</v>
      </c>
      <c r="AF2926" s="7">
        <f t="shared" si="495"/>
        <v>934.77049999999997</v>
      </c>
      <c r="AG2926" s="16">
        <v>0</v>
      </c>
      <c r="AH2926" s="83">
        <f t="shared" si="500"/>
        <v>5498.65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3420</v>
      </c>
      <c r="B2927" s="91" t="s">
        <v>35</v>
      </c>
      <c r="C2927" s="91" t="s">
        <v>47</v>
      </c>
      <c r="D2927" s="91" t="s">
        <v>63</v>
      </c>
      <c r="E2927" s="91" t="s">
        <v>129</v>
      </c>
      <c r="F2927" s="91" t="s">
        <v>2836</v>
      </c>
      <c r="G2927" s="91" t="s">
        <v>1848</v>
      </c>
      <c r="H2927" s="91">
        <v>83</v>
      </c>
      <c r="I2927" s="91" t="s">
        <v>79</v>
      </c>
      <c r="J2927" s="2" t="s">
        <v>3314</v>
      </c>
      <c r="K2927" s="2" t="s">
        <v>3282</v>
      </c>
      <c r="L2927" s="2" t="s">
        <v>704</v>
      </c>
      <c r="M2927" s="91" t="s">
        <v>129</v>
      </c>
      <c r="N2927" s="64"/>
      <c r="O2927" s="64" t="s">
        <v>413</v>
      </c>
      <c r="P2927" s="64" t="s">
        <v>41</v>
      </c>
      <c r="Q2927" s="16">
        <v>0</v>
      </c>
      <c r="R2927" s="64">
        <v>7545</v>
      </c>
      <c r="S2927" s="64"/>
      <c r="T2927" s="83">
        <v>31823.899999999994</v>
      </c>
      <c r="U2927" s="7"/>
      <c r="V2927" s="7">
        <v>16827.21</v>
      </c>
      <c r="W2927" s="83">
        <f t="shared" si="497"/>
        <v>14996.689999999995</v>
      </c>
      <c r="X2927" s="83">
        <f t="shared" si="498"/>
        <v>16827.21</v>
      </c>
      <c r="Y2927" s="83"/>
      <c r="Z2927" s="16">
        <v>0</v>
      </c>
      <c r="AA2927" s="7">
        <v>0</v>
      </c>
      <c r="AB2927" s="7">
        <f t="shared" si="493"/>
        <v>16827.21</v>
      </c>
      <c r="AC2927" s="5">
        <f t="shared" si="494"/>
        <v>0</v>
      </c>
      <c r="AD2927" s="83">
        <f t="shared" si="499"/>
        <v>16827.21</v>
      </c>
      <c r="AE2927" s="3">
        <f>VLOOKUP(I2927,[1]媒体政策预估表!A:N,MATCH(O2927,[1]媒体政策预估表!$A$2:$M$2,0),0)</f>
        <v>0.17</v>
      </c>
      <c r="AF2927" s="7">
        <f t="shared" si="495"/>
        <v>2860.6257000000001</v>
      </c>
      <c r="AG2927" s="16">
        <v>0</v>
      </c>
      <c r="AH2927" s="83">
        <f t="shared" si="500"/>
        <v>16827.21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3433</v>
      </c>
      <c r="B2928" s="91" t="s">
        <v>35</v>
      </c>
      <c r="C2928" s="91" t="s">
        <v>166</v>
      </c>
      <c r="D2928" s="91" t="s">
        <v>176</v>
      </c>
      <c r="E2928" s="91" t="s">
        <v>1969</v>
      </c>
      <c r="F2928" s="91" t="s">
        <v>2837</v>
      </c>
      <c r="G2928" s="91" t="s">
        <v>1848</v>
      </c>
      <c r="H2928" s="91">
        <v>83</v>
      </c>
      <c r="I2928" s="91" t="s">
        <v>79</v>
      </c>
      <c r="J2928" s="2" t="s">
        <v>3314</v>
      </c>
      <c r="K2928" s="2" t="s">
        <v>3282</v>
      </c>
      <c r="L2928" s="2" t="s">
        <v>704</v>
      </c>
      <c r="M2928" s="91" t="s">
        <v>2838</v>
      </c>
      <c r="N2928" s="64"/>
      <c r="O2928" s="64" t="s">
        <v>413</v>
      </c>
      <c r="P2928" s="64" t="s">
        <v>41</v>
      </c>
      <c r="Q2928" s="16">
        <v>0</v>
      </c>
      <c r="R2928" s="64">
        <v>7115</v>
      </c>
      <c r="S2928" s="64"/>
      <c r="T2928" s="83">
        <v>35663.439999999995</v>
      </c>
      <c r="U2928" s="7"/>
      <c r="V2928" s="7">
        <v>0</v>
      </c>
      <c r="W2928" s="83">
        <f t="shared" si="497"/>
        <v>35663.439999999995</v>
      </c>
      <c r="X2928" s="83">
        <f t="shared" si="498"/>
        <v>0</v>
      </c>
      <c r="Y2928" s="83"/>
      <c r="Z2928" s="16">
        <v>0</v>
      </c>
      <c r="AA2928" s="7">
        <v>0</v>
      </c>
      <c r="AB2928" s="7">
        <f t="shared" si="493"/>
        <v>0</v>
      </c>
      <c r="AC2928" s="5">
        <f t="shared" si="494"/>
        <v>0</v>
      </c>
      <c r="AD2928" s="83">
        <f t="shared" si="499"/>
        <v>0</v>
      </c>
      <c r="AE2928" s="3">
        <f>VLOOKUP(I2928,[1]媒体政策预估表!A:N,MATCH(O2928,[1]媒体政策预估表!$A$2:$M$2,0),0)</f>
        <v>0.17</v>
      </c>
      <c r="AF2928" s="7">
        <f t="shared" si="495"/>
        <v>0</v>
      </c>
      <c r="AG2928" s="16">
        <v>0</v>
      </c>
      <c r="AH2928" s="83">
        <f t="shared" si="500"/>
        <v>0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3432</v>
      </c>
      <c r="B2929" s="91" t="s">
        <v>704</v>
      </c>
      <c r="C2929" s="91" t="s">
        <v>59</v>
      </c>
      <c r="D2929" s="91" t="s">
        <v>60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79</v>
      </c>
      <c r="J2929" s="2" t="s">
        <v>3314</v>
      </c>
      <c r="K2929" s="2" t="s">
        <v>3282</v>
      </c>
      <c r="L2929" s="2" t="s">
        <v>704</v>
      </c>
      <c r="M2929" s="91" t="s">
        <v>2840</v>
      </c>
      <c r="N2929" s="64"/>
      <c r="O2929" s="64" t="s">
        <v>413</v>
      </c>
      <c r="P2929" s="64" t="s">
        <v>46</v>
      </c>
      <c r="Q2929" s="16">
        <v>7.0000000000000007E-2</v>
      </c>
      <c r="R2929" s="64">
        <v>7481</v>
      </c>
      <c r="S2929" s="64"/>
      <c r="T2929" s="83">
        <v>59317.499999999884</v>
      </c>
      <c r="U2929" s="7"/>
      <c r="V2929" s="83">
        <v>59317.499999999884</v>
      </c>
      <c r="W2929" s="83">
        <f t="shared" si="497"/>
        <v>0</v>
      </c>
      <c r="X2929" s="83">
        <f t="shared" si="498"/>
        <v>55436.915887850359</v>
      </c>
      <c r="Y2929" s="83"/>
      <c r="Z2929" s="16">
        <v>0</v>
      </c>
      <c r="AA2929" s="7">
        <v>0</v>
      </c>
      <c r="AB2929" s="7">
        <f t="shared" si="493"/>
        <v>55436.915887850359</v>
      </c>
      <c r="AC2929" s="5">
        <f t="shared" si="494"/>
        <v>3880.584112149525</v>
      </c>
      <c r="AD2929" s="83">
        <f t="shared" si="499"/>
        <v>59317.499999999884</v>
      </c>
      <c r="AE2929" s="3">
        <f>VLOOKUP(I2929,[1]媒体政策预估表!A:N,MATCH(O2929,[1]媒体政策预估表!$A$2:$M$2,0),0)</f>
        <v>0.17</v>
      </c>
      <c r="AF2929" s="7">
        <f t="shared" si="495"/>
        <v>10083.97499999998</v>
      </c>
      <c r="AG2929" s="16">
        <v>0</v>
      </c>
      <c r="AH2929" s="83">
        <f t="shared" si="500"/>
        <v>59317.499999999884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3432</v>
      </c>
      <c r="B2930" s="91" t="s">
        <v>704</v>
      </c>
      <c r="C2930" s="91" t="s">
        <v>36</v>
      </c>
      <c r="D2930" s="91" t="s">
        <v>226</v>
      </c>
      <c r="E2930" s="91" t="s">
        <v>2842</v>
      </c>
      <c r="F2930" s="91" t="s">
        <v>2842</v>
      </c>
      <c r="G2930" s="91" t="s">
        <v>2842</v>
      </c>
      <c r="H2930" s="91">
        <v>83</v>
      </c>
      <c r="I2930" s="91" t="s">
        <v>79</v>
      </c>
      <c r="J2930" s="2" t="s">
        <v>3314</v>
      </c>
      <c r="K2930" s="2" t="s">
        <v>3282</v>
      </c>
      <c r="L2930" s="2" t="s">
        <v>704</v>
      </c>
      <c r="M2930" s="91" t="s">
        <v>2842</v>
      </c>
      <c r="N2930" s="64"/>
      <c r="O2930" s="64" t="s">
        <v>413</v>
      </c>
      <c r="P2930" s="64" t="s">
        <v>41</v>
      </c>
      <c r="Q2930" s="16">
        <v>0</v>
      </c>
      <c r="R2930" s="64">
        <v>7544</v>
      </c>
      <c r="S2930" s="64"/>
      <c r="T2930" s="83">
        <v>5542.8499999999995</v>
      </c>
      <c r="U2930" s="7"/>
      <c r="V2930" s="7">
        <v>3541.2</v>
      </c>
      <c r="W2930" s="83">
        <f t="shared" si="497"/>
        <v>2001.6499999999996</v>
      </c>
      <c r="X2930" s="83">
        <f t="shared" si="498"/>
        <v>3541.2</v>
      </c>
      <c r="Y2930" s="83"/>
      <c r="Z2930" s="16">
        <v>0</v>
      </c>
      <c r="AA2930" s="7">
        <v>0</v>
      </c>
      <c r="AB2930" s="7">
        <f t="shared" si="493"/>
        <v>3541.2</v>
      </c>
      <c r="AC2930" s="5">
        <f t="shared" si="494"/>
        <v>0</v>
      </c>
      <c r="AD2930" s="83">
        <f t="shared" si="499"/>
        <v>3541.2</v>
      </c>
      <c r="AE2930" s="3">
        <f>VLOOKUP(I2930,[1]媒体政策预估表!A:N,MATCH(O2930,[1]媒体政策预估表!$A$2:$M$2,0),0)</f>
        <v>0.17</v>
      </c>
      <c r="AF2930" s="7">
        <f t="shared" si="495"/>
        <v>602.00400000000002</v>
      </c>
      <c r="AG2930" s="16">
        <v>0</v>
      </c>
      <c r="AH2930" s="83">
        <f t="shared" si="500"/>
        <v>3541.2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3420</v>
      </c>
      <c r="B2931" s="91" t="s">
        <v>704</v>
      </c>
      <c r="C2931" s="91" t="s">
        <v>36</v>
      </c>
      <c r="D2931" s="91" t="s">
        <v>226</v>
      </c>
      <c r="E2931" s="91" t="s">
        <v>2843</v>
      </c>
      <c r="F2931" s="91" t="s">
        <v>2843</v>
      </c>
      <c r="G2931" s="91" t="s">
        <v>2843</v>
      </c>
      <c r="H2931" s="91">
        <v>83</v>
      </c>
      <c r="I2931" s="91" t="s">
        <v>79</v>
      </c>
      <c r="J2931" s="2" t="s">
        <v>3314</v>
      </c>
      <c r="K2931" s="2" t="s">
        <v>3282</v>
      </c>
      <c r="L2931" s="2" t="s">
        <v>704</v>
      </c>
      <c r="M2931" s="91" t="s">
        <v>2844</v>
      </c>
      <c r="N2931" s="64"/>
      <c r="O2931" s="64" t="s">
        <v>413</v>
      </c>
      <c r="P2931" s="64" t="s">
        <v>41</v>
      </c>
      <c r="Q2931" s="16">
        <v>0</v>
      </c>
      <c r="R2931" s="64">
        <v>7444</v>
      </c>
      <c r="S2931" s="64"/>
      <c r="T2931" s="83">
        <v>5564.35</v>
      </c>
      <c r="U2931" s="7"/>
      <c r="V2931" s="7">
        <v>1160.1400000000001</v>
      </c>
      <c r="W2931" s="83">
        <f t="shared" si="497"/>
        <v>4404.21</v>
      </c>
      <c r="X2931" s="83">
        <f t="shared" si="498"/>
        <v>1160.1400000000001</v>
      </c>
      <c r="Y2931" s="83"/>
      <c r="Z2931" s="16">
        <v>0</v>
      </c>
      <c r="AA2931" s="7">
        <v>0</v>
      </c>
      <c r="AB2931" s="7">
        <f t="shared" si="493"/>
        <v>1160.1400000000001</v>
      </c>
      <c r="AC2931" s="5">
        <f t="shared" si="494"/>
        <v>0</v>
      </c>
      <c r="AD2931" s="83">
        <f t="shared" si="499"/>
        <v>1160.1400000000001</v>
      </c>
      <c r="AE2931" s="3">
        <f>VLOOKUP(I2931,[1]媒体政策预估表!A:N,MATCH(O2931,[1]媒体政策预估表!$A$2:$M$2,0),0)</f>
        <v>0.17</v>
      </c>
      <c r="AF2931" s="7">
        <f t="shared" si="495"/>
        <v>197.22380000000004</v>
      </c>
      <c r="AG2931" s="16">
        <v>0</v>
      </c>
      <c r="AH2931" s="83">
        <f t="shared" si="500"/>
        <v>1160.1400000000001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3433</v>
      </c>
      <c r="B2932" s="91" t="s">
        <v>704</v>
      </c>
      <c r="C2932" s="91" t="s">
        <v>36</v>
      </c>
      <c r="D2932" s="91" t="s">
        <v>54</v>
      </c>
      <c r="E2932" s="91" t="s">
        <v>2849</v>
      </c>
      <c r="F2932" s="91" t="s">
        <v>2849</v>
      </c>
      <c r="G2932" s="91" t="s">
        <v>2849</v>
      </c>
      <c r="H2932" s="91">
        <v>83</v>
      </c>
      <c r="I2932" s="91" t="s">
        <v>79</v>
      </c>
      <c r="J2932" s="2" t="s">
        <v>3314</v>
      </c>
      <c r="K2932" s="2" t="s">
        <v>3282</v>
      </c>
      <c r="L2932" s="2" t="s">
        <v>704</v>
      </c>
      <c r="M2932" s="91" t="s">
        <v>2850</v>
      </c>
      <c r="N2932" s="64"/>
      <c r="O2932" s="64" t="s">
        <v>413</v>
      </c>
      <c r="P2932" s="64" t="s">
        <v>41</v>
      </c>
      <c r="Q2932" s="16">
        <v>0</v>
      </c>
      <c r="R2932" s="64">
        <v>7166</v>
      </c>
      <c r="S2932" s="64"/>
      <c r="T2932" s="83">
        <v>15774.400000000001</v>
      </c>
      <c r="U2932" s="7"/>
      <c r="V2932" s="7">
        <v>15636.900000000001</v>
      </c>
      <c r="W2932" s="83">
        <f t="shared" si="497"/>
        <v>137.5</v>
      </c>
      <c r="X2932" s="83">
        <f t="shared" si="498"/>
        <v>15636.900000000001</v>
      </c>
      <c r="Y2932" s="83"/>
      <c r="Z2932" s="16">
        <v>0</v>
      </c>
      <c r="AA2932" s="7">
        <v>0</v>
      </c>
      <c r="AB2932" s="7">
        <f t="shared" si="493"/>
        <v>15636.900000000001</v>
      </c>
      <c r="AC2932" s="5">
        <f t="shared" si="494"/>
        <v>0</v>
      </c>
      <c r="AD2932" s="83">
        <f t="shared" si="499"/>
        <v>15636.900000000001</v>
      </c>
      <c r="AE2932" s="3">
        <f>VLOOKUP(I2932,[1]媒体政策预估表!A:N,MATCH(O2932,[1]媒体政策预估表!$A$2:$M$2,0),0)</f>
        <v>0.17</v>
      </c>
      <c r="AF2932" s="7">
        <f t="shared" si="495"/>
        <v>2658.2730000000006</v>
      </c>
      <c r="AG2932" s="16">
        <v>0</v>
      </c>
      <c r="AH2932" s="83">
        <f t="shared" si="500"/>
        <v>15636.900000000001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3432</v>
      </c>
      <c r="B2933" s="91" t="s">
        <v>704</v>
      </c>
      <c r="C2933" s="91" t="s">
        <v>36</v>
      </c>
      <c r="D2933" s="91" t="s">
        <v>37</v>
      </c>
      <c r="E2933" s="91" t="s">
        <v>2851</v>
      </c>
      <c r="F2933" s="91" t="s">
        <v>2851</v>
      </c>
      <c r="G2933" s="91" t="s">
        <v>2851</v>
      </c>
      <c r="H2933" s="91">
        <v>83</v>
      </c>
      <c r="I2933" s="91" t="s">
        <v>79</v>
      </c>
      <c r="J2933" s="2" t="s">
        <v>3314</v>
      </c>
      <c r="K2933" s="2" t="s">
        <v>3282</v>
      </c>
      <c r="L2933" s="2" t="s">
        <v>704</v>
      </c>
      <c r="M2933" s="91" t="s">
        <v>2851</v>
      </c>
      <c r="N2933" s="64"/>
      <c r="O2933" s="64" t="s">
        <v>413</v>
      </c>
      <c r="P2933" s="64" t="s">
        <v>41</v>
      </c>
      <c r="Q2933" s="16">
        <v>0</v>
      </c>
      <c r="R2933" s="64">
        <v>7197</v>
      </c>
      <c r="S2933" s="64"/>
      <c r="T2933" s="83">
        <v>80083.72</v>
      </c>
      <c r="U2933" s="7"/>
      <c r="V2933" s="7">
        <v>24496.15</v>
      </c>
      <c r="W2933" s="83">
        <f t="shared" si="497"/>
        <v>55587.57</v>
      </c>
      <c r="X2933" s="83">
        <f t="shared" si="498"/>
        <v>24496.15</v>
      </c>
      <c r="Y2933" s="83"/>
      <c r="Z2933" s="16">
        <v>0</v>
      </c>
      <c r="AA2933" s="7">
        <v>0</v>
      </c>
      <c r="AB2933" s="7">
        <f t="shared" si="493"/>
        <v>24496.15</v>
      </c>
      <c r="AC2933" s="5">
        <f t="shared" si="494"/>
        <v>0</v>
      </c>
      <c r="AD2933" s="83">
        <f t="shared" si="499"/>
        <v>24496.15</v>
      </c>
      <c r="AE2933" s="3">
        <f>VLOOKUP(I2933,[1]媒体政策预估表!A:N,MATCH(O2933,[1]媒体政策预估表!$A$2:$M$2,0),0)</f>
        <v>0.17</v>
      </c>
      <c r="AF2933" s="7">
        <f t="shared" si="495"/>
        <v>4164.3455000000004</v>
      </c>
      <c r="AG2933" s="16">
        <v>0</v>
      </c>
      <c r="AH2933" s="83">
        <f t="shared" si="500"/>
        <v>24496.15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3432</v>
      </c>
      <c r="B2934" s="91" t="s">
        <v>704</v>
      </c>
      <c r="C2934" s="91" t="s">
        <v>65</v>
      </c>
      <c r="D2934" s="91" t="s">
        <v>66</v>
      </c>
      <c r="E2934" s="91" t="s">
        <v>2852</v>
      </c>
      <c r="F2934" s="91" t="s">
        <v>2852</v>
      </c>
      <c r="G2934" s="91" t="s">
        <v>2852</v>
      </c>
      <c r="H2934" s="91">
        <v>83</v>
      </c>
      <c r="I2934" s="91" t="s">
        <v>79</v>
      </c>
      <c r="J2934" s="2" t="s">
        <v>3314</v>
      </c>
      <c r="K2934" s="2" t="s">
        <v>3282</v>
      </c>
      <c r="L2934" s="2" t="s">
        <v>704</v>
      </c>
      <c r="M2934" s="91" t="s">
        <v>2853</v>
      </c>
      <c r="N2934" s="64"/>
      <c r="O2934" s="64" t="s">
        <v>413</v>
      </c>
      <c r="P2934" s="64" t="s">
        <v>46</v>
      </c>
      <c r="Q2934" s="16">
        <v>0.02</v>
      </c>
      <c r="R2934" s="64">
        <v>7263</v>
      </c>
      <c r="S2934" s="64"/>
      <c r="T2934" s="83">
        <v>25105.22</v>
      </c>
      <c r="U2934" s="7"/>
      <c r="V2934" s="7">
        <v>0</v>
      </c>
      <c r="W2934" s="83">
        <f t="shared" si="497"/>
        <v>25105.22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3420</v>
      </c>
      <c r="B2935" s="91" t="s">
        <v>704</v>
      </c>
      <c r="C2935" s="91" t="s">
        <v>65</v>
      </c>
      <c r="D2935" s="91" t="s">
        <v>66</v>
      </c>
      <c r="E2935" s="91" t="s">
        <v>2758</v>
      </c>
      <c r="F2935" s="91" t="s">
        <v>2758</v>
      </c>
      <c r="G2935" s="91" t="s">
        <v>2758</v>
      </c>
      <c r="H2935" s="91">
        <v>83</v>
      </c>
      <c r="I2935" s="91" t="s">
        <v>79</v>
      </c>
      <c r="J2935" s="2" t="s">
        <v>3314</v>
      </c>
      <c r="K2935" s="2" t="s">
        <v>3282</v>
      </c>
      <c r="L2935" s="2" t="s">
        <v>704</v>
      </c>
      <c r="M2935" s="91" t="s">
        <v>2758</v>
      </c>
      <c r="N2935" s="64"/>
      <c r="O2935" s="64" t="s">
        <v>413</v>
      </c>
      <c r="P2935" s="64" t="s">
        <v>41</v>
      </c>
      <c r="Q2935" s="16">
        <v>0</v>
      </c>
      <c r="R2935" s="64">
        <v>7157</v>
      </c>
      <c r="S2935" s="64"/>
      <c r="T2935" s="83">
        <v>28853.400000000009</v>
      </c>
      <c r="U2935" s="7"/>
      <c r="V2935" s="7">
        <v>0</v>
      </c>
      <c r="W2935" s="83">
        <f t="shared" si="497"/>
        <v>28853.400000000009</v>
      </c>
      <c r="X2935" s="83">
        <f t="shared" si="498"/>
        <v>0</v>
      </c>
      <c r="Y2935" s="83"/>
      <c r="Z2935" s="16">
        <v>0</v>
      </c>
      <c r="AA2935" s="7">
        <v>0</v>
      </c>
      <c r="AB2935" s="7">
        <f t="shared" si="493"/>
        <v>0</v>
      </c>
      <c r="AC2935" s="5">
        <f t="shared" si="494"/>
        <v>0</v>
      </c>
      <c r="AD2935" s="83">
        <f t="shared" si="499"/>
        <v>0</v>
      </c>
      <c r="AE2935" s="3">
        <f>VLOOKUP(I2935,[1]媒体政策预估表!A:N,MATCH(O2935,[1]媒体政策预估表!$A$2:$M$2,0),0)</f>
        <v>0.17</v>
      </c>
      <c r="AF2935" s="7">
        <f t="shared" si="495"/>
        <v>0</v>
      </c>
      <c r="AG2935" s="16">
        <v>0</v>
      </c>
      <c r="AH2935" s="83">
        <f t="shared" si="500"/>
        <v>0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3420</v>
      </c>
      <c r="B2936" s="91" t="s">
        <v>704</v>
      </c>
      <c r="C2936" s="91" t="s">
        <v>65</v>
      </c>
      <c r="D2936" s="91" t="s">
        <v>66</v>
      </c>
      <c r="E2936" s="91" t="s">
        <v>2760</v>
      </c>
      <c r="F2936" s="91" t="s">
        <v>2761</v>
      </c>
      <c r="G2936" s="91" t="s">
        <v>2760</v>
      </c>
      <c r="H2936" s="91">
        <v>83</v>
      </c>
      <c r="I2936" s="91" t="s">
        <v>79</v>
      </c>
      <c r="J2936" s="2" t="s">
        <v>3314</v>
      </c>
      <c r="K2936" s="2" t="s">
        <v>3282</v>
      </c>
      <c r="L2936" s="2" t="s">
        <v>704</v>
      </c>
      <c r="M2936" s="91" t="s">
        <v>2760</v>
      </c>
      <c r="N2936" s="64"/>
      <c r="O2936" s="64" t="s">
        <v>413</v>
      </c>
      <c r="P2936" s="64" t="s">
        <v>46</v>
      </c>
      <c r="Q2936" s="16">
        <v>0.02</v>
      </c>
      <c r="R2936" s="64">
        <v>7162</v>
      </c>
      <c r="S2936" s="64"/>
      <c r="T2936" s="83">
        <v>4159.7000000000044</v>
      </c>
      <c r="U2936" s="7"/>
      <c r="V2936" s="7">
        <v>4159.7000000000071</v>
      </c>
      <c r="W2936" s="83">
        <f t="shared" si="497"/>
        <v>0</v>
      </c>
      <c r="X2936" s="83">
        <f t="shared" si="498"/>
        <v>4078.1372549019675</v>
      </c>
      <c r="Y2936" s="83"/>
      <c r="Z2936" s="16">
        <v>0</v>
      </c>
      <c r="AA2936" s="7">
        <v>0</v>
      </c>
      <c r="AB2936" s="7">
        <f t="shared" si="493"/>
        <v>4078.1372549019675</v>
      </c>
      <c r="AC2936" s="5">
        <f t="shared" si="494"/>
        <v>81.562745098039613</v>
      </c>
      <c r="AD2936" s="83">
        <f t="shared" si="499"/>
        <v>4159.7000000000071</v>
      </c>
      <c r="AE2936" s="3">
        <f>VLOOKUP(I2936,[1]媒体政策预估表!A:N,MATCH(O2936,[1]媒体政策预估表!$A$2:$M$2,0),0)</f>
        <v>0.17</v>
      </c>
      <c r="AF2936" s="7">
        <f t="shared" si="495"/>
        <v>707.14900000000125</v>
      </c>
      <c r="AG2936" s="16">
        <v>0</v>
      </c>
      <c r="AH2936" s="83">
        <f t="shared" si="500"/>
        <v>4159.7000000000071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3433</v>
      </c>
      <c r="B2937" s="91" t="s">
        <v>704</v>
      </c>
      <c r="C2937" s="91" t="s">
        <v>65</v>
      </c>
      <c r="D2937" s="91" t="s">
        <v>124</v>
      </c>
      <c r="E2937" s="91" t="s">
        <v>2859</v>
      </c>
      <c r="F2937" s="91" t="s">
        <v>2859</v>
      </c>
      <c r="G2937" s="91" t="s">
        <v>2859</v>
      </c>
      <c r="H2937" s="91">
        <v>83</v>
      </c>
      <c r="I2937" s="91" t="s">
        <v>79</v>
      </c>
      <c r="J2937" s="2" t="s">
        <v>3314</v>
      </c>
      <c r="K2937" s="2" t="s">
        <v>3282</v>
      </c>
      <c r="L2937" s="2" t="s">
        <v>704</v>
      </c>
      <c r="M2937" s="91" t="s">
        <v>2860</v>
      </c>
      <c r="N2937" s="64"/>
      <c r="O2937" s="64" t="s">
        <v>413</v>
      </c>
      <c r="P2937" s="64" t="s">
        <v>41</v>
      </c>
      <c r="Q2937" s="16">
        <v>0</v>
      </c>
      <c r="R2937" s="64">
        <v>7591</v>
      </c>
      <c r="S2937" s="64"/>
      <c r="T2937" s="83">
        <v>4268.6000000000004</v>
      </c>
      <c r="U2937" s="7"/>
      <c r="V2937" s="7">
        <v>637</v>
      </c>
      <c r="W2937" s="83">
        <f t="shared" si="497"/>
        <v>3631.6000000000004</v>
      </c>
      <c r="X2937" s="83">
        <f t="shared" si="498"/>
        <v>637</v>
      </c>
      <c r="Y2937" s="83"/>
      <c r="Z2937" s="16">
        <v>0</v>
      </c>
      <c r="AA2937" s="7">
        <v>0</v>
      </c>
      <c r="AB2937" s="7">
        <f t="shared" si="493"/>
        <v>637</v>
      </c>
      <c r="AC2937" s="5">
        <f t="shared" si="494"/>
        <v>0</v>
      </c>
      <c r="AD2937" s="83">
        <f t="shared" si="499"/>
        <v>637</v>
      </c>
      <c r="AE2937" s="3">
        <f>VLOOKUP(I2937,[1]媒体政策预估表!A:N,MATCH(O2937,[1]媒体政策预估表!$A$2:$M$2,0),0)</f>
        <v>0.17</v>
      </c>
      <c r="AF2937" s="7">
        <f t="shared" si="495"/>
        <v>108.29</v>
      </c>
      <c r="AG2937" s="16">
        <v>0</v>
      </c>
      <c r="AH2937" s="83">
        <f t="shared" si="500"/>
        <v>637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3420</v>
      </c>
      <c r="B2938" s="91" t="s">
        <v>704</v>
      </c>
      <c r="C2938" s="91" t="s">
        <v>47</v>
      </c>
      <c r="D2938" s="91" t="s">
        <v>63</v>
      </c>
      <c r="E2938" s="91" t="s">
        <v>899</v>
      </c>
      <c r="F2938" s="91" t="s">
        <v>899</v>
      </c>
      <c r="G2938" s="91" t="s">
        <v>899</v>
      </c>
      <c r="H2938" s="91">
        <v>83</v>
      </c>
      <c r="I2938" s="91" t="s">
        <v>79</v>
      </c>
      <c r="J2938" s="2" t="s">
        <v>3314</v>
      </c>
      <c r="K2938" s="2" t="s">
        <v>3282</v>
      </c>
      <c r="L2938" s="2" t="s">
        <v>704</v>
      </c>
      <c r="M2938" s="91" t="s">
        <v>2861</v>
      </c>
      <c r="N2938" s="64"/>
      <c r="O2938" s="64" t="s">
        <v>413</v>
      </c>
      <c r="P2938" s="64" t="s">
        <v>46</v>
      </c>
      <c r="Q2938" s="16">
        <v>0.02</v>
      </c>
      <c r="R2938" s="64">
        <v>105</v>
      </c>
      <c r="S2938" s="64"/>
      <c r="T2938" s="83">
        <v>20447.499999999978</v>
      </c>
      <c r="U2938" s="7"/>
      <c r="V2938" s="7">
        <v>4755</v>
      </c>
      <c r="W2938" s="83">
        <f t="shared" si="497"/>
        <v>15692.499999999978</v>
      </c>
      <c r="X2938" s="83">
        <f t="shared" si="498"/>
        <v>4661.7647058823532</v>
      </c>
      <c r="Y2938" s="83"/>
      <c r="Z2938" s="16">
        <v>0</v>
      </c>
      <c r="AA2938" s="7">
        <v>0</v>
      </c>
      <c r="AB2938" s="7">
        <f t="shared" si="493"/>
        <v>4661.7647058823532</v>
      </c>
      <c r="AC2938" s="5">
        <f t="shared" si="494"/>
        <v>93.235294117646845</v>
      </c>
      <c r="AD2938" s="83">
        <f t="shared" si="499"/>
        <v>4755</v>
      </c>
      <c r="AE2938" s="3">
        <f>VLOOKUP(I2938,[1]媒体政策预估表!A:N,MATCH(O2938,[1]媒体政策预估表!$A$2:$M$2,0),0)</f>
        <v>0.17</v>
      </c>
      <c r="AF2938" s="7">
        <f t="shared" si="495"/>
        <v>808.35</v>
      </c>
      <c r="AG2938" s="16">
        <v>0</v>
      </c>
      <c r="AH2938" s="83">
        <f t="shared" si="500"/>
        <v>4755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3432</v>
      </c>
      <c r="B2939" s="91" t="s">
        <v>704</v>
      </c>
      <c r="C2939" s="91" t="s">
        <v>47</v>
      </c>
      <c r="D2939" s="91" t="s">
        <v>48</v>
      </c>
      <c r="E2939" s="91" t="s">
        <v>49</v>
      </c>
      <c r="F2939" s="91" t="s">
        <v>49</v>
      </c>
      <c r="G2939" s="91" t="s">
        <v>49</v>
      </c>
      <c r="H2939" s="91">
        <v>83</v>
      </c>
      <c r="I2939" s="91" t="s">
        <v>79</v>
      </c>
      <c r="J2939" s="2" t="s">
        <v>3314</v>
      </c>
      <c r="K2939" s="2" t="s">
        <v>3282</v>
      </c>
      <c r="L2939" s="2" t="s">
        <v>704</v>
      </c>
      <c r="M2939" s="91" t="s">
        <v>49</v>
      </c>
      <c r="N2939" s="64"/>
      <c r="O2939" s="64" t="s">
        <v>413</v>
      </c>
      <c r="P2939" s="64" t="s">
        <v>41</v>
      </c>
      <c r="Q2939" s="16">
        <v>0</v>
      </c>
      <c r="R2939" s="64">
        <v>7150</v>
      </c>
      <c r="S2939" s="64"/>
      <c r="T2939" s="83">
        <v>17765.259999999998</v>
      </c>
      <c r="U2939" s="7"/>
      <c r="V2939" s="7">
        <v>2812</v>
      </c>
      <c r="W2939" s="83">
        <f t="shared" si="497"/>
        <v>14953.259999999998</v>
      </c>
      <c r="X2939" s="83">
        <f t="shared" si="498"/>
        <v>2812</v>
      </c>
      <c r="Y2939" s="83"/>
      <c r="Z2939" s="16">
        <v>0</v>
      </c>
      <c r="AA2939" s="7">
        <v>0</v>
      </c>
      <c r="AB2939" s="7">
        <f t="shared" si="493"/>
        <v>2812</v>
      </c>
      <c r="AC2939" s="5">
        <f t="shared" si="494"/>
        <v>0</v>
      </c>
      <c r="AD2939" s="83">
        <f t="shared" si="499"/>
        <v>2812</v>
      </c>
      <c r="AE2939" s="3">
        <f>VLOOKUP(I2939,[1]媒体政策预估表!A:N,MATCH(O2939,[1]媒体政策预估表!$A$2:$M$2,0),0)</f>
        <v>0.17</v>
      </c>
      <c r="AF2939" s="7">
        <f t="shared" si="495"/>
        <v>478.04</v>
      </c>
      <c r="AG2939" s="16">
        <v>0</v>
      </c>
      <c r="AH2939" s="83">
        <f t="shared" si="500"/>
        <v>2812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3420</v>
      </c>
      <c r="B2940" s="91" t="s">
        <v>704</v>
      </c>
      <c r="C2940" s="91" t="s">
        <v>146</v>
      </c>
      <c r="D2940" s="91" t="s">
        <v>154</v>
      </c>
      <c r="E2940" s="91" t="s">
        <v>2863</v>
      </c>
      <c r="F2940" s="91" t="s">
        <v>2863</v>
      </c>
      <c r="G2940" s="91" t="s">
        <v>2863</v>
      </c>
      <c r="H2940" s="91">
        <v>83</v>
      </c>
      <c r="I2940" s="91" t="s">
        <v>79</v>
      </c>
      <c r="J2940" s="2" t="s">
        <v>3314</v>
      </c>
      <c r="K2940" s="2" t="s">
        <v>3282</v>
      </c>
      <c r="L2940" s="2" t="s">
        <v>704</v>
      </c>
      <c r="M2940" s="91" t="s">
        <v>2864</v>
      </c>
      <c r="N2940" s="64"/>
      <c r="O2940" s="64" t="s">
        <v>413</v>
      </c>
      <c r="P2940" s="64" t="s">
        <v>46</v>
      </c>
      <c r="Q2940" s="16">
        <v>0.03</v>
      </c>
      <c r="R2940" s="64">
        <v>108</v>
      </c>
      <c r="S2940" s="64"/>
      <c r="T2940" s="83">
        <v>2634.6</v>
      </c>
      <c r="U2940" s="7"/>
      <c r="V2940" s="7">
        <v>520.20000000000005</v>
      </c>
      <c r="W2940" s="83">
        <f t="shared" si="497"/>
        <v>2114.3999999999996</v>
      </c>
      <c r="X2940" s="83">
        <f t="shared" si="498"/>
        <v>505.04854368932041</v>
      </c>
      <c r="Y2940" s="83"/>
      <c r="Z2940" s="16">
        <v>0</v>
      </c>
      <c r="AA2940" s="7">
        <v>0</v>
      </c>
      <c r="AB2940" s="7">
        <f t="shared" si="493"/>
        <v>505.04854368932041</v>
      </c>
      <c r="AC2940" s="5">
        <f t="shared" si="494"/>
        <v>15.151456310679634</v>
      </c>
      <c r="AD2940" s="83">
        <f t="shared" si="499"/>
        <v>520.20000000000005</v>
      </c>
      <c r="AE2940" s="3">
        <f>VLOOKUP(I2940,[1]媒体政策预估表!A:N,MATCH(O2940,[1]媒体政策预估表!$A$2:$M$2,0),0)</f>
        <v>0.17</v>
      </c>
      <c r="AF2940" s="7">
        <f t="shared" si="495"/>
        <v>88.434000000000012</v>
      </c>
      <c r="AG2940" s="16">
        <v>0</v>
      </c>
      <c r="AH2940" s="83">
        <f t="shared" si="500"/>
        <v>520.20000000000005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3433</v>
      </c>
      <c r="B2941" s="91" t="s">
        <v>704</v>
      </c>
      <c r="C2941" s="91" t="s">
        <v>166</v>
      </c>
      <c r="D2941" s="91" t="s">
        <v>176</v>
      </c>
      <c r="E2941" s="91" t="s">
        <v>2865</v>
      </c>
      <c r="F2941" s="91" t="s">
        <v>2865</v>
      </c>
      <c r="G2941" s="91" t="s">
        <v>2865</v>
      </c>
      <c r="H2941" s="91">
        <v>83</v>
      </c>
      <c r="I2941" s="91" t="s">
        <v>79</v>
      </c>
      <c r="J2941" s="2" t="s">
        <v>3314</v>
      </c>
      <c r="K2941" s="2" t="s">
        <v>3282</v>
      </c>
      <c r="L2941" s="2" t="s">
        <v>704</v>
      </c>
      <c r="M2941" s="91" t="s">
        <v>2866</v>
      </c>
      <c r="N2941" s="64"/>
      <c r="O2941" s="64" t="s">
        <v>413</v>
      </c>
      <c r="P2941" s="64" t="s">
        <v>46</v>
      </c>
      <c r="Q2941" s="16">
        <v>0.02</v>
      </c>
      <c r="R2941" s="64">
        <v>7194</v>
      </c>
      <c r="S2941" s="64"/>
      <c r="T2941" s="83">
        <v>7072.130000000001</v>
      </c>
      <c r="U2941" s="7"/>
      <c r="V2941" s="83">
        <v>7072.130000000001</v>
      </c>
      <c r="W2941" s="83">
        <f t="shared" si="497"/>
        <v>0</v>
      </c>
      <c r="X2941" s="83">
        <f t="shared" si="498"/>
        <v>6933.4607843137264</v>
      </c>
      <c r="Y2941" s="83"/>
      <c r="Z2941" s="16">
        <v>0</v>
      </c>
      <c r="AA2941" s="7">
        <v>0</v>
      </c>
      <c r="AB2941" s="7">
        <f t="shared" si="493"/>
        <v>6933.4607843137264</v>
      </c>
      <c r="AC2941" s="5">
        <f t="shared" si="494"/>
        <v>138.66921568627458</v>
      </c>
      <c r="AD2941" s="83">
        <f t="shared" si="499"/>
        <v>7072.130000000001</v>
      </c>
      <c r="AE2941" s="3">
        <f>VLOOKUP(I2941,[1]媒体政策预估表!A:N,MATCH(O2941,[1]媒体政策预估表!$A$2:$M$2,0),0)</f>
        <v>0.17</v>
      </c>
      <c r="AF2941" s="7">
        <f t="shared" si="495"/>
        <v>1202.2621000000004</v>
      </c>
      <c r="AG2941" s="16">
        <v>0</v>
      </c>
      <c r="AH2941" s="83">
        <f t="shared" si="500"/>
        <v>7072.130000000001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3420</v>
      </c>
      <c r="B2942" s="91" t="s">
        <v>704</v>
      </c>
      <c r="C2942" s="91" t="s">
        <v>166</v>
      </c>
      <c r="D2942" s="91" t="s">
        <v>176</v>
      </c>
      <c r="E2942" s="91" t="s">
        <v>2823</v>
      </c>
      <c r="F2942" s="91" t="s">
        <v>2823</v>
      </c>
      <c r="G2942" s="91" t="s">
        <v>2823</v>
      </c>
      <c r="H2942" s="91">
        <v>83</v>
      </c>
      <c r="I2942" s="91" t="s">
        <v>79</v>
      </c>
      <c r="J2942" s="2" t="s">
        <v>3314</v>
      </c>
      <c r="K2942" s="2" t="s">
        <v>3282</v>
      </c>
      <c r="L2942" s="2" t="s">
        <v>704</v>
      </c>
      <c r="M2942" s="91" t="s">
        <v>2363</v>
      </c>
      <c r="N2942" s="64"/>
      <c r="O2942" s="64" t="s">
        <v>413</v>
      </c>
      <c r="P2942" s="64" t="s">
        <v>41</v>
      </c>
      <c r="Q2942" s="16">
        <v>0</v>
      </c>
      <c r="R2942" s="64">
        <v>7515</v>
      </c>
      <c r="S2942" s="64"/>
      <c r="T2942" s="83">
        <v>3787.7999999999993</v>
      </c>
      <c r="U2942" s="7"/>
      <c r="V2942" s="7">
        <v>0</v>
      </c>
      <c r="W2942" s="83">
        <f t="shared" si="497"/>
        <v>3787.7999999999993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3420</v>
      </c>
      <c r="B2943" s="91" t="s">
        <v>704</v>
      </c>
      <c r="C2943" s="91" t="s">
        <v>166</v>
      </c>
      <c r="D2943" s="91" t="s">
        <v>176</v>
      </c>
      <c r="E2943" s="91" t="s">
        <v>2867</v>
      </c>
      <c r="F2943" s="91" t="s">
        <v>2867</v>
      </c>
      <c r="G2943" s="91" t="s">
        <v>2867</v>
      </c>
      <c r="H2943" s="91">
        <v>83</v>
      </c>
      <c r="I2943" s="91" t="s">
        <v>79</v>
      </c>
      <c r="J2943" s="2" t="s">
        <v>3314</v>
      </c>
      <c r="K2943" s="2" t="s">
        <v>3282</v>
      </c>
      <c r="L2943" s="2" t="s">
        <v>704</v>
      </c>
      <c r="M2943" s="91" t="s">
        <v>2867</v>
      </c>
      <c r="N2943" s="64"/>
      <c r="O2943" s="64" t="s">
        <v>413</v>
      </c>
      <c r="P2943" s="64" t="s">
        <v>41</v>
      </c>
      <c r="Q2943" s="16">
        <v>0</v>
      </c>
      <c r="R2943" s="64">
        <v>7568</v>
      </c>
      <c r="S2943" s="64"/>
      <c r="T2943" s="83">
        <v>4927.25</v>
      </c>
      <c r="U2943" s="7"/>
      <c r="V2943" s="7">
        <v>0</v>
      </c>
      <c r="W2943" s="83">
        <f t="shared" si="497"/>
        <v>4927.25</v>
      </c>
      <c r="X2943" s="83">
        <f t="shared" si="498"/>
        <v>0</v>
      </c>
      <c r="Y2943" s="83"/>
      <c r="Z2943" s="16">
        <v>0</v>
      </c>
      <c r="AA2943" s="7">
        <v>0</v>
      </c>
      <c r="AB2943" s="7">
        <f t="shared" si="493"/>
        <v>0</v>
      </c>
      <c r="AC2943" s="5">
        <f t="shared" si="494"/>
        <v>0</v>
      </c>
      <c r="AD2943" s="83">
        <f t="shared" si="499"/>
        <v>0</v>
      </c>
      <c r="AE2943" s="3">
        <f>VLOOKUP(I2943,[1]媒体政策预估表!A:N,MATCH(O2943,[1]媒体政策预估表!$A$2:$M$2,0),0)</f>
        <v>0.17</v>
      </c>
      <c r="AF2943" s="7">
        <f t="shared" si="495"/>
        <v>0</v>
      </c>
      <c r="AG2943" s="16">
        <v>0</v>
      </c>
      <c r="AH2943" s="83">
        <f t="shared" si="500"/>
        <v>0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3420</v>
      </c>
      <c r="B2944" s="91" t="s">
        <v>704</v>
      </c>
      <c r="C2944" s="91" t="s">
        <v>166</v>
      </c>
      <c r="D2944" s="91" t="s">
        <v>176</v>
      </c>
      <c r="E2944" s="91" t="s">
        <v>697</v>
      </c>
      <c r="F2944" s="91" t="s">
        <v>697</v>
      </c>
      <c r="G2944" s="91" t="s">
        <v>697</v>
      </c>
      <c r="H2944" s="91">
        <v>83</v>
      </c>
      <c r="I2944" s="91" t="s">
        <v>79</v>
      </c>
      <c r="J2944" s="2" t="s">
        <v>3314</v>
      </c>
      <c r="K2944" s="2" t="s">
        <v>3282</v>
      </c>
      <c r="L2944" s="2" t="s">
        <v>704</v>
      </c>
      <c r="M2944" s="91" t="s">
        <v>697</v>
      </c>
      <c r="N2944" s="64"/>
      <c r="O2944" s="64" t="s">
        <v>413</v>
      </c>
      <c r="P2944" s="64" t="s">
        <v>46</v>
      </c>
      <c r="Q2944" s="16">
        <v>0.02</v>
      </c>
      <c r="R2944" s="64">
        <v>7202</v>
      </c>
      <c r="S2944" s="64"/>
      <c r="T2944" s="83">
        <v>2719.4399999999951</v>
      </c>
      <c r="U2944" s="7"/>
      <c r="V2944" s="83">
        <v>2719.4399999999951</v>
      </c>
      <c r="W2944" s="83">
        <f t="shared" si="497"/>
        <v>0</v>
      </c>
      <c r="X2944" s="83">
        <f t="shared" si="498"/>
        <v>2666.1176470588184</v>
      </c>
      <c r="Y2944" s="83"/>
      <c r="Z2944" s="16">
        <v>0</v>
      </c>
      <c r="AA2944" s="7">
        <v>0</v>
      </c>
      <c r="AB2944" s="7">
        <f t="shared" si="493"/>
        <v>2666.1176470588184</v>
      </c>
      <c r="AC2944" s="5">
        <f t="shared" si="494"/>
        <v>53.322352941176632</v>
      </c>
      <c r="AD2944" s="83">
        <f t="shared" si="499"/>
        <v>2719.4399999999951</v>
      </c>
      <c r="AE2944" s="3">
        <f>VLOOKUP(I2944,[1]媒体政策预估表!A:N,MATCH(O2944,[1]媒体政策预估表!$A$2:$M$2,0),0)</f>
        <v>0.17</v>
      </c>
      <c r="AF2944" s="7">
        <f t="shared" si="495"/>
        <v>462.3047999999992</v>
      </c>
      <c r="AG2944" s="16">
        <v>0</v>
      </c>
      <c r="AH2944" s="83">
        <f t="shared" si="500"/>
        <v>2719.4399999999951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3420</v>
      </c>
      <c r="B2945" s="91" t="s">
        <v>35</v>
      </c>
      <c r="C2945" s="91" t="s">
        <v>36</v>
      </c>
      <c r="D2945" s="91" t="s">
        <v>54</v>
      </c>
      <c r="E2945" s="91" t="s">
        <v>2698</v>
      </c>
      <c r="F2945" s="91" t="s">
        <v>2699</v>
      </c>
      <c r="G2945" s="91" t="s">
        <v>1848</v>
      </c>
      <c r="H2945" s="91">
        <v>83</v>
      </c>
      <c r="I2945" s="91" t="s">
        <v>79</v>
      </c>
      <c r="J2945" s="2" t="s">
        <v>3314</v>
      </c>
      <c r="K2945" s="2" t="s">
        <v>3282</v>
      </c>
      <c r="L2945" s="2" t="s">
        <v>704</v>
      </c>
      <c r="M2945" s="91" t="s">
        <v>2868</v>
      </c>
      <c r="N2945" s="64"/>
      <c r="O2945" s="64" t="s">
        <v>413</v>
      </c>
      <c r="P2945" s="64" t="s">
        <v>46</v>
      </c>
      <c r="Q2945" s="16">
        <v>0.03</v>
      </c>
      <c r="R2945" s="64">
        <v>7523</v>
      </c>
      <c r="S2945" s="64"/>
      <c r="T2945" s="83">
        <v>18708.090000000026</v>
      </c>
      <c r="U2945" s="7"/>
      <c r="V2945" s="83">
        <v>18708.090000000026</v>
      </c>
      <c r="W2945" s="83">
        <f t="shared" si="497"/>
        <v>0</v>
      </c>
      <c r="X2945" s="83">
        <f t="shared" si="498"/>
        <v>18163.194174757307</v>
      </c>
      <c r="Y2945" s="83"/>
      <c r="Z2945" s="16">
        <v>0</v>
      </c>
      <c r="AA2945" s="7">
        <v>0</v>
      </c>
      <c r="AB2945" s="7">
        <f t="shared" si="493"/>
        <v>18163.194174757307</v>
      </c>
      <c r="AC2945" s="5">
        <f t="shared" si="494"/>
        <v>544.89582524271827</v>
      </c>
      <c r="AD2945" s="83">
        <f t="shared" si="499"/>
        <v>18708.090000000026</v>
      </c>
      <c r="AE2945" s="3">
        <f>VLOOKUP(I2945,[1]媒体政策预估表!A:N,MATCH(O2945,[1]媒体政策预估表!$A$2:$M$2,0),0)</f>
        <v>0.17</v>
      </c>
      <c r="AF2945" s="7">
        <f t="shared" si="495"/>
        <v>3180.3753000000047</v>
      </c>
      <c r="AG2945" s="16">
        <v>0</v>
      </c>
      <c r="AH2945" s="83">
        <f t="shared" si="500"/>
        <v>18708.090000000026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3420</v>
      </c>
      <c r="B2946" s="91" t="s">
        <v>704</v>
      </c>
      <c r="C2946" s="91" t="s">
        <v>65</v>
      </c>
      <c r="D2946" s="91" t="s">
        <v>66</v>
      </c>
      <c r="E2946" s="91" t="s">
        <v>2869</v>
      </c>
      <c r="F2946" s="91" t="s">
        <v>2869</v>
      </c>
      <c r="G2946" s="91" t="s">
        <v>2869</v>
      </c>
      <c r="H2946" s="91">
        <v>83</v>
      </c>
      <c r="I2946" s="91" t="s">
        <v>79</v>
      </c>
      <c r="J2946" s="2" t="s">
        <v>3314</v>
      </c>
      <c r="K2946" s="2" t="s">
        <v>3282</v>
      </c>
      <c r="L2946" s="2" t="s">
        <v>704</v>
      </c>
      <c r="M2946" s="91" t="s">
        <v>2869</v>
      </c>
      <c r="N2946" s="64"/>
      <c r="O2946" s="64" t="s">
        <v>413</v>
      </c>
      <c r="P2946" s="64" t="s">
        <v>41</v>
      </c>
      <c r="Q2946" s="16">
        <v>0</v>
      </c>
      <c r="R2946" s="64">
        <v>7181</v>
      </c>
      <c r="S2946" s="64"/>
      <c r="T2946" s="83">
        <v>273339.73</v>
      </c>
      <c r="U2946" s="7"/>
      <c r="V2946" s="7">
        <v>27872.579999999998</v>
      </c>
      <c r="W2946" s="83">
        <f t="shared" si="497"/>
        <v>245467.15</v>
      </c>
      <c r="X2946" s="83">
        <f t="shared" si="498"/>
        <v>27872.579999999998</v>
      </c>
      <c r="Y2946" s="83"/>
      <c r="Z2946" s="16">
        <v>0</v>
      </c>
      <c r="AA2946" s="7">
        <v>0</v>
      </c>
      <c r="AB2946" s="7">
        <f t="shared" si="493"/>
        <v>27872.579999999998</v>
      </c>
      <c r="AC2946" s="5">
        <f t="shared" si="494"/>
        <v>0</v>
      </c>
      <c r="AD2946" s="83">
        <f t="shared" si="499"/>
        <v>27872.579999999998</v>
      </c>
      <c r="AE2946" s="3">
        <f>VLOOKUP(I2946,[1]媒体政策预估表!A:N,MATCH(O2946,[1]媒体政策预估表!$A$2:$M$2,0),0)</f>
        <v>0.17</v>
      </c>
      <c r="AF2946" s="7">
        <f t="shared" si="495"/>
        <v>4738.3386</v>
      </c>
      <c r="AG2946" s="16">
        <v>0</v>
      </c>
      <c r="AH2946" s="83">
        <f t="shared" si="500"/>
        <v>27872.579999999998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3420</v>
      </c>
      <c r="B2947" s="91" t="s">
        <v>704</v>
      </c>
      <c r="C2947" s="91" t="s">
        <v>47</v>
      </c>
      <c r="D2947" s="91" t="s">
        <v>63</v>
      </c>
      <c r="E2947" s="91" t="s">
        <v>1326</v>
      </c>
      <c r="F2947" s="91" t="s">
        <v>1326</v>
      </c>
      <c r="G2947" s="91" t="s">
        <v>1326</v>
      </c>
      <c r="H2947" s="91">
        <v>83</v>
      </c>
      <c r="I2947" s="91" t="s">
        <v>79</v>
      </c>
      <c r="J2947" s="2" t="s">
        <v>3314</v>
      </c>
      <c r="K2947" s="2" t="s">
        <v>3282</v>
      </c>
      <c r="L2947" s="2" t="s">
        <v>704</v>
      </c>
      <c r="M2947" s="91" t="s">
        <v>2872</v>
      </c>
      <c r="N2947" s="64"/>
      <c r="O2947" s="64" t="s">
        <v>413</v>
      </c>
      <c r="P2947" s="64" t="s">
        <v>46</v>
      </c>
      <c r="Q2947" s="16">
        <v>0.02</v>
      </c>
      <c r="R2947" s="64">
        <v>112</v>
      </c>
      <c r="S2947" s="64"/>
      <c r="T2947" s="83">
        <v>7764.1100000000024</v>
      </c>
      <c r="U2947" s="7"/>
      <c r="V2947" s="7">
        <v>0</v>
      </c>
      <c r="W2947" s="83">
        <f t="shared" si="497"/>
        <v>7764.1100000000024</v>
      </c>
      <c r="X2947" s="83">
        <f t="shared" si="498"/>
        <v>0</v>
      </c>
      <c r="Y2947" s="83"/>
      <c r="Z2947" s="16">
        <v>0</v>
      </c>
      <c r="AA2947" s="7">
        <v>0</v>
      </c>
      <c r="AB2947" s="7">
        <f t="shared" si="493"/>
        <v>0</v>
      </c>
      <c r="AC2947" s="5">
        <f t="shared" si="494"/>
        <v>0</v>
      </c>
      <c r="AD2947" s="83">
        <f t="shared" si="499"/>
        <v>0</v>
      </c>
      <c r="AE2947" s="3">
        <f>VLOOKUP(I2947,[1]媒体政策预估表!A:N,MATCH(O2947,[1]媒体政策预估表!$A$2:$M$2,0),0)</f>
        <v>0.17</v>
      </c>
      <c r="AF2947" s="7">
        <f t="shared" si="495"/>
        <v>0</v>
      </c>
      <c r="AG2947" s="16">
        <v>0</v>
      </c>
      <c r="AH2947" s="83">
        <f t="shared" si="500"/>
        <v>0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3432</v>
      </c>
      <c r="B2948" s="91" t="s">
        <v>704</v>
      </c>
      <c r="C2948" s="91" t="s">
        <v>47</v>
      </c>
      <c r="D2948" s="91" t="s">
        <v>63</v>
      </c>
      <c r="E2948" s="91" t="s">
        <v>2873</v>
      </c>
      <c r="F2948" s="91" t="s">
        <v>2873</v>
      </c>
      <c r="G2948" s="91" t="s">
        <v>2873</v>
      </c>
      <c r="H2948" s="91">
        <v>83</v>
      </c>
      <c r="I2948" s="91" t="s">
        <v>79</v>
      </c>
      <c r="J2948" s="2" t="s">
        <v>3314</v>
      </c>
      <c r="K2948" s="2" t="s">
        <v>3282</v>
      </c>
      <c r="L2948" s="2" t="s">
        <v>704</v>
      </c>
      <c r="M2948" s="91" t="s">
        <v>2874</v>
      </c>
      <c r="N2948" s="64"/>
      <c r="O2948" s="64" t="s">
        <v>413</v>
      </c>
      <c r="P2948" s="64" t="s">
        <v>46</v>
      </c>
      <c r="Q2948" s="16">
        <v>0.03</v>
      </c>
      <c r="R2948" s="64">
        <v>7381</v>
      </c>
      <c r="S2948" s="64"/>
      <c r="T2948" s="83">
        <v>14048</v>
      </c>
      <c r="U2948" s="7"/>
      <c r="V2948" s="7">
        <v>3096</v>
      </c>
      <c r="W2948" s="83">
        <f t="shared" si="497"/>
        <v>10952</v>
      </c>
      <c r="X2948" s="83">
        <f t="shared" si="498"/>
        <v>3005.8252427184466</v>
      </c>
      <c r="Y2948" s="83"/>
      <c r="Z2948" s="16">
        <v>0</v>
      </c>
      <c r="AA2948" s="7">
        <v>0</v>
      </c>
      <c r="AB2948" s="7">
        <f t="shared" si="493"/>
        <v>3005.8252427184466</v>
      </c>
      <c r="AC2948" s="5">
        <f t="shared" si="494"/>
        <v>90.174757281553411</v>
      </c>
      <c r="AD2948" s="83">
        <f t="shared" si="499"/>
        <v>3096</v>
      </c>
      <c r="AE2948" s="3">
        <f>VLOOKUP(I2948,[1]媒体政策预估表!A:N,MATCH(O2948,[1]媒体政策预估表!$A$2:$M$2,0),0)</f>
        <v>0.17</v>
      </c>
      <c r="AF2948" s="7">
        <f t="shared" si="495"/>
        <v>526.32000000000005</v>
      </c>
      <c r="AG2948" s="16">
        <v>0</v>
      </c>
      <c r="AH2948" s="83">
        <f t="shared" si="500"/>
        <v>3096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3420</v>
      </c>
      <c r="B2949" s="91" t="s">
        <v>704</v>
      </c>
      <c r="C2949" s="91" t="s">
        <v>146</v>
      </c>
      <c r="D2949" s="91" t="s">
        <v>147</v>
      </c>
      <c r="E2949" s="91" t="s">
        <v>2875</v>
      </c>
      <c r="F2949" s="91" t="s">
        <v>2875</v>
      </c>
      <c r="G2949" s="91" t="s">
        <v>2875</v>
      </c>
      <c r="H2949" s="91">
        <v>83</v>
      </c>
      <c r="I2949" s="91" t="s">
        <v>79</v>
      </c>
      <c r="J2949" s="2" t="s">
        <v>3314</v>
      </c>
      <c r="K2949" s="2" t="s">
        <v>3282</v>
      </c>
      <c r="L2949" s="2" t="s">
        <v>704</v>
      </c>
      <c r="M2949" s="91" t="s">
        <v>2876</v>
      </c>
      <c r="N2949" s="64"/>
      <c r="O2949" s="64" t="s">
        <v>413</v>
      </c>
      <c r="P2949" s="64" t="s">
        <v>46</v>
      </c>
      <c r="Q2949" s="16">
        <v>0.02</v>
      </c>
      <c r="R2949" s="64">
        <v>100</v>
      </c>
      <c r="S2949" s="64"/>
      <c r="T2949" s="83">
        <v>17846.800000000003</v>
      </c>
      <c r="U2949" s="7"/>
      <c r="V2949" s="7">
        <v>2200.3900000000003</v>
      </c>
      <c r="W2949" s="83">
        <f t="shared" si="497"/>
        <v>15646.410000000003</v>
      </c>
      <c r="X2949" s="83">
        <f t="shared" si="498"/>
        <v>2157.2450980392159</v>
      </c>
      <c r="Y2949" s="83"/>
      <c r="Z2949" s="16">
        <v>0</v>
      </c>
      <c r="AA2949" s="7">
        <v>0</v>
      </c>
      <c r="AB2949" s="7">
        <f t="shared" si="493"/>
        <v>2157.2450980392159</v>
      </c>
      <c r="AC2949" s="5">
        <f t="shared" si="494"/>
        <v>43.144901960784409</v>
      </c>
      <c r="AD2949" s="83">
        <f t="shared" si="499"/>
        <v>2200.3900000000003</v>
      </c>
      <c r="AE2949" s="3">
        <f>VLOOKUP(I2949,[1]媒体政策预估表!A:N,MATCH(O2949,[1]媒体政策预估表!$A$2:$M$2,0),0)</f>
        <v>0.17</v>
      </c>
      <c r="AF2949" s="7">
        <f t="shared" si="495"/>
        <v>374.06630000000007</v>
      </c>
      <c r="AG2949" s="16">
        <v>0</v>
      </c>
      <c r="AH2949" s="83">
        <f t="shared" si="500"/>
        <v>2200.3900000000003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3420</v>
      </c>
      <c r="B2950" s="91" t="s">
        <v>704</v>
      </c>
      <c r="C2950" s="91" t="s">
        <v>146</v>
      </c>
      <c r="D2950" s="91" t="s">
        <v>154</v>
      </c>
      <c r="E2950" s="91" t="s">
        <v>157</v>
      </c>
      <c r="F2950" s="91" t="s">
        <v>1468</v>
      </c>
      <c r="G2950" s="91" t="s">
        <v>157</v>
      </c>
      <c r="H2950" s="91">
        <v>83</v>
      </c>
      <c r="I2950" s="91" t="s">
        <v>79</v>
      </c>
      <c r="J2950" s="2" t="s">
        <v>3314</v>
      </c>
      <c r="K2950" s="2" t="s">
        <v>3282</v>
      </c>
      <c r="L2950" s="2" t="s">
        <v>704</v>
      </c>
      <c r="M2950" s="91" t="s">
        <v>2877</v>
      </c>
      <c r="N2950" s="64"/>
      <c r="O2950" s="64" t="s">
        <v>413</v>
      </c>
      <c r="P2950" s="64" t="s">
        <v>46</v>
      </c>
      <c r="Q2950" s="16">
        <v>0.02</v>
      </c>
      <c r="R2950" s="64">
        <v>7446</v>
      </c>
      <c r="S2950" s="64"/>
      <c r="T2950" s="83">
        <v>12440.610000000006</v>
      </c>
      <c r="U2950" s="7"/>
      <c r="V2950" s="7">
        <v>3954.18</v>
      </c>
      <c r="W2950" s="83">
        <f t="shared" si="497"/>
        <v>8486.4300000000057</v>
      </c>
      <c r="X2950" s="83">
        <f t="shared" si="498"/>
        <v>3876.6470588235293</v>
      </c>
      <c r="Y2950" s="83"/>
      <c r="Z2950" s="16">
        <v>0</v>
      </c>
      <c r="AA2950" s="7">
        <v>0</v>
      </c>
      <c r="AB2950" s="7">
        <f t="shared" si="493"/>
        <v>3876.6470588235293</v>
      </c>
      <c r="AC2950" s="5">
        <f t="shared" si="494"/>
        <v>77.532941176470558</v>
      </c>
      <c r="AD2950" s="83">
        <f t="shared" si="499"/>
        <v>3954.18</v>
      </c>
      <c r="AE2950" s="3">
        <f>VLOOKUP(I2950,[1]媒体政策预估表!A:N,MATCH(O2950,[1]媒体政策预估表!$A$2:$M$2,0),0)</f>
        <v>0.17</v>
      </c>
      <c r="AF2950" s="7">
        <f t="shared" si="495"/>
        <v>672.2106</v>
      </c>
      <c r="AG2950" s="16">
        <v>0</v>
      </c>
      <c r="AH2950" s="83">
        <f t="shared" si="500"/>
        <v>3954.18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3432</v>
      </c>
      <c r="B2951" s="91" t="s">
        <v>704</v>
      </c>
      <c r="C2951" s="91" t="s">
        <v>146</v>
      </c>
      <c r="D2951" s="91" t="s">
        <v>154</v>
      </c>
      <c r="E2951" s="91" t="s">
        <v>2880</v>
      </c>
      <c r="F2951" s="91" t="s">
        <v>2880</v>
      </c>
      <c r="G2951" s="91" t="s">
        <v>2880</v>
      </c>
      <c r="H2951" s="91">
        <v>83</v>
      </c>
      <c r="I2951" s="91" t="s">
        <v>79</v>
      </c>
      <c r="J2951" s="2" t="s">
        <v>3314</v>
      </c>
      <c r="K2951" s="2" t="s">
        <v>3282</v>
      </c>
      <c r="L2951" s="2" t="s">
        <v>704</v>
      </c>
      <c r="M2951" s="91" t="s">
        <v>2881</v>
      </c>
      <c r="N2951" s="64"/>
      <c r="O2951" s="64" t="s">
        <v>413</v>
      </c>
      <c r="P2951" s="64" t="s">
        <v>46</v>
      </c>
      <c r="Q2951" s="16">
        <v>0.02</v>
      </c>
      <c r="R2951" s="64">
        <v>7547</v>
      </c>
      <c r="S2951" s="64"/>
      <c r="T2951" s="83">
        <v>2755.4399999999996</v>
      </c>
      <c r="U2951" s="7"/>
      <c r="V2951" s="7">
        <v>2755.44</v>
      </c>
      <c r="W2951" s="83">
        <f t="shared" si="497"/>
        <v>0</v>
      </c>
      <c r="X2951" s="83">
        <f t="shared" si="498"/>
        <v>2701.4117647058824</v>
      </c>
      <c r="Y2951" s="83"/>
      <c r="Z2951" s="16">
        <v>0</v>
      </c>
      <c r="AA2951" s="7">
        <v>0</v>
      </c>
      <c r="AB2951" s="7">
        <f t="shared" si="493"/>
        <v>2701.4117647058824</v>
      </c>
      <c r="AC2951" s="5">
        <f t="shared" si="494"/>
        <v>54.028235294117621</v>
      </c>
      <c r="AD2951" s="83">
        <f t="shared" si="499"/>
        <v>2755.44</v>
      </c>
      <c r="AE2951" s="3">
        <f>VLOOKUP(I2951,[1]媒体政策预估表!A:N,MATCH(O2951,[1]媒体政策预估表!$A$2:$M$2,0),0)</f>
        <v>0.17</v>
      </c>
      <c r="AF2951" s="7">
        <f t="shared" si="495"/>
        <v>468.42480000000006</v>
      </c>
      <c r="AG2951" s="16">
        <v>0</v>
      </c>
      <c r="AH2951" s="83">
        <f t="shared" si="500"/>
        <v>2755.44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3432</v>
      </c>
      <c r="B2952" s="91" t="s">
        <v>704</v>
      </c>
      <c r="C2952" s="91" t="s">
        <v>146</v>
      </c>
      <c r="D2952" s="91" t="s">
        <v>163</v>
      </c>
      <c r="E2952" s="91" t="s">
        <v>1938</v>
      </c>
      <c r="F2952" s="91" t="s">
        <v>1938</v>
      </c>
      <c r="G2952" s="91" t="s">
        <v>1938</v>
      </c>
      <c r="H2952" s="91">
        <v>83</v>
      </c>
      <c r="I2952" s="91" t="s">
        <v>79</v>
      </c>
      <c r="J2952" s="2" t="s">
        <v>3314</v>
      </c>
      <c r="K2952" s="2" t="s">
        <v>3282</v>
      </c>
      <c r="L2952" s="2" t="s">
        <v>704</v>
      </c>
      <c r="M2952" s="91" t="s">
        <v>1938</v>
      </c>
      <c r="N2952" s="64"/>
      <c r="O2952" s="64" t="s">
        <v>413</v>
      </c>
      <c r="P2952" s="64" t="s">
        <v>46</v>
      </c>
      <c r="Q2952" s="16">
        <v>0.02</v>
      </c>
      <c r="R2952" s="64">
        <v>7451</v>
      </c>
      <c r="S2952" s="64"/>
      <c r="T2952" s="83">
        <v>20400.000000000004</v>
      </c>
      <c r="U2952" s="7"/>
      <c r="V2952" s="7">
        <v>0</v>
      </c>
      <c r="W2952" s="83">
        <f t="shared" si="497"/>
        <v>20400.000000000004</v>
      </c>
      <c r="X2952" s="83">
        <f t="shared" si="498"/>
        <v>0</v>
      </c>
      <c r="Y2952" s="83"/>
      <c r="Z2952" s="16">
        <v>0</v>
      </c>
      <c r="AA2952" s="7">
        <v>0</v>
      </c>
      <c r="AB2952" s="7">
        <f t="shared" si="493"/>
        <v>0</v>
      </c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 t="e">
        <v>#N/A</v>
      </c>
      <c r="AK2952" s="12">
        <f t="shared" si="496"/>
        <v>0</v>
      </c>
    </row>
    <row r="2953" spans="1:37" hidden="1" x14ac:dyDescent="0.3">
      <c r="A2953" s="104" t="s">
        <v>3420</v>
      </c>
      <c r="B2953" s="91" t="s">
        <v>704</v>
      </c>
      <c r="C2953" s="91" t="s">
        <v>166</v>
      </c>
      <c r="D2953" s="91" t="s">
        <v>176</v>
      </c>
      <c r="E2953" s="91" t="s">
        <v>2882</v>
      </c>
      <c r="F2953" s="91" t="s">
        <v>2882</v>
      </c>
      <c r="G2953" s="91" t="s">
        <v>2882</v>
      </c>
      <c r="H2953" s="91">
        <v>83</v>
      </c>
      <c r="I2953" s="91" t="s">
        <v>79</v>
      </c>
      <c r="J2953" s="2" t="s">
        <v>3314</v>
      </c>
      <c r="K2953" s="2" t="s">
        <v>3282</v>
      </c>
      <c r="L2953" s="2" t="s">
        <v>704</v>
      </c>
      <c r="M2953" s="91" t="s">
        <v>2883</v>
      </c>
      <c r="N2953" s="64"/>
      <c r="O2953" s="64" t="s">
        <v>413</v>
      </c>
      <c r="P2953" s="64" t="s">
        <v>41</v>
      </c>
      <c r="Q2953" s="16">
        <v>0</v>
      </c>
      <c r="R2953" s="64">
        <v>7433</v>
      </c>
      <c r="S2953" s="64"/>
      <c r="T2953" s="83">
        <v>817</v>
      </c>
      <c r="U2953" s="7"/>
      <c r="V2953" s="7">
        <v>0</v>
      </c>
      <c r="W2953" s="83">
        <f t="shared" si="497"/>
        <v>817</v>
      </c>
      <c r="X2953" s="83">
        <f t="shared" si="498"/>
        <v>0</v>
      </c>
      <c r="Y2953" s="83"/>
      <c r="Z2953" s="16">
        <v>0</v>
      </c>
      <c r="AA2953" s="7">
        <v>0</v>
      </c>
      <c r="AB2953" s="7"/>
      <c r="AC2953" s="5">
        <f t="shared" si="494"/>
        <v>0</v>
      </c>
      <c r="AD2953" s="83">
        <f t="shared" si="499"/>
        <v>0</v>
      </c>
      <c r="AE2953" s="3">
        <f>VLOOKUP(I2953,[1]媒体政策预估表!A:N,MATCH(O2953,[1]媒体政策预估表!$A$2:$M$2,0),0)</f>
        <v>0.17</v>
      </c>
      <c r="AF2953" s="7">
        <f t="shared" si="495"/>
        <v>0</v>
      </c>
      <c r="AG2953" s="16">
        <v>0</v>
      </c>
      <c r="AH2953" s="83">
        <f t="shared" si="500"/>
        <v>0</v>
      </c>
      <c r="AI2953" s="64"/>
      <c r="AJ2953" s="1">
        <v>40</v>
      </c>
      <c r="AK2953" s="12">
        <f t="shared" si="496"/>
        <v>0</v>
      </c>
    </row>
    <row r="2954" spans="1:37" hidden="1" x14ac:dyDescent="0.3">
      <c r="A2954" s="104" t="s">
        <v>3432</v>
      </c>
      <c r="B2954" s="91" t="s">
        <v>704</v>
      </c>
      <c r="C2954" s="91" t="s">
        <v>36</v>
      </c>
      <c r="D2954" s="91" t="s">
        <v>54</v>
      </c>
      <c r="E2954" s="91" t="s">
        <v>2884</v>
      </c>
      <c r="F2954" s="91" t="s">
        <v>2884</v>
      </c>
      <c r="G2954" s="91" t="s">
        <v>2884</v>
      </c>
      <c r="H2954" s="91">
        <v>83</v>
      </c>
      <c r="I2954" s="91" t="s">
        <v>79</v>
      </c>
      <c r="J2954" s="2" t="s">
        <v>3314</v>
      </c>
      <c r="K2954" s="2" t="s">
        <v>3282</v>
      </c>
      <c r="L2954" s="2" t="s">
        <v>704</v>
      </c>
      <c r="M2954" s="91" t="s">
        <v>2885</v>
      </c>
      <c r="N2954" s="64"/>
      <c r="O2954" s="64" t="s">
        <v>413</v>
      </c>
      <c r="P2954" s="64" t="s">
        <v>41</v>
      </c>
      <c r="Q2954" s="16">
        <v>0</v>
      </c>
      <c r="R2954" s="64">
        <v>7189</v>
      </c>
      <c r="S2954" s="64"/>
      <c r="T2954" s="83">
        <v>2493.2999999999997</v>
      </c>
      <c r="U2954" s="7"/>
      <c r="V2954" s="7">
        <v>2371.3000000000002</v>
      </c>
      <c r="W2954" s="83">
        <f t="shared" si="497"/>
        <v>121.99999999999955</v>
      </c>
      <c r="X2954" s="83">
        <f t="shared" si="498"/>
        <v>2371.3000000000002</v>
      </c>
      <c r="Y2954" s="83"/>
      <c r="Z2954" s="16">
        <v>0</v>
      </c>
      <c r="AA2954" s="7">
        <v>0</v>
      </c>
      <c r="AB2954" s="7">
        <f t="shared" si="493"/>
        <v>2371.3000000000002</v>
      </c>
      <c r="AC2954" s="5">
        <f t="shared" si="494"/>
        <v>0</v>
      </c>
      <c r="AD2954" s="83">
        <f t="shared" si="499"/>
        <v>2371.3000000000002</v>
      </c>
      <c r="AE2954" s="3">
        <f>VLOOKUP(I2954,[1]媒体政策预估表!A:N,MATCH(O2954,[1]媒体政策预估表!$A$2:$M$2,0),0)</f>
        <v>0.17</v>
      </c>
      <c r="AF2954" s="7">
        <f t="shared" si="495"/>
        <v>403.12100000000004</v>
      </c>
      <c r="AG2954" s="16">
        <v>0</v>
      </c>
      <c r="AH2954" s="83">
        <f t="shared" si="500"/>
        <v>2371.3000000000002</v>
      </c>
      <c r="AI2954" s="64"/>
      <c r="AJ2954" s="1" t="e">
        <v>#N/A</v>
      </c>
      <c r="AK2954" s="12">
        <f t="shared" si="496"/>
        <v>0</v>
      </c>
    </row>
    <row r="2955" spans="1:37" hidden="1" x14ac:dyDescent="0.3">
      <c r="A2955" s="104" t="s">
        <v>3432</v>
      </c>
      <c r="B2955" s="91" t="s">
        <v>704</v>
      </c>
      <c r="C2955" s="91" t="s">
        <v>146</v>
      </c>
      <c r="D2955" s="91" t="s">
        <v>154</v>
      </c>
      <c r="E2955" s="91" t="s">
        <v>2889</v>
      </c>
      <c r="F2955" s="91" t="s">
        <v>2889</v>
      </c>
      <c r="G2955" s="91" t="s">
        <v>2889</v>
      </c>
      <c r="H2955" s="91">
        <v>83</v>
      </c>
      <c r="I2955" s="91" t="s">
        <v>79</v>
      </c>
      <c r="J2955" s="2" t="s">
        <v>3314</v>
      </c>
      <c r="K2955" s="2" t="s">
        <v>3282</v>
      </c>
      <c r="L2955" s="2" t="s">
        <v>704</v>
      </c>
      <c r="M2955" s="91" t="s">
        <v>2889</v>
      </c>
      <c r="N2955" s="64"/>
      <c r="O2955" s="64" t="s">
        <v>413</v>
      </c>
      <c r="P2955" s="64" t="s">
        <v>46</v>
      </c>
      <c r="Q2955" s="16">
        <v>0.02</v>
      </c>
      <c r="R2955" s="64">
        <v>7482</v>
      </c>
      <c r="S2955" s="64"/>
      <c r="T2955" s="83">
        <v>6854</v>
      </c>
      <c r="U2955" s="7"/>
      <c r="V2955" s="7">
        <v>6854</v>
      </c>
      <c r="W2955" s="83">
        <f t="shared" si="497"/>
        <v>0</v>
      </c>
      <c r="X2955" s="83">
        <f t="shared" si="498"/>
        <v>6719.6078431372543</v>
      </c>
      <c r="Y2955" s="83"/>
      <c r="Z2955" s="16">
        <v>0</v>
      </c>
      <c r="AA2955" s="7">
        <v>0</v>
      </c>
      <c r="AB2955" s="7"/>
      <c r="AC2955" s="5">
        <f t="shared" si="494"/>
        <v>134.39215686274565</v>
      </c>
      <c r="AD2955" s="83">
        <f t="shared" si="499"/>
        <v>6854</v>
      </c>
      <c r="AE2955" s="3">
        <f>VLOOKUP(I2955,[1]媒体政策预估表!A:N,MATCH(O2955,[1]媒体政策预估表!$A$2:$M$2,0),0)</f>
        <v>0.17</v>
      </c>
      <c r="AF2955" s="7">
        <f t="shared" si="495"/>
        <v>1165.18</v>
      </c>
      <c r="AG2955" s="16">
        <v>0</v>
      </c>
      <c r="AH2955" s="83">
        <f t="shared" si="500"/>
        <v>6854</v>
      </c>
      <c r="AI2955" s="64"/>
      <c r="AJ2955" s="1">
        <v>104</v>
      </c>
      <c r="AK2955" s="12">
        <f t="shared" si="496"/>
        <v>6719.6078431372543</v>
      </c>
    </row>
    <row r="2956" spans="1:37" hidden="1" x14ac:dyDescent="0.3">
      <c r="A2956" s="104" t="s">
        <v>3432</v>
      </c>
      <c r="B2956" s="91" t="s">
        <v>704</v>
      </c>
      <c r="C2956" s="91" t="s">
        <v>166</v>
      </c>
      <c r="D2956" s="91" t="s">
        <v>171</v>
      </c>
      <c r="E2956" s="91" t="s">
        <v>1582</v>
      </c>
      <c r="F2956" s="91" t="s">
        <v>1582</v>
      </c>
      <c r="G2956" s="91" t="s">
        <v>1582</v>
      </c>
      <c r="H2956" s="91">
        <v>83</v>
      </c>
      <c r="I2956" s="91" t="s">
        <v>79</v>
      </c>
      <c r="J2956" s="2" t="s">
        <v>3314</v>
      </c>
      <c r="K2956" s="2" t="s">
        <v>3282</v>
      </c>
      <c r="L2956" s="2" t="s">
        <v>704</v>
      </c>
      <c r="M2956" s="91" t="s">
        <v>2890</v>
      </c>
      <c r="N2956" s="64"/>
      <c r="O2956" s="64" t="s">
        <v>413</v>
      </c>
      <c r="P2956" s="64" t="s">
        <v>41</v>
      </c>
      <c r="Q2956" s="16">
        <v>0</v>
      </c>
      <c r="R2956" s="64">
        <v>7524</v>
      </c>
      <c r="S2956" s="64"/>
      <c r="T2956" s="83">
        <v>4446.7000000000007</v>
      </c>
      <c r="U2956" s="7"/>
      <c r="V2956" s="7">
        <v>0</v>
      </c>
      <c r="W2956" s="83">
        <f t="shared" si="497"/>
        <v>4446.7000000000007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si="493"/>
        <v>0</v>
      </c>
      <c r="AC2956" s="5">
        <f t="shared" si="494"/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si="495"/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si="496"/>
        <v>0</v>
      </c>
    </row>
    <row r="2957" spans="1:37" hidden="1" x14ac:dyDescent="0.3">
      <c r="A2957" s="104" t="s">
        <v>3420</v>
      </c>
      <c r="B2957" s="91" t="s">
        <v>704</v>
      </c>
      <c r="C2957" s="91" t="s">
        <v>166</v>
      </c>
      <c r="D2957" s="91" t="s">
        <v>176</v>
      </c>
      <c r="E2957" s="91" t="s">
        <v>113</v>
      </c>
      <c r="F2957" s="91" t="s">
        <v>113</v>
      </c>
      <c r="G2957" s="91" t="s">
        <v>113</v>
      </c>
      <c r="H2957" s="91">
        <v>83</v>
      </c>
      <c r="I2957" s="91" t="s">
        <v>79</v>
      </c>
      <c r="J2957" s="2" t="s">
        <v>3314</v>
      </c>
      <c r="K2957" s="2" t="s">
        <v>3282</v>
      </c>
      <c r="L2957" s="2" t="s">
        <v>704</v>
      </c>
      <c r="M2957" s="91" t="s">
        <v>2891</v>
      </c>
      <c r="N2957" s="64"/>
      <c r="O2957" s="64" t="s">
        <v>413</v>
      </c>
      <c r="P2957" s="64" t="s">
        <v>46</v>
      </c>
      <c r="Q2957" s="16">
        <v>0.01</v>
      </c>
      <c r="R2957" s="64">
        <v>7117</v>
      </c>
      <c r="S2957" s="64"/>
      <c r="T2957" s="83">
        <v>321.42000000000417</v>
      </c>
      <c r="U2957" s="7"/>
      <c r="V2957" s="7">
        <v>0</v>
      </c>
      <c r="W2957" s="83">
        <f t="shared" si="497"/>
        <v>321.42000000000417</v>
      </c>
      <c r="X2957" s="83">
        <f t="shared" si="498"/>
        <v>0</v>
      </c>
      <c r="Y2957" s="83"/>
      <c r="Z2957" s="16">
        <v>0</v>
      </c>
      <c r="AA2957" s="7">
        <v>0</v>
      </c>
      <c r="AB2957" s="7">
        <f t="shared" ref="AB2957:AB3020" si="501">X2957+AA2957</f>
        <v>0</v>
      </c>
      <c r="AC2957" s="5">
        <f t="shared" ref="AC2957:AC3020" si="502">IF(P2957="返现",X2957*Q2957,V2957-X2957)</f>
        <v>0</v>
      </c>
      <c r="AD2957" s="83">
        <f t="shared" si="499"/>
        <v>0</v>
      </c>
      <c r="AE2957" s="3">
        <f>VLOOKUP(I2957,[1]媒体政策预估表!A:N,MATCH(O2957,[1]媒体政策预估表!$A$2:$M$2,0),0)</f>
        <v>0.17</v>
      </c>
      <c r="AF2957" s="7">
        <f t="shared" ref="AF2957:AF3020" si="503">AD2957*AE2957</f>
        <v>0</v>
      </c>
      <c r="AG2957" s="16">
        <v>0</v>
      </c>
      <c r="AH2957" s="83">
        <f t="shared" si="500"/>
        <v>0</v>
      </c>
      <c r="AI2957" s="64"/>
      <c r="AJ2957" s="1" t="e">
        <v>#N/A</v>
      </c>
      <c r="AK2957" s="12">
        <f t="shared" ref="AK2957:AK3020" si="504">X2957+AA2957-AB2957</f>
        <v>0</v>
      </c>
    </row>
    <row r="2958" spans="1:37" hidden="1" x14ac:dyDescent="0.3">
      <c r="A2958" s="104" t="s">
        <v>3420</v>
      </c>
      <c r="B2958" s="91" t="s">
        <v>704</v>
      </c>
      <c r="C2958" s="91" t="s">
        <v>36</v>
      </c>
      <c r="D2958" s="91" t="s">
        <v>54</v>
      </c>
      <c r="E2958" s="91" t="s">
        <v>2849</v>
      </c>
      <c r="F2958" s="91" t="s">
        <v>2849</v>
      </c>
      <c r="G2958" s="91" t="s">
        <v>2849</v>
      </c>
      <c r="H2958" s="91">
        <v>83</v>
      </c>
      <c r="I2958" s="91" t="s">
        <v>79</v>
      </c>
      <c r="J2958" s="2" t="s">
        <v>3314</v>
      </c>
      <c r="K2958" s="2" t="s">
        <v>3282</v>
      </c>
      <c r="L2958" s="2" t="s">
        <v>704</v>
      </c>
      <c r="M2958" s="91" t="s">
        <v>2892</v>
      </c>
      <c r="N2958" s="64"/>
      <c r="O2958" s="64" t="s">
        <v>413</v>
      </c>
      <c r="P2958" s="64" t="s">
        <v>41</v>
      </c>
      <c r="Q2958" s="16">
        <v>0</v>
      </c>
      <c r="R2958" s="64">
        <v>7435</v>
      </c>
      <c r="S2958" s="64"/>
      <c r="T2958" s="83">
        <v>5680.2000000000007</v>
      </c>
      <c r="U2958" s="7"/>
      <c r="V2958" s="83">
        <v>5680.2000000000007</v>
      </c>
      <c r="W2958" s="83">
        <f t="shared" si="497"/>
        <v>0</v>
      </c>
      <c r="X2958" s="83">
        <f t="shared" si="498"/>
        <v>5680.2000000000007</v>
      </c>
      <c r="Y2958" s="83"/>
      <c r="Z2958" s="16">
        <v>0</v>
      </c>
      <c r="AA2958" s="7">
        <v>0</v>
      </c>
      <c r="AB2958" s="7">
        <f t="shared" si="501"/>
        <v>5680.2000000000007</v>
      </c>
      <c r="AC2958" s="5">
        <f t="shared" si="502"/>
        <v>0</v>
      </c>
      <c r="AD2958" s="83">
        <f t="shared" si="499"/>
        <v>5680.2000000000007</v>
      </c>
      <c r="AE2958" s="3">
        <f>VLOOKUP(I2958,[1]媒体政策预估表!A:N,MATCH(O2958,[1]媒体政策预估表!$A$2:$M$2,0),0)</f>
        <v>0.17</v>
      </c>
      <c r="AF2958" s="7">
        <f t="shared" si="503"/>
        <v>965.63400000000024</v>
      </c>
      <c r="AG2958" s="16">
        <v>0</v>
      </c>
      <c r="AH2958" s="83">
        <f t="shared" si="500"/>
        <v>5680.2000000000007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3420</v>
      </c>
      <c r="B2959" s="91" t="s">
        <v>704</v>
      </c>
      <c r="C2959" s="91" t="s">
        <v>59</v>
      </c>
      <c r="D2959" s="91" t="s">
        <v>60</v>
      </c>
      <c r="E2959" s="91" t="s">
        <v>2725</v>
      </c>
      <c r="F2959" s="91" t="s">
        <v>2725</v>
      </c>
      <c r="G2959" s="91" t="s">
        <v>2725</v>
      </c>
      <c r="H2959" s="91">
        <v>83</v>
      </c>
      <c r="I2959" s="91" t="s">
        <v>79</v>
      </c>
      <c r="J2959" s="2" t="s">
        <v>3314</v>
      </c>
      <c r="K2959" s="2" t="s">
        <v>3282</v>
      </c>
      <c r="L2959" s="2" t="s">
        <v>704</v>
      </c>
      <c r="M2959" s="91" t="s">
        <v>2894</v>
      </c>
      <c r="N2959" s="64"/>
      <c r="O2959" s="64" t="s">
        <v>413</v>
      </c>
      <c r="P2959" s="64" t="s">
        <v>93</v>
      </c>
      <c r="Q2959" s="16">
        <v>0.9</v>
      </c>
      <c r="R2959" s="64">
        <v>7498</v>
      </c>
      <c r="S2959" s="64"/>
      <c r="T2959" s="83">
        <v>13322.84</v>
      </c>
      <c r="U2959" s="7"/>
      <c r="V2959" s="7">
        <v>0</v>
      </c>
      <c r="W2959" s="83">
        <f t="shared" si="497"/>
        <v>13322.84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3420</v>
      </c>
      <c r="B2960" s="91" t="s">
        <v>704</v>
      </c>
      <c r="C2960" s="91" t="s">
        <v>59</v>
      </c>
      <c r="D2960" s="91" t="s">
        <v>60</v>
      </c>
      <c r="E2960" s="91" t="s">
        <v>2896</v>
      </c>
      <c r="F2960" s="91" t="s">
        <v>2897</v>
      </c>
      <c r="G2960" s="91" t="s">
        <v>2896</v>
      </c>
      <c r="H2960" s="91">
        <v>83</v>
      </c>
      <c r="I2960" s="91" t="s">
        <v>79</v>
      </c>
      <c r="J2960" s="2" t="s">
        <v>3314</v>
      </c>
      <c r="K2960" s="2" t="s">
        <v>3282</v>
      </c>
      <c r="L2960" s="2" t="s">
        <v>704</v>
      </c>
      <c r="M2960" s="91" t="s">
        <v>2898</v>
      </c>
      <c r="N2960" s="64"/>
      <c r="O2960" s="64" t="s">
        <v>413</v>
      </c>
      <c r="P2960" s="64" t="s">
        <v>46</v>
      </c>
      <c r="Q2960" s="16">
        <v>0.02</v>
      </c>
      <c r="R2960" s="64">
        <v>119</v>
      </c>
      <c r="S2960" s="64"/>
      <c r="T2960" s="83">
        <v>7310.2999999999993</v>
      </c>
      <c r="U2960" s="7"/>
      <c r="V2960" s="7">
        <v>0</v>
      </c>
      <c r="W2960" s="83">
        <f t="shared" si="497"/>
        <v>7310.2999999999993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3420</v>
      </c>
      <c r="B2961" s="91" t="s">
        <v>704</v>
      </c>
      <c r="C2961" s="91" t="s">
        <v>65</v>
      </c>
      <c r="D2961" s="91" t="s">
        <v>127</v>
      </c>
      <c r="E2961" s="91" t="s">
        <v>2899</v>
      </c>
      <c r="F2961" s="91" t="s">
        <v>2899</v>
      </c>
      <c r="G2961" s="91" t="s">
        <v>2899</v>
      </c>
      <c r="H2961" s="91">
        <v>83</v>
      </c>
      <c r="I2961" s="91" t="s">
        <v>79</v>
      </c>
      <c r="J2961" s="2" t="s">
        <v>3314</v>
      </c>
      <c r="K2961" s="2" t="s">
        <v>3282</v>
      </c>
      <c r="L2961" s="2" t="s">
        <v>704</v>
      </c>
      <c r="M2961" s="91" t="s">
        <v>2899</v>
      </c>
      <c r="N2961" s="64"/>
      <c r="O2961" s="64" t="s">
        <v>413</v>
      </c>
      <c r="P2961" s="64" t="s">
        <v>41</v>
      </c>
      <c r="Q2961" s="16">
        <v>0</v>
      </c>
      <c r="R2961" s="64">
        <v>7513</v>
      </c>
      <c r="S2961" s="64"/>
      <c r="T2961" s="83">
        <v>15.720000000000027</v>
      </c>
      <c r="U2961" s="7"/>
      <c r="V2961" s="7">
        <v>0</v>
      </c>
      <c r="W2961" s="83">
        <f t="shared" si="497"/>
        <v>15.720000000000027</v>
      </c>
      <c r="X2961" s="83">
        <f t="shared" si="498"/>
        <v>0</v>
      </c>
      <c r="Y2961" s="83"/>
      <c r="Z2961" s="16">
        <v>0</v>
      </c>
      <c r="AA2961" s="7">
        <v>0</v>
      </c>
      <c r="AB2961" s="7">
        <f t="shared" si="501"/>
        <v>0</v>
      </c>
      <c r="AC2961" s="5">
        <f t="shared" si="502"/>
        <v>0</v>
      </c>
      <c r="AD2961" s="83">
        <f t="shared" si="499"/>
        <v>0</v>
      </c>
      <c r="AE2961" s="3">
        <f>VLOOKUP(I2961,[1]媒体政策预估表!A:N,MATCH(O2961,[1]媒体政策预估表!$A$2:$M$2,0),0)</f>
        <v>0.17</v>
      </c>
      <c r="AF2961" s="7">
        <f t="shared" si="503"/>
        <v>0</v>
      </c>
      <c r="AG2961" s="16">
        <v>0</v>
      </c>
      <c r="AH2961" s="83">
        <f t="shared" si="500"/>
        <v>0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3432</v>
      </c>
      <c r="B2962" s="91" t="s">
        <v>704</v>
      </c>
      <c r="C2962" s="91" t="s">
        <v>36</v>
      </c>
      <c r="D2962" s="91" t="s">
        <v>226</v>
      </c>
      <c r="E2962" s="91" t="s">
        <v>2900</v>
      </c>
      <c r="F2962" s="91" t="s">
        <v>2900</v>
      </c>
      <c r="G2962" s="91" t="s">
        <v>2900</v>
      </c>
      <c r="H2962" s="91">
        <v>83</v>
      </c>
      <c r="I2962" s="91" t="s">
        <v>79</v>
      </c>
      <c r="J2962" s="2" t="s">
        <v>3314</v>
      </c>
      <c r="K2962" s="2" t="s">
        <v>3282</v>
      </c>
      <c r="L2962" s="2" t="s">
        <v>704</v>
      </c>
      <c r="M2962" s="91" t="s">
        <v>2901</v>
      </c>
      <c r="N2962" s="64"/>
      <c r="O2962" s="64" t="s">
        <v>413</v>
      </c>
      <c r="P2962" s="64" t="s">
        <v>41</v>
      </c>
      <c r="Q2962" s="16">
        <v>0</v>
      </c>
      <c r="R2962" s="64">
        <v>7306</v>
      </c>
      <c r="S2962" s="64"/>
      <c r="T2962" s="83">
        <v>7145.2</v>
      </c>
      <c r="U2962" s="7"/>
      <c r="V2962" s="7">
        <v>525.6</v>
      </c>
      <c r="W2962" s="83">
        <f t="shared" si="497"/>
        <v>6619.5999999999995</v>
      </c>
      <c r="X2962" s="83">
        <f t="shared" si="498"/>
        <v>525.6</v>
      </c>
      <c r="Y2962" s="83"/>
      <c r="Z2962" s="16">
        <v>0</v>
      </c>
      <c r="AA2962" s="7">
        <v>0</v>
      </c>
      <c r="AB2962" s="7">
        <f t="shared" si="501"/>
        <v>525.6</v>
      </c>
      <c r="AC2962" s="5">
        <f t="shared" si="502"/>
        <v>0</v>
      </c>
      <c r="AD2962" s="83">
        <f t="shared" si="499"/>
        <v>525.6</v>
      </c>
      <c r="AE2962" s="3">
        <f>VLOOKUP(I2962,[1]媒体政策预估表!A:N,MATCH(O2962,[1]媒体政策预估表!$A$2:$M$2,0),0)</f>
        <v>0.17</v>
      </c>
      <c r="AF2962" s="7">
        <f t="shared" si="503"/>
        <v>89.352000000000004</v>
      </c>
      <c r="AG2962" s="16">
        <v>0</v>
      </c>
      <c r="AH2962" s="83">
        <f t="shared" si="500"/>
        <v>525.6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3420</v>
      </c>
      <c r="B2963" s="91" t="s">
        <v>704</v>
      </c>
      <c r="C2963" s="91" t="s">
        <v>146</v>
      </c>
      <c r="D2963" s="91" t="s">
        <v>154</v>
      </c>
      <c r="E2963" s="91" t="s">
        <v>2902</v>
      </c>
      <c r="F2963" s="91" t="s">
        <v>2902</v>
      </c>
      <c r="G2963" s="91" t="s">
        <v>2902</v>
      </c>
      <c r="H2963" s="91">
        <v>83</v>
      </c>
      <c r="I2963" s="91" t="s">
        <v>79</v>
      </c>
      <c r="J2963" s="2" t="s">
        <v>3314</v>
      </c>
      <c r="K2963" s="2" t="s">
        <v>3282</v>
      </c>
      <c r="L2963" s="2" t="s">
        <v>704</v>
      </c>
      <c r="M2963" s="91" t="s">
        <v>2903</v>
      </c>
      <c r="N2963" s="64"/>
      <c r="O2963" s="64" t="s">
        <v>413</v>
      </c>
      <c r="P2963" s="64" t="s">
        <v>46</v>
      </c>
      <c r="Q2963" s="16">
        <v>0.01</v>
      </c>
      <c r="R2963" s="64">
        <v>7182</v>
      </c>
      <c r="S2963" s="64"/>
      <c r="T2963" s="83">
        <v>2.2999999999935881</v>
      </c>
      <c r="U2963" s="7"/>
      <c r="V2963" s="7">
        <v>0</v>
      </c>
      <c r="W2963" s="83">
        <f t="shared" si="497"/>
        <v>2.2999999999935881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3432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3314</v>
      </c>
      <c r="K2964" s="2" t="s">
        <v>3282</v>
      </c>
      <c r="L2964" s="2" t="s">
        <v>704</v>
      </c>
      <c r="M2964" s="91" t="s">
        <v>2904</v>
      </c>
      <c r="N2964" s="64"/>
      <c r="O2964" s="64" t="s">
        <v>413</v>
      </c>
      <c r="P2964" s="64" t="s">
        <v>41</v>
      </c>
      <c r="Q2964" s="16">
        <v>0</v>
      </c>
      <c r="R2964" s="64">
        <v>7168</v>
      </c>
      <c r="S2964" s="64"/>
      <c r="T2964" s="83">
        <v>5033.8</v>
      </c>
      <c r="U2964" s="7"/>
      <c r="V2964" s="7">
        <v>0</v>
      </c>
      <c r="W2964" s="83">
        <f t="shared" si="497"/>
        <v>5033.8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3420</v>
      </c>
      <c r="B2965" s="91" t="s">
        <v>704</v>
      </c>
      <c r="C2965" s="91" t="s">
        <v>65</v>
      </c>
      <c r="D2965" s="91" t="s">
        <v>124</v>
      </c>
      <c r="E2965" s="91" t="s">
        <v>2904</v>
      </c>
      <c r="F2965" s="91" t="s">
        <v>2904</v>
      </c>
      <c r="G2965" s="91" t="s">
        <v>2904</v>
      </c>
      <c r="H2965" s="91">
        <v>83</v>
      </c>
      <c r="I2965" s="91" t="s">
        <v>79</v>
      </c>
      <c r="J2965" s="2" t="s">
        <v>3314</v>
      </c>
      <c r="K2965" s="2" t="s">
        <v>3282</v>
      </c>
      <c r="L2965" s="2" t="s">
        <v>704</v>
      </c>
      <c r="M2965" s="91" t="s">
        <v>2905</v>
      </c>
      <c r="N2965" s="64"/>
      <c r="O2965" s="64" t="s">
        <v>413</v>
      </c>
      <c r="P2965" s="64" t="s">
        <v>41</v>
      </c>
      <c r="Q2965" s="16">
        <v>0</v>
      </c>
      <c r="R2965" s="64">
        <v>7442</v>
      </c>
      <c r="S2965" s="64"/>
      <c r="T2965" s="83">
        <v>5582.6</v>
      </c>
      <c r="U2965" s="7"/>
      <c r="V2965" s="7">
        <v>0</v>
      </c>
      <c r="W2965" s="83">
        <f t="shared" si="497"/>
        <v>5582.6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3432</v>
      </c>
      <c r="B2966" s="91" t="s">
        <v>704</v>
      </c>
      <c r="C2966" s="91" t="s">
        <v>146</v>
      </c>
      <c r="D2966" s="91" t="s">
        <v>147</v>
      </c>
      <c r="E2966" s="91" t="s">
        <v>1419</v>
      </c>
      <c r="F2966" s="91" t="s">
        <v>1419</v>
      </c>
      <c r="G2966" s="91" t="s">
        <v>1419</v>
      </c>
      <c r="H2966" s="91">
        <v>83</v>
      </c>
      <c r="I2966" s="91" t="s">
        <v>79</v>
      </c>
      <c r="J2966" s="2" t="s">
        <v>3314</v>
      </c>
      <c r="K2966" s="2" t="s">
        <v>3282</v>
      </c>
      <c r="L2966" s="2" t="s">
        <v>704</v>
      </c>
      <c r="M2966" s="91" t="s">
        <v>2906</v>
      </c>
      <c r="N2966" s="64"/>
      <c r="O2966" s="64" t="s">
        <v>413</v>
      </c>
      <c r="P2966" s="64" t="s">
        <v>46</v>
      </c>
      <c r="Q2966" s="16">
        <v>0.02</v>
      </c>
      <c r="R2966" s="64">
        <v>7295</v>
      </c>
      <c r="S2966" s="64"/>
      <c r="T2966" s="83">
        <v>18957.150000000001</v>
      </c>
      <c r="U2966" s="7"/>
      <c r="V2966" s="7">
        <v>0</v>
      </c>
      <c r="W2966" s="83">
        <f t="shared" si="497"/>
        <v>18957.150000000001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3432</v>
      </c>
      <c r="B2967" s="91" t="s">
        <v>35</v>
      </c>
      <c r="C2967" s="91" t="s">
        <v>65</v>
      </c>
      <c r="D2967" s="91" t="s">
        <v>127</v>
      </c>
      <c r="E2967" s="91" t="s">
        <v>2907</v>
      </c>
      <c r="F2967" s="91" t="s">
        <v>2908</v>
      </c>
      <c r="G2967" s="91" t="s">
        <v>1848</v>
      </c>
      <c r="H2967" s="91">
        <v>83</v>
      </c>
      <c r="I2967" s="91" t="s">
        <v>79</v>
      </c>
      <c r="J2967" s="2" t="s">
        <v>3314</v>
      </c>
      <c r="K2967" s="2" t="s">
        <v>3282</v>
      </c>
      <c r="L2967" s="2" t="s">
        <v>704</v>
      </c>
      <c r="M2967" s="91" t="s">
        <v>2909</v>
      </c>
      <c r="N2967" s="64"/>
      <c r="O2967" s="64" t="s">
        <v>413</v>
      </c>
      <c r="P2967" s="64" t="s">
        <v>41</v>
      </c>
      <c r="Q2967" s="16">
        <v>0</v>
      </c>
      <c r="R2967" s="64">
        <v>7190</v>
      </c>
      <c r="S2967" s="64"/>
      <c r="T2967" s="83">
        <v>384.57999999999811</v>
      </c>
      <c r="U2967" s="7"/>
      <c r="V2967" s="7">
        <v>0</v>
      </c>
      <c r="W2967" s="83">
        <f t="shared" si="497"/>
        <v>384.57999999999811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3432</v>
      </c>
      <c r="B2968" s="91" t="s">
        <v>704</v>
      </c>
      <c r="C2968" s="91" t="s">
        <v>65</v>
      </c>
      <c r="D2968" s="91" t="s">
        <v>66</v>
      </c>
      <c r="E2968" s="91" t="s">
        <v>1244</v>
      </c>
      <c r="F2968" s="91" t="s">
        <v>1244</v>
      </c>
      <c r="G2968" s="91" t="s">
        <v>1244</v>
      </c>
      <c r="H2968" s="91">
        <v>83</v>
      </c>
      <c r="I2968" s="91" t="s">
        <v>79</v>
      </c>
      <c r="J2968" s="2" t="s">
        <v>3314</v>
      </c>
      <c r="K2968" s="2" t="s">
        <v>3282</v>
      </c>
      <c r="L2968" s="2" t="s">
        <v>704</v>
      </c>
      <c r="M2968" s="91" t="s">
        <v>1244</v>
      </c>
      <c r="N2968" s="64"/>
      <c r="O2968" s="64" t="s">
        <v>413</v>
      </c>
      <c r="P2968" s="64" t="s">
        <v>41</v>
      </c>
      <c r="Q2968" s="16">
        <v>0</v>
      </c>
      <c r="R2968" s="64">
        <v>7358</v>
      </c>
      <c r="S2968" s="64"/>
      <c r="T2968" s="83">
        <v>13704.699999999986</v>
      </c>
      <c r="U2968" s="7"/>
      <c r="V2968" s="7">
        <v>0</v>
      </c>
      <c r="W2968" s="83">
        <f t="shared" si="497"/>
        <v>13704.699999999986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3432</v>
      </c>
      <c r="B2969" s="91" t="s">
        <v>704</v>
      </c>
      <c r="C2969" s="91" t="s">
        <v>166</v>
      </c>
      <c r="D2969" s="91" t="s">
        <v>176</v>
      </c>
      <c r="E2969" s="91" t="s">
        <v>2910</v>
      </c>
      <c r="F2969" s="91" t="s">
        <v>2910</v>
      </c>
      <c r="G2969" s="91" t="s">
        <v>2910</v>
      </c>
      <c r="H2969" s="91">
        <v>83</v>
      </c>
      <c r="I2969" s="91" t="s">
        <v>79</v>
      </c>
      <c r="J2969" s="2" t="s">
        <v>3314</v>
      </c>
      <c r="K2969" s="2" t="s">
        <v>3282</v>
      </c>
      <c r="L2969" s="2" t="s">
        <v>704</v>
      </c>
      <c r="M2969" s="91" t="s">
        <v>2911</v>
      </c>
      <c r="N2969" s="64"/>
      <c r="O2969" s="64" t="s">
        <v>413</v>
      </c>
      <c r="P2969" s="64" t="s">
        <v>46</v>
      </c>
      <c r="Q2969" s="16">
        <v>0.02</v>
      </c>
      <c r="R2969" s="64">
        <v>7475</v>
      </c>
      <c r="S2969" s="64"/>
      <c r="T2969" s="83">
        <v>738.29999999999973</v>
      </c>
      <c r="U2969" s="7"/>
      <c r="V2969" s="7">
        <v>0</v>
      </c>
      <c r="W2969" s="83">
        <f t="shared" si="497"/>
        <v>738.29999999999973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3420</v>
      </c>
      <c r="B2970" s="91" t="s">
        <v>704</v>
      </c>
      <c r="C2970" s="91" t="s">
        <v>47</v>
      </c>
      <c r="D2970" s="91" t="s">
        <v>48</v>
      </c>
      <c r="E2970" s="91" t="s">
        <v>2912</v>
      </c>
      <c r="F2970" s="91" t="s">
        <v>2912</v>
      </c>
      <c r="G2970" s="91" t="s">
        <v>2912</v>
      </c>
      <c r="H2970" s="91">
        <v>83</v>
      </c>
      <c r="I2970" s="91" t="s">
        <v>79</v>
      </c>
      <c r="J2970" s="2" t="s">
        <v>3314</v>
      </c>
      <c r="K2970" s="2" t="s">
        <v>3282</v>
      </c>
      <c r="L2970" s="2" t="s">
        <v>704</v>
      </c>
      <c r="M2970" s="91" t="s">
        <v>2912</v>
      </c>
      <c r="N2970" s="64"/>
      <c r="O2970" s="64" t="s">
        <v>413</v>
      </c>
      <c r="P2970" s="64" t="s">
        <v>41</v>
      </c>
      <c r="Q2970" s="16">
        <v>0</v>
      </c>
      <c r="R2970" s="64">
        <v>7340</v>
      </c>
      <c r="S2970" s="64"/>
      <c r="T2970" s="83">
        <v>18701.7</v>
      </c>
      <c r="U2970" s="7"/>
      <c r="V2970" s="7">
        <v>0</v>
      </c>
      <c r="W2970" s="83">
        <f t="shared" si="497"/>
        <v>18701.7</v>
      </c>
      <c r="X2970" s="83">
        <f t="shared" si="498"/>
        <v>0</v>
      </c>
      <c r="Y2970" s="83"/>
      <c r="Z2970" s="16">
        <v>0</v>
      </c>
      <c r="AA2970" s="7">
        <v>0</v>
      </c>
      <c r="AB2970" s="7">
        <f t="shared" si="501"/>
        <v>0</v>
      </c>
      <c r="AC2970" s="5">
        <f t="shared" si="502"/>
        <v>0</v>
      </c>
      <c r="AD2970" s="83">
        <f t="shared" si="499"/>
        <v>0</v>
      </c>
      <c r="AE2970" s="3">
        <f>VLOOKUP(I2970,[1]媒体政策预估表!A:N,MATCH(O2970,[1]媒体政策预估表!$A$2:$M$2,0),0)</f>
        <v>0.17</v>
      </c>
      <c r="AF2970" s="7">
        <f t="shared" si="503"/>
        <v>0</v>
      </c>
      <c r="AG2970" s="16">
        <v>0</v>
      </c>
      <c r="AH2970" s="83">
        <f t="shared" si="500"/>
        <v>0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3432</v>
      </c>
      <c r="B2971" s="91" t="s">
        <v>704</v>
      </c>
      <c r="C2971" s="91" t="s">
        <v>146</v>
      </c>
      <c r="D2971" s="91" t="s">
        <v>147</v>
      </c>
      <c r="E2971" s="91" t="s">
        <v>2913</v>
      </c>
      <c r="F2971" s="91" t="s">
        <v>2913</v>
      </c>
      <c r="G2971" s="91" t="s">
        <v>2913</v>
      </c>
      <c r="H2971" s="91">
        <v>83</v>
      </c>
      <c r="I2971" s="91" t="s">
        <v>79</v>
      </c>
      <c r="J2971" s="2" t="s">
        <v>3314</v>
      </c>
      <c r="K2971" s="2" t="s">
        <v>3282</v>
      </c>
      <c r="L2971" s="2" t="s">
        <v>704</v>
      </c>
      <c r="M2971" s="91" t="s">
        <v>2914</v>
      </c>
      <c r="N2971" s="64"/>
      <c r="O2971" s="64" t="s">
        <v>413</v>
      </c>
      <c r="P2971" s="64" t="s">
        <v>41</v>
      </c>
      <c r="Q2971" s="16">
        <v>0</v>
      </c>
      <c r="R2971" s="64">
        <v>7164</v>
      </c>
      <c r="S2971" s="64"/>
      <c r="T2971" s="83">
        <v>8416.59</v>
      </c>
      <c r="U2971" s="7"/>
      <c r="V2971" s="7">
        <v>1123.2</v>
      </c>
      <c r="W2971" s="83">
        <f t="shared" si="497"/>
        <v>7293.39</v>
      </c>
      <c r="X2971" s="83">
        <f t="shared" si="498"/>
        <v>1123.2</v>
      </c>
      <c r="Y2971" s="83"/>
      <c r="Z2971" s="16">
        <v>0</v>
      </c>
      <c r="AA2971" s="7">
        <v>0</v>
      </c>
      <c r="AB2971" s="7">
        <f t="shared" si="501"/>
        <v>1123.2</v>
      </c>
      <c r="AC2971" s="5">
        <f t="shared" si="502"/>
        <v>0</v>
      </c>
      <c r="AD2971" s="83">
        <f t="shared" si="499"/>
        <v>1123.2</v>
      </c>
      <c r="AE2971" s="3">
        <f>VLOOKUP(I2971,[1]媒体政策预估表!A:N,MATCH(O2971,[1]媒体政策预估表!$A$2:$M$2,0),0)</f>
        <v>0.17</v>
      </c>
      <c r="AF2971" s="7">
        <f t="shared" si="503"/>
        <v>190.94400000000002</v>
      </c>
      <c r="AG2971" s="16">
        <v>0</v>
      </c>
      <c r="AH2971" s="83">
        <f t="shared" si="500"/>
        <v>1123.2</v>
      </c>
      <c r="AI2971" s="64"/>
      <c r="AJ2971" s="1" t="e">
        <v>#N/A</v>
      </c>
      <c r="AK2971" s="12">
        <f t="shared" si="504"/>
        <v>0</v>
      </c>
    </row>
    <row r="2972" spans="1:37" hidden="1" x14ac:dyDescent="0.3">
      <c r="A2972" s="104" t="s">
        <v>3432</v>
      </c>
      <c r="B2972" s="91" t="s">
        <v>704</v>
      </c>
      <c r="C2972" s="91" t="s">
        <v>36</v>
      </c>
      <c r="D2972" s="91" t="s">
        <v>54</v>
      </c>
      <c r="E2972" s="91" t="s">
        <v>2915</v>
      </c>
      <c r="F2972" s="91" t="s">
        <v>2915</v>
      </c>
      <c r="G2972" s="91" t="s">
        <v>2915</v>
      </c>
      <c r="H2972" s="91">
        <v>83</v>
      </c>
      <c r="I2972" s="91" t="s">
        <v>79</v>
      </c>
      <c r="J2972" s="2" t="s">
        <v>3314</v>
      </c>
      <c r="K2972" s="2" t="s">
        <v>3282</v>
      </c>
      <c r="L2972" s="2" t="s">
        <v>704</v>
      </c>
      <c r="M2972" s="91" t="s">
        <v>2916</v>
      </c>
      <c r="N2972" s="64"/>
      <c r="O2972" s="64" t="s">
        <v>413</v>
      </c>
      <c r="P2972" s="64" t="s">
        <v>41</v>
      </c>
      <c r="Q2972" s="16">
        <v>0</v>
      </c>
      <c r="R2972" s="64">
        <v>7449</v>
      </c>
      <c r="S2972" s="64"/>
      <c r="T2972" s="83">
        <v>12629.5</v>
      </c>
      <c r="U2972" s="7"/>
      <c r="V2972" s="7">
        <v>0</v>
      </c>
      <c r="W2972" s="83">
        <f t="shared" si="497"/>
        <v>12629.5</v>
      </c>
      <c r="X2972" s="83">
        <f t="shared" si="498"/>
        <v>0</v>
      </c>
      <c r="Y2972" s="83"/>
      <c r="Z2972" s="16">
        <v>0</v>
      </c>
      <c r="AA2972" s="7">
        <v>0</v>
      </c>
      <c r="AB2972" s="7"/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s">
        <v>3710</v>
      </c>
      <c r="AK2972" s="12">
        <f t="shared" si="504"/>
        <v>0</v>
      </c>
    </row>
    <row r="2973" spans="1:37" hidden="1" x14ac:dyDescent="0.3">
      <c r="A2973" s="104" t="s">
        <v>3420</v>
      </c>
      <c r="B2973" s="91" t="s">
        <v>704</v>
      </c>
      <c r="C2973" s="91" t="s">
        <v>166</v>
      </c>
      <c r="D2973" s="91" t="s">
        <v>176</v>
      </c>
      <c r="E2973" s="91" t="s">
        <v>949</v>
      </c>
      <c r="F2973" s="91" t="s">
        <v>949</v>
      </c>
      <c r="G2973" s="91" t="s">
        <v>949</v>
      </c>
      <c r="H2973" s="91">
        <v>83</v>
      </c>
      <c r="I2973" s="91" t="s">
        <v>79</v>
      </c>
      <c r="J2973" s="2" t="s">
        <v>3314</v>
      </c>
      <c r="K2973" s="2" t="s">
        <v>3282</v>
      </c>
      <c r="L2973" s="2" t="s">
        <v>704</v>
      </c>
      <c r="M2973" s="91" t="s">
        <v>2917</v>
      </c>
      <c r="N2973" s="64"/>
      <c r="O2973" s="64" t="s">
        <v>413</v>
      </c>
      <c r="P2973" s="64" t="s">
        <v>46</v>
      </c>
      <c r="Q2973" s="16">
        <v>0.02</v>
      </c>
      <c r="R2973" s="64">
        <v>7426</v>
      </c>
      <c r="S2973" s="64"/>
      <c r="T2973" s="83">
        <v>3619.8499999999995</v>
      </c>
      <c r="U2973" s="7"/>
      <c r="V2973" s="7">
        <v>0</v>
      </c>
      <c r="W2973" s="83">
        <f t="shared" si="497"/>
        <v>3619.8499999999995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3420</v>
      </c>
      <c r="B2974" s="91" t="s">
        <v>35</v>
      </c>
      <c r="C2974" s="91" t="s">
        <v>166</v>
      </c>
      <c r="D2974" s="91" t="s">
        <v>171</v>
      </c>
      <c r="E2974" s="91" t="s">
        <v>2698</v>
      </c>
      <c r="F2974" s="91" t="s">
        <v>2720</v>
      </c>
      <c r="G2974" s="91" t="s">
        <v>1848</v>
      </c>
      <c r="H2974" s="91">
        <v>83</v>
      </c>
      <c r="I2974" s="91" t="s">
        <v>79</v>
      </c>
      <c r="J2974" s="2" t="s">
        <v>3314</v>
      </c>
      <c r="K2974" s="2" t="s">
        <v>3282</v>
      </c>
      <c r="L2974" s="2" t="s">
        <v>704</v>
      </c>
      <c r="M2974" s="91" t="s">
        <v>2918</v>
      </c>
      <c r="N2974" s="64"/>
      <c r="O2974" s="64" t="s">
        <v>413</v>
      </c>
      <c r="P2974" s="64" t="s">
        <v>41</v>
      </c>
      <c r="Q2974" s="16">
        <v>0</v>
      </c>
      <c r="R2974" s="64">
        <v>7276</v>
      </c>
      <c r="S2974" s="64"/>
      <c r="T2974" s="83">
        <v>42157.11</v>
      </c>
      <c r="U2974" s="7"/>
      <c r="V2974" s="7">
        <v>0</v>
      </c>
      <c r="W2974" s="83">
        <f t="shared" si="497"/>
        <v>42157.11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3420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3314</v>
      </c>
      <c r="K2975" s="2" t="s">
        <v>3282</v>
      </c>
      <c r="L2975" s="2" t="s">
        <v>704</v>
      </c>
      <c r="M2975" s="91" t="s">
        <v>2919</v>
      </c>
      <c r="N2975" s="64"/>
      <c r="O2975" s="64" t="s">
        <v>413</v>
      </c>
      <c r="P2975" s="64" t="s">
        <v>93</v>
      </c>
      <c r="Q2975" s="16">
        <v>0.9</v>
      </c>
      <c r="R2975" s="64">
        <v>7391</v>
      </c>
      <c r="S2975" s="64"/>
      <c r="T2975" s="83">
        <v>6563.5</v>
      </c>
      <c r="U2975" s="7"/>
      <c r="V2975" s="7">
        <v>0</v>
      </c>
      <c r="W2975" s="83">
        <f t="shared" si="497"/>
        <v>6563.5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3420</v>
      </c>
      <c r="B2976" s="91" t="s">
        <v>704</v>
      </c>
      <c r="C2976" s="91" t="s">
        <v>59</v>
      </c>
      <c r="D2976" s="91" t="s">
        <v>60</v>
      </c>
      <c r="E2976" s="91" t="s">
        <v>2725</v>
      </c>
      <c r="F2976" s="91" t="s">
        <v>2725</v>
      </c>
      <c r="G2976" s="91" t="s">
        <v>2725</v>
      </c>
      <c r="H2976" s="91">
        <v>83</v>
      </c>
      <c r="I2976" s="91" t="s">
        <v>79</v>
      </c>
      <c r="J2976" s="2" t="s">
        <v>3314</v>
      </c>
      <c r="K2976" s="2" t="s">
        <v>3282</v>
      </c>
      <c r="L2976" s="2" t="s">
        <v>704</v>
      </c>
      <c r="M2976" s="91" t="s">
        <v>2920</v>
      </c>
      <c r="N2976" s="64"/>
      <c r="O2976" s="64" t="s">
        <v>413</v>
      </c>
      <c r="P2976" s="64" t="s">
        <v>93</v>
      </c>
      <c r="Q2976" s="16">
        <v>0.9</v>
      </c>
      <c r="R2976" s="64">
        <v>7417</v>
      </c>
      <c r="S2976" s="64"/>
      <c r="T2976" s="83">
        <v>1808.5</v>
      </c>
      <c r="U2976" s="7"/>
      <c r="V2976" s="7">
        <v>0</v>
      </c>
      <c r="W2976" s="83">
        <f t="shared" si="497"/>
        <v>1808.5</v>
      </c>
      <c r="X2976" s="83">
        <f t="shared" si="498"/>
        <v>0</v>
      </c>
      <c r="Y2976" s="83"/>
      <c r="Z2976" s="16">
        <v>0</v>
      </c>
      <c r="AA2976" s="7">
        <v>0</v>
      </c>
      <c r="AB2976" s="7">
        <f t="shared" si="501"/>
        <v>0</v>
      </c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 t="e">
        <v>#N/A</v>
      </c>
      <c r="AK2976" s="12">
        <f t="shared" si="504"/>
        <v>0</v>
      </c>
    </row>
    <row r="2977" spans="1:37" hidden="1" x14ac:dyDescent="0.3">
      <c r="A2977" s="104" t="s">
        <v>3420</v>
      </c>
      <c r="B2977" s="91" t="s">
        <v>704</v>
      </c>
      <c r="C2977" s="91" t="s">
        <v>146</v>
      </c>
      <c r="D2977" s="91" t="s">
        <v>154</v>
      </c>
      <c r="E2977" s="91" t="s">
        <v>2798</v>
      </c>
      <c r="F2977" s="91" t="s">
        <v>2798</v>
      </c>
      <c r="G2977" s="91" t="s">
        <v>2798</v>
      </c>
      <c r="H2977" s="91">
        <v>83</v>
      </c>
      <c r="I2977" s="91" t="s">
        <v>79</v>
      </c>
      <c r="J2977" s="2" t="s">
        <v>3314</v>
      </c>
      <c r="K2977" s="2" t="s">
        <v>3282</v>
      </c>
      <c r="L2977" s="2" t="s">
        <v>704</v>
      </c>
      <c r="M2977" s="91" t="s">
        <v>2921</v>
      </c>
      <c r="N2977" s="64"/>
      <c r="O2977" s="64" t="s">
        <v>413</v>
      </c>
      <c r="P2977" s="64" t="s">
        <v>41</v>
      </c>
      <c r="Q2977" s="16">
        <v>0</v>
      </c>
      <c r="R2977" s="64">
        <v>7324</v>
      </c>
      <c r="S2977" s="64"/>
      <c r="T2977" s="83">
        <v>6915.4</v>
      </c>
      <c r="U2977" s="7"/>
      <c r="V2977" s="7">
        <v>0</v>
      </c>
      <c r="W2977" s="83">
        <f t="shared" si="497"/>
        <v>6915.4</v>
      </c>
      <c r="X2977" s="83">
        <f t="shared" si="498"/>
        <v>0</v>
      </c>
      <c r="Y2977" s="83"/>
      <c r="Z2977" s="16">
        <v>0</v>
      </c>
      <c r="AA2977" s="7">
        <v>0</v>
      </c>
      <c r="AB2977" s="7"/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>
        <v>93</v>
      </c>
      <c r="AK2977" s="12">
        <f t="shared" si="504"/>
        <v>0</v>
      </c>
    </row>
    <row r="2978" spans="1:37" hidden="1" x14ac:dyDescent="0.3">
      <c r="A2978" s="104" t="s">
        <v>3420</v>
      </c>
      <c r="B2978" s="91" t="s">
        <v>704</v>
      </c>
      <c r="C2978" s="91" t="s">
        <v>166</v>
      </c>
      <c r="D2978" s="91" t="s">
        <v>176</v>
      </c>
      <c r="E2978" s="91" t="s">
        <v>2015</v>
      </c>
      <c r="F2978" s="91" t="s">
        <v>2015</v>
      </c>
      <c r="G2978" s="91" t="s">
        <v>2015</v>
      </c>
      <c r="H2978" s="91">
        <v>83</v>
      </c>
      <c r="I2978" s="91" t="s">
        <v>79</v>
      </c>
      <c r="J2978" s="2" t="s">
        <v>3314</v>
      </c>
      <c r="K2978" s="2" t="s">
        <v>3282</v>
      </c>
      <c r="L2978" s="2" t="s">
        <v>704</v>
      </c>
      <c r="M2978" s="91" t="s">
        <v>2015</v>
      </c>
      <c r="N2978" s="64"/>
      <c r="O2978" s="64" t="s">
        <v>413</v>
      </c>
      <c r="P2978" s="64" t="s">
        <v>46</v>
      </c>
      <c r="Q2978" s="16">
        <v>0.02</v>
      </c>
      <c r="R2978" s="64">
        <v>7112</v>
      </c>
      <c r="S2978" s="64"/>
      <c r="T2978" s="83">
        <v>4443.1799999999994</v>
      </c>
      <c r="U2978" s="7"/>
      <c r="V2978" s="7">
        <v>0</v>
      </c>
      <c r="W2978" s="83">
        <f t="shared" si="497"/>
        <v>4443.1799999999994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3432</v>
      </c>
      <c r="B2979" s="91" t="s">
        <v>704</v>
      </c>
      <c r="C2979" s="91" t="s">
        <v>65</v>
      </c>
      <c r="D2979" s="91" t="s">
        <v>66</v>
      </c>
      <c r="E2979" s="91" t="s">
        <v>2759</v>
      </c>
      <c r="F2979" s="91" t="s">
        <v>2759</v>
      </c>
      <c r="G2979" s="91" t="s">
        <v>2759</v>
      </c>
      <c r="H2979" s="91">
        <v>83</v>
      </c>
      <c r="I2979" s="91" t="s">
        <v>79</v>
      </c>
      <c r="J2979" s="2" t="s">
        <v>3314</v>
      </c>
      <c r="K2979" s="2" t="s">
        <v>3282</v>
      </c>
      <c r="L2979" s="2" t="s">
        <v>704</v>
      </c>
      <c r="M2979" s="91" t="s">
        <v>2922</v>
      </c>
      <c r="N2979" s="64"/>
      <c r="O2979" s="64" t="s">
        <v>413</v>
      </c>
      <c r="P2979" s="64" t="s">
        <v>46</v>
      </c>
      <c r="Q2979" s="16">
        <v>0.02</v>
      </c>
      <c r="R2979" s="64">
        <v>7176</v>
      </c>
      <c r="S2979" s="64"/>
      <c r="T2979" s="83">
        <v>29390.959999999999</v>
      </c>
      <c r="U2979" s="7"/>
      <c r="V2979" s="7">
        <v>0</v>
      </c>
      <c r="W2979" s="83">
        <f t="shared" si="497"/>
        <v>29390.959999999999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3432</v>
      </c>
      <c r="B2980" s="91" t="s">
        <v>704</v>
      </c>
      <c r="C2980" s="91" t="s">
        <v>47</v>
      </c>
      <c r="D2980" s="91" t="s">
        <v>48</v>
      </c>
      <c r="E2980" s="91" t="s">
        <v>2923</v>
      </c>
      <c r="F2980" s="91" t="s">
        <v>2923</v>
      </c>
      <c r="G2980" s="91" t="s">
        <v>2923</v>
      </c>
      <c r="H2980" s="91">
        <v>83</v>
      </c>
      <c r="I2980" s="91" t="s">
        <v>79</v>
      </c>
      <c r="J2980" s="2" t="s">
        <v>3314</v>
      </c>
      <c r="K2980" s="2" t="s">
        <v>3282</v>
      </c>
      <c r="L2980" s="2" t="s">
        <v>704</v>
      </c>
      <c r="M2980" s="91" t="s">
        <v>2924</v>
      </c>
      <c r="N2980" s="64"/>
      <c r="O2980" s="64" t="s">
        <v>413</v>
      </c>
      <c r="P2980" s="64" t="s">
        <v>46</v>
      </c>
      <c r="Q2980" s="16">
        <v>0.03</v>
      </c>
      <c r="R2980" s="64">
        <v>7290</v>
      </c>
      <c r="S2980" s="64"/>
      <c r="T2980" s="83">
        <v>2349.0300000000002</v>
      </c>
      <c r="U2980" s="7"/>
      <c r="V2980" s="7">
        <v>0</v>
      </c>
      <c r="W2980" s="83">
        <f t="shared" si="497"/>
        <v>2349.0300000000002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3420</v>
      </c>
      <c r="B2981" s="91" t="s">
        <v>704</v>
      </c>
      <c r="C2981" s="91" t="s">
        <v>146</v>
      </c>
      <c r="D2981" s="91" t="s">
        <v>305</v>
      </c>
      <c r="E2981" s="91" t="s">
        <v>2925</v>
      </c>
      <c r="F2981" s="91" t="s">
        <v>2925</v>
      </c>
      <c r="G2981" s="91" t="s">
        <v>2925</v>
      </c>
      <c r="H2981" s="91">
        <v>83</v>
      </c>
      <c r="I2981" s="91" t="s">
        <v>79</v>
      </c>
      <c r="J2981" s="2" t="s">
        <v>3314</v>
      </c>
      <c r="K2981" s="2" t="s">
        <v>3282</v>
      </c>
      <c r="L2981" s="2" t="s">
        <v>704</v>
      </c>
      <c r="M2981" s="91" t="s">
        <v>2925</v>
      </c>
      <c r="N2981" s="64"/>
      <c r="O2981" s="64" t="s">
        <v>413</v>
      </c>
      <c r="P2981" s="64" t="s">
        <v>46</v>
      </c>
      <c r="Q2981" s="16">
        <v>0.08</v>
      </c>
      <c r="R2981" s="64">
        <v>7179</v>
      </c>
      <c r="S2981" s="64"/>
      <c r="T2981" s="83">
        <v>5882.26</v>
      </c>
      <c r="U2981" s="7"/>
      <c r="V2981" s="7">
        <v>0</v>
      </c>
      <c r="W2981" s="83">
        <f t="shared" si="497"/>
        <v>5882.26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e">
        <v>#N/A</v>
      </c>
      <c r="AK2981" s="12">
        <f t="shared" si="504"/>
        <v>0</v>
      </c>
    </row>
    <row r="2982" spans="1:37" hidden="1" x14ac:dyDescent="0.3">
      <c r="A2982" s="104" t="s">
        <v>3432</v>
      </c>
      <c r="B2982" s="91" t="s">
        <v>704</v>
      </c>
      <c r="C2982" s="91" t="s">
        <v>166</v>
      </c>
      <c r="D2982" s="91" t="s">
        <v>176</v>
      </c>
      <c r="E2982" s="91" t="s">
        <v>1177</v>
      </c>
      <c r="F2982" s="91" t="s">
        <v>1177</v>
      </c>
      <c r="G2982" s="91" t="s">
        <v>1177</v>
      </c>
      <c r="H2982" s="91">
        <v>83</v>
      </c>
      <c r="I2982" s="91" t="s">
        <v>79</v>
      </c>
      <c r="J2982" s="2" t="s">
        <v>3314</v>
      </c>
      <c r="K2982" s="2" t="s">
        <v>3282</v>
      </c>
      <c r="L2982" s="2" t="s">
        <v>704</v>
      </c>
      <c r="M2982" s="91" t="s">
        <v>1177</v>
      </c>
      <c r="N2982" s="64"/>
      <c r="O2982" s="64" t="s">
        <v>413</v>
      </c>
      <c r="P2982" s="64" t="s">
        <v>46</v>
      </c>
      <c r="Q2982" s="16">
        <v>0.02</v>
      </c>
      <c r="R2982" s="64">
        <v>7377</v>
      </c>
      <c r="S2982" s="64"/>
      <c r="T2982" s="83">
        <v>2878.16</v>
      </c>
      <c r="U2982" s="7"/>
      <c r="V2982" s="7">
        <v>0</v>
      </c>
      <c r="W2982" s="83">
        <f t="shared" si="497"/>
        <v>2878.16</v>
      </c>
      <c r="X2982" s="83">
        <f t="shared" si="498"/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si="499"/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si="500"/>
        <v>0</v>
      </c>
      <c r="AI2982" s="64"/>
      <c r="AJ2982" s="1" t="s">
        <v>3363</v>
      </c>
      <c r="AK2982" s="12">
        <f t="shared" si="504"/>
        <v>0</v>
      </c>
    </row>
    <row r="2983" spans="1:37" hidden="1" x14ac:dyDescent="0.3">
      <c r="A2983" s="104" t="s">
        <v>3432</v>
      </c>
      <c r="B2983" s="91" t="s">
        <v>704</v>
      </c>
      <c r="C2983" s="91" t="s">
        <v>36</v>
      </c>
      <c r="D2983" s="91" t="s">
        <v>226</v>
      </c>
      <c r="E2983" s="91" t="s">
        <v>2926</v>
      </c>
      <c r="F2983" s="91" t="s">
        <v>2926</v>
      </c>
      <c r="G2983" s="91" t="s">
        <v>2926</v>
      </c>
      <c r="H2983" s="91">
        <v>83</v>
      </c>
      <c r="I2983" s="91" t="s">
        <v>79</v>
      </c>
      <c r="J2983" s="2" t="s">
        <v>3314</v>
      </c>
      <c r="K2983" s="2" t="s">
        <v>3282</v>
      </c>
      <c r="L2983" s="2" t="s">
        <v>704</v>
      </c>
      <c r="M2983" s="91" t="s">
        <v>2926</v>
      </c>
      <c r="N2983" s="64"/>
      <c r="O2983" s="64" t="s">
        <v>413</v>
      </c>
      <c r="P2983" s="64" t="s">
        <v>41</v>
      </c>
      <c r="Q2983" s="16">
        <v>0</v>
      </c>
      <c r="R2983" s="64">
        <v>7196</v>
      </c>
      <c r="S2983" s="64"/>
      <c r="T2983" s="83">
        <v>1148.67</v>
      </c>
      <c r="U2983" s="7"/>
      <c r="V2983" s="7">
        <v>0</v>
      </c>
      <c r="W2983" s="83">
        <f t="shared" ref="W2983:W3046" si="505">T2983+U2983-V2983</f>
        <v>1148.67</v>
      </c>
      <c r="X2983" s="83">
        <f t="shared" ref="X2983:X3018" si="506">IF(P2983="折扣",V2983*Q2983,IF(P2983="返现",V2983,V2983/(1+Q2983)))</f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ref="AD2983:AD3018" si="507">V2983</f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ref="AH2983:AH3018" si="508">V2983</f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3420</v>
      </c>
      <c r="B2984" s="91" t="s">
        <v>704</v>
      </c>
      <c r="C2984" s="91" t="s">
        <v>36</v>
      </c>
      <c r="D2984" s="91" t="s">
        <v>54</v>
      </c>
      <c r="E2984" s="91" t="s">
        <v>2381</v>
      </c>
      <c r="F2984" s="91" t="s">
        <v>2382</v>
      </c>
      <c r="G2984" s="91" t="s">
        <v>2381</v>
      </c>
      <c r="H2984" s="91">
        <v>83</v>
      </c>
      <c r="I2984" s="91" t="s">
        <v>79</v>
      </c>
      <c r="J2984" s="2" t="s">
        <v>3314</v>
      </c>
      <c r="K2984" s="2" t="s">
        <v>3282</v>
      </c>
      <c r="L2984" s="2" t="s">
        <v>704</v>
      </c>
      <c r="M2984" s="91" t="s">
        <v>2927</v>
      </c>
      <c r="N2984" s="64"/>
      <c r="O2984" s="64" t="s">
        <v>413</v>
      </c>
      <c r="P2984" s="64" t="s">
        <v>46</v>
      </c>
      <c r="Q2984" s="16">
        <v>0.02</v>
      </c>
      <c r="R2984" s="64">
        <v>7278</v>
      </c>
      <c r="S2984" s="64"/>
      <c r="T2984" s="83">
        <v>84538.4</v>
      </c>
      <c r="U2984" s="7"/>
      <c r="V2984" s="7">
        <v>0</v>
      </c>
      <c r="W2984" s="83">
        <f t="shared" si="505"/>
        <v>84538.4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3420</v>
      </c>
      <c r="B2985" s="91" t="s">
        <v>704</v>
      </c>
      <c r="C2985" s="91" t="s">
        <v>36</v>
      </c>
      <c r="D2985" s="91" t="s">
        <v>54</v>
      </c>
      <c r="E2985" s="91" t="s">
        <v>2846</v>
      </c>
      <c r="F2985" s="91" t="s">
        <v>2846</v>
      </c>
      <c r="G2985" s="91" t="s">
        <v>2846</v>
      </c>
      <c r="H2985" s="91">
        <v>83</v>
      </c>
      <c r="I2985" s="91" t="s">
        <v>79</v>
      </c>
      <c r="J2985" s="2" t="s">
        <v>3314</v>
      </c>
      <c r="K2985" s="2" t="s">
        <v>3282</v>
      </c>
      <c r="L2985" s="2" t="s">
        <v>704</v>
      </c>
      <c r="M2985" s="91" t="s">
        <v>2928</v>
      </c>
      <c r="N2985" s="64"/>
      <c r="O2985" s="64" t="s">
        <v>413</v>
      </c>
      <c r="P2985" s="64" t="s">
        <v>41</v>
      </c>
      <c r="Q2985" s="16">
        <v>0</v>
      </c>
      <c r="R2985" s="64">
        <v>7338</v>
      </c>
      <c r="S2985" s="64"/>
      <c r="T2985" s="83">
        <v>1661.5</v>
      </c>
      <c r="U2985" s="7"/>
      <c r="V2985" s="7">
        <v>0</v>
      </c>
      <c r="W2985" s="83">
        <f t="shared" si="505"/>
        <v>1661.5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3420</v>
      </c>
      <c r="B2986" s="91" t="s">
        <v>704</v>
      </c>
      <c r="C2986" s="91" t="s">
        <v>36</v>
      </c>
      <c r="D2986" s="91" t="s">
        <v>54</v>
      </c>
      <c r="E2986" s="91" t="s">
        <v>2929</v>
      </c>
      <c r="F2986" s="91" t="s">
        <v>2930</v>
      </c>
      <c r="G2986" s="91" t="s">
        <v>2929</v>
      </c>
      <c r="H2986" s="91">
        <v>83</v>
      </c>
      <c r="I2986" s="91" t="s">
        <v>79</v>
      </c>
      <c r="J2986" s="2" t="s">
        <v>3314</v>
      </c>
      <c r="K2986" s="2" t="s">
        <v>3282</v>
      </c>
      <c r="L2986" s="2" t="s">
        <v>704</v>
      </c>
      <c r="M2986" s="91" t="s">
        <v>2931</v>
      </c>
      <c r="N2986" s="64"/>
      <c r="O2986" s="64" t="s">
        <v>413</v>
      </c>
      <c r="P2986" s="64" t="s">
        <v>46</v>
      </c>
      <c r="Q2986" s="16">
        <v>0.08</v>
      </c>
      <c r="R2986" s="64">
        <v>7153</v>
      </c>
      <c r="S2986" s="64"/>
      <c r="T2986" s="83">
        <v>9588.6499999999978</v>
      </c>
      <c r="U2986" s="7"/>
      <c r="V2986" s="7">
        <v>0</v>
      </c>
      <c r="W2986" s="83">
        <f t="shared" si="505"/>
        <v>9588.6499999999978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3420</v>
      </c>
      <c r="B2987" s="91" t="s">
        <v>35</v>
      </c>
      <c r="C2987" s="91" t="s">
        <v>186</v>
      </c>
      <c r="D2987" s="91" t="s">
        <v>300</v>
      </c>
      <c r="E2987" s="91" t="s">
        <v>2130</v>
      </c>
      <c r="F2987" s="91" t="s">
        <v>2932</v>
      </c>
      <c r="G2987" s="91" t="s">
        <v>2130</v>
      </c>
      <c r="H2987" s="91">
        <v>83</v>
      </c>
      <c r="I2987" s="91" t="s">
        <v>79</v>
      </c>
      <c r="J2987" s="2" t="s">
        <v>3314</v>
      </c>
      <c r="K2987" s="2" t="s">
        <v>3282</v>
      </c>
      <c r="L2987" s="2" t="s">
        <v>704</v>
      </c>
      <c r="M2987" s="91" t="s">
        <v>2130</v>
      </c>
      <c r="N2987" s="64"/>
      <c r="O2987" s="64" t="s">
        <v>413</v>
      </c>
      <c r="P2987" s="64" t="s">
        <v>46</v>
      </c>
      <c r="Q2987" s="16">
        <v>0.05</v>
      </c>
      <c r="R2987" s="64">
        <v>7322</v>
      </c>
      <c r="S2987" s="64"/>
      <c r="T2987" s="83">
        <v>13407.61</v>
      </c>
      <c r="U2987" s="7"/>
      <c r="V2987" s="7">
        <v>0</v>
      </c>
      <c r="W2987" s="83">
        <f t="shared" si="505"/>
        <v>13407.61</v>
      </c>
      <c r="X2987" s="83">
        <f t="shared" si="506"/>
        <v>0</v>
      </c>
      <c r="Y2987" s="83"/>
      <c r="Z2987" s="16">
        <v>0</v>
      </c>
      <c r="AA2987" s="7">
        <v>0</v>
      </c>
      <c r="AB2987" s="7">
        <f t="shared" si="501"/>
        <v>0</v>
      </c>
      <c r="AC2987" s="5">
        <f t="shared" si="502"/>
        <v>0</v>
      </c>
      <c r="AD2987" s="83">
        <f t="shared" si="507"/>
        <v>0</v>
      </c>
      <c r="AE2987" s="3">
        <f>VLOOKUP(I2987,[1]媒体政策预估表!A:N,MATCH(O2987,[1]媒体政策预估表!$A$2:$M$2,0),0)</f>
        <v>0.17</v>
      </c>
      <c r="AF2987" s="7">
        <f t="shared" si="503"/>
        <v>0</v>
      </c>
      <c r="AG2987" s="16">
        <v>0</v>
      </c>
      <c r="AH2987" s="83">
        <f t="shared" si="508"/>
        <v>0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3420</v>
      </c>
      <c r="B2988" s="91" t="s">
        <v>704</v>
      </c>
      <c r="C2988" s="91" t="s">
        <v>65</v>
      </c>
      <c r="D2988" s="91" t="s">
        <v>66</v>
      </c>
      <c r="E2988" s="91" t="s">
        <v>2388</v>
      </c>
      <c r="F2988" s="91" t="s">
        <v>2388</v>
      </c>
      <c r="G2988" s="91" t="s">
        <v>2388</v>
      </c>
      <c r="H2988" s="91">
        <v>83</v>
      </c>
      <c r="I2988" s="91" t="s">
        <v>79</v>
      </c>
      <c r="J2988" s="2" t="s">
        <v>3314</v>
      </c>
      <c r="K2988" s="2" t="s">
        <v>3282</v>
      </c>
      <c r="L2988" s="2" t="s">
        <v>704</v>
      </c>
      <c r="M2988" s="91" t="s">
        <v>2388</v>
      </c>
      <c r="N2988" s="64"/>
      <c r="O2988" s="64" t="s">
        <v>944</v>
      </c>
      <c r="P2988" s="64" t="s">
        <v>41</v>
      </c>
      <c r="Q2988" s="16">
        <v>0</v>
      </c>
      <c r="R2988" s="64">
        <v>7092</v>
      </c>
      <c r="S2988" s="64"/>
      <c r="T2988" s="83">
        <v>-1200</v>
      </c>
      <c r="U2988" s="7"/>
      <c r="V2988" s="7">
        <v>1137</v>
      </c>
      <c r="W2988" s="83">
        <f t="shared" si="505"/>
        <v>-2337</v>
      </c>
      <c r="X2988" s="83">
        <f t="shared" si="506"/>
        <v>1137</v>
      </c>
      <c r="Y2988" s="83"/>
      <c r="Z2988" s="16">
        <v>0</v>
      </c>
      <c r="AA2988" s="7">
        <v>0</v>
      </c>
      <c r="AB2988" s="7">
        <f t="shared" si="501"/>
        <v>1137</v>
      </c>
      <c r="AC2988" s="5">
        <f t="shared" si="502"/>
        <v>0</v>
      </c>
      <c r="AD2988" s="83">
        <f t="shared" si="507"/>
        <v>1137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1137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3420</v>
      </c>
      <c r="B2989" s="91" t="s">
        <v>704</v>
      </c>
      <c r="C2989" s="91" t="s">
        <v>146</v>
      </c>
      <c r="D2989" s="91" t="s">
        <v>163</v>
      </c>
      <c r="E2989" s="91" t="s">
        <v>1906</v>
      </c>
      <c r="F2989" s="91" t="s">
        <v>1906</v>
      </c>
      <c r="G2989" s="91" t="s">
        <v>1906</v>
      </c>
      <c r="H2989" s="91">
        <v>83</v>
      </c>
      <c r="I2989" s="91" t="s">
        <v>79</v>
      </c>
      <c r="J2989" s="2" t="s">
        <v>3314</v>
      </c>
      <c r="K2989" s="2" t="s">
        <v>3282</v>
      </c>
      <c r="L2989" s="2" t="s">
        <v>704</v>
      </c>
      <c r="M2989" s="91" t="s">
        <v>2151</v>
      </c>
      <c r="N2989" s="64"/>
      <c r="O2989" s="64" t="s">
        <v>944</v>
      </c>
      <c r="P2989" s="64" t="s">
        <v>46</v>
      </c>
      <c r="Q2989" s="16">
        <v>0.02</v>
      </c>
      <c r="R2989" s="64">
        <v>7096</v>
      </c>
      <c r="S2989" s="64"/>
      <c r="T2989" s="83">
        <v>-1309</v>
      </c>
      <c r="U2989" s="7"/>
      <c r="V2989" s="7">
        <v>0</v>
      </c>
      <c r="W2989" s="83">
        <f t="shared" si="505"/>
        <v>-1309</v>
      </c>
      <c r="X2989" s="83">
        <f t="shared" si="506"/>
        <v>0</v>
      </c>
      <c r="Y2989" s="83"/>
      <c r="Z2989" s="16">
        <v>0</v>
      </c>
      <c r="AA2989" s="7">
        <v>0</v>
      </c>
      <c r="AB2989" s="7">
        <f t="shared" si="501"/>
        <v>0</v>
      </c>
      <c r="AC2989" s="5">
        <f t="shared" si="502"/>
        <v>0</v>
      </c>
      <c r="AD2989" s="83">
        <f t="shared" si="507"/>
        <v>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3432</v>
      </c>
      <c r="B2990" s="91" t="s">
        <v>704</v>
      </c>
      <c r="C2990" s="91" t="s">
        <v>65</v>
      </c>
      <c r="D2990" s="91" t="s">
        <v>66</v>
      </c>
      <c r="E2990" s="91" t="s">
        <v>497</v>
      </c>
      <c r="F2990" s="91" t="s">
        <v>497</v>
      </c>
      <c r="G2990" s="91" t="s">
        <v>497</v>
      </c>
      <c r="H2990" s="91">
        <v>83</v>
      </c>
      <c r="I2990" s="91" t="s">
        <v>79</v>
      </c>
      <c r="J2990" s="2" t="s">
        <v>3314</v>
      </c>
      <c r="K2990" s="2" t="s">
        <v>3282</v>
      </c>
      <c r="L2990" s="2" t="s">
        <v>704</v>
      </c>
      <c r="M2990" s="91" t="s">
        <v>498</v>
      </c>
      <c r="N2990" s="64"/>
      <c r="O2990" s="64" t="s">
        <v>944</v>
      </c>
      <c r="P2990" s="64" t="s">
        <v>41</v>
      </c>
      <c r="Q2990" s="16">
        <v>0</v>
      </c>
      <c r="R2990" s="64">
        <v>7097</v>
      </c>
      <c r="S2990" s="64"/>
      <c r="T2990" s="83">
        <v>-2000</v>
      </c>
      <c r="U2990" s="7"/>
      <c r="V2990" s="7">
        <v>4200</v>
      </c>
      <c r="W2990" s="83">
        <f t="shared" si="505"/>
        <v>-6200</v>
      </c>
      <c r="X2990" s="83">
        <f t="shared" si="506"/>
        <v>4200</v>
      </c>
      <c r="Y2990" s="83"/>
      <c r="Z2990" s="16">
        <v>0</v>
      </c>
      <c r="AA2990" s="7">
        <v>0</v>
      </c>
      <c r="AB2990" s="7">
        <f t="shared" si="501"/>
        <v>4200</v>
      </c>
      <c r="AC2990" s="5">
        <f t="shared" si="502"/>
        <v>0</v>
      </c>
      <c r="AD2990" s="83">
        <f t="shared" si="507"/>
        <v>4200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4200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3420</v>
      </c>
      <c r="B2991" s="91" t="s">
        <v>704</v>
      </c>
      <c r="C2991" s="91" t="s">
        <v>3435</v>
      </c>
      <c r="D2991" s="91" t="s">
        <v>3436</v>
      </c>
      <c r="E2991" s="91" t="s">
        <v>2790</v>
      </c>
      <c r="F2991" s="91" t="s">
        <v>2790</v>
      </c>
      <c r="G2991" s="91" t="s">
        <v>2790</v>
      </c>
      <c r="H2991" s="91">
        <v>83</v>
      </c>
      <c r="I2991" s="91" t="s">
        <v>79</v>
      </c>
      <c r="J2991" s="2" t="s">
        <v>3314</v>
      </c>
      <c r="K2991" s="2" t="s">
        <v>3282</v>
      </c>
      <c r="L2991" s="2" t="s">
        <v>704</v>
      </c>
      <c r="M2991" s="91" t="s">
        <v>2791</v>
      </c>
      <c r="N2991" s="64"/>
      <c r="O2991" s="64" t="s">
        <v>944</v>
      </c>
      <c r="P2991" s="64" t="s">
        <v>41</v>
      </c>
      <c r="Q2991" s="16">
        <v>0</v>
      </c>
      <c r="R2991" s="64">
        <v>7102</v>
      </c>
      <c r="S2991" s="64"/>
      <c r="T2991" s="83">
        <v>-3182.28</v>
      </c>
      <c r="U2991" s="7"/>
      <c r="V2991" s="7">
        <v>15361.6</v>
      </c>
      <c r="W2991" s="83">
        <f t="shared" si="505"/>
        <v>-18543.88</v>
      </c>
      <c r="X2991" s="83">
        <f t="shared" si="506"/>
        <v>15361.6</v>
      </c>
      <c r="Y2991" s="83"/>
      <c r="Z2991" s="16">
        <v>0</v>
      </c>
      <c r="AA2991" s="7">
        <v>0</v>
      </c>
      <c r="AB2991" s="7">
        <f t="shared" si="501"/>
        <v>15361.6</v>
      </c>
      <c r="AC2991" s="5">
        <f t="shared" si="502"/>
        <v>0</v>
      </c>
      <c r="AD2991" s="83">
        <f t="shared" si="507"/>
        <v>15361.6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15361.6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3432</v>
      </c>
      <c r="B2992" s="91" t="s">
        <v>704</v>
      </c>
      <c r="C2992" s="91" t="s">
        <v>146</v>
      </c>
      <c r="D2992" s="91" t="s">
        <v>147</v>
      </c>
      <c r="E2992" s="91" t="s">
        <v>152</v>
      </c>
      <c r="F2992" s="91" t="s">
        <v>153</v>
      </c>
      <c r="G2992" s="91" t="s">
        <v>152</v>
      </c>
      <c r="H2992" s="91">
        <v>83</v>
      </c>
      <c r="I2992" s="91" t="s">
        <v>79</v>
      </c>
      <c r="J2992" s="2" t="s">
        <v>3314</v>
      </c>
      <c r="K2992" s="2" t="s">
        <v>3282</v>
      </c>
      <c r="L2992" s="2" t="s">
        <v>704</v>
      </c>
      <c r="M2992" s="91" t="s">
        <v>2797</v>
      </c>
      <c r="N2992" s="64"/>
      <c r="O2992" s="64" t="s">
        <v>944</v>
      </c>
      <c r="P2992" s="64" t="s">
        <v>41</v>
      </c>
      <c r="Q2992" s="16">
        <v>0</v>
      </c>
      <c r="R2992" s="64">
        <v>7105</v>
      </c>
      <c r="S2992" s="64"/>
      <c r="T2992" s="83">
        <v>-25648.5</v>
      </c>
      <c r="U2992" s="7"/>
      <c r="V2992" s="7">
        <v>27821.3</v>
      </c>
      <c r="W2992" s="83">
        <f t="shared" si="505"/>
        <v>-53469.8</v>
      </c>
      <c r="X2992" s="83">
        <f t="shared" si="506"/>
        <v>27821.3</v>
      </c>
      <c r="Y2992" s="83"/>
      <c r="Z2992" s="16">
        <v>0</v>
      </c>
      <c r="AA2992" s="7">
        <v>0</v>
      </c>
      <c r="AB2992" s="7">
        <f t="shared" si="501"/>
        <v>27821.3</v>
      </c>
      <c r="AC2992" s="5">
        <f t="shared" si="502"/>
        <v>0</v>
      </c>
      <c r="AD2992" s="83">
        <f t="shared" si="507"/>
        <v>27821.3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27821.3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3432</v>
      </c>
      <c r="B2993" s="91" t="s">
        <v>35</v>
      </c>
      <c r="C2993" s="91" t="s">
        <v>65</v>
      </c>
      <c r="D2993" s="91" t="s">
        <v>66</v>
      </c>
      <c r="E2993" s="91" t="s">
        <v>2357</v>
      </c>
      <c r="F2993" s="91" t="s">
        <v>2703</v>
      </c>
      <c r="G2993" s="91" t="s">
        <v>1848</v>
      </c>
      <c r="H2993" s="91">
        <v>83</v>
      </c>
      <c r="I2993" s="91" t="s">
        <v>79</v>
      </c>
      <c r="J2993" s="2" t="s">
        <v>3314</v>
      </c>
      <c r="K2993" s="2" t="s">
        <v>3282</v>
      </c>
      <c r="L2993" s="2" t="s">
        <v>704</v>
      </c>
      <c r="M2993" s="91" t="s">
        <v>2357</v>
      </c>
      <c r="N2993" s="64"/>
      <c r="O2993" s="64" t="s">
        <v>944</v>
      </c>
      <c r="P2993" s="64" t="s">
        <v>41</v>
      </c>
      <c r="Q2993" s="16">
        <v>0</v>
      </c>
      <c r="R2993" s="64">
        <v>7109</v>
      </c>
      <c r="S2993" s="64"/>
      <c r="T2993" s="83">
        <v>-694</v>
      </c>
      <c r="U2993" s="7"/>
      <c r="V2993" s="7">
        <v>4354</v>
      </c>
      <c r="W2993" s="83">
        <f t="shared" si="505"/>
        <v>-5048</v>
      </c>
      <c r="X2993" s="83">
        <f t="shared" si="506"/>
        <v>4354</v>
      </c>
      <c r="Y2993" s="83"/>
      <c r="Z2993" s="16">
        <v>0</v>
      </c>
      <c r="AA2993" s="7">
        <v>0</v>
      </c>
      <c r="AB2993" s="7">
        <f t="shared" si="501"/>
        <v>4354</v>
      </c>
      <c r="AC2993" s="5">
        <f t="shared" si="502"/>
        <v>0</v>
      </c>
      <c r="AD2993" s="83">
        <f t="shared" si="507"/>
        <v>4354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4354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3420</v>
      </c>
      <c r="B2994" s="91" t="s">
        <v>704</v>
      </c>
      <c r="C2994" s="91" t="s">
        <v>36</v>
      </c>
      <c r="D2994" s="91" t="s">
        <v>54</v>
      </c>
      <c r="E2994" s="91" t="s">
        <v>2849</v>
      </c>
      <c r="F2994" s="91" t="s">
        <v>2849</v>
      </c>
      <c r="G2994" s="91" t="s">
        <v>2849</v>
      </c>
      <c r="H2994" s="91">
        <v>83</v>
      </c>
      <c r="I2994" s="91" t="s">
        <v>79</v>
      </c>
      <c r="J2994" s="2" t="s">
        <v>3314</v>
      </c>
      <c r="K2994" s="2" t="s">
        <v>3282</v>
      </c>
      <c r="L2994" s="2" t="s">
        <v>704</v>
      </c>
      <c r="M2994" s="91" t="s">
        <v>2849</v>
      </c>
      <c r="N2994" s="64"/>
      <c r="O2994" s="64" t="s">
        <v>944</v>
      </c>
      <c r="P2994" s="64" t="s">
        <v>41</v>
      </c>
      <c r="Q2994" s="16">
        <v>0</v>
      </c>
      <c r="R2994" s="64">
        <v>7119</v>
      </c>
      <c r="S2994" s="64"/>
      <c r="T2994" s="83">
        <v>-1505</v>
      </c>
      <c r="U2994" s="7"/>
      <c r="V2994" s="7">
        <v>2212</v>
      </c>
      <c r="W2994" s="83">
        <f t="shared" si="505"/>
        <v>-3717</v>
      </c>
      <c r="X2994" s="83">
        <f t="shared" si="506"/>
        <v>2212</v>
      </c>
      <c r="Y2994" s="83"/>
      <c r="Z2994" s="16">
        <v>0</v>
      </c>
      <c r="AA2994" s="7">
        <v>0</v>
      </c>
      <c r="AB2994" s="7">
        <f t="shared" si="501"/>
        <v>2212</v>
      </c>
      <c r="AC2994" s="5">
        <f t="shared" si="502"/>
        <v>0</v>
      </c>
      <c r="AD2994" s="83">
        <f t="shared" si="507"/>
        <v>2212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2212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3420</v>
      </c>
      <c r="B2995" s="91" t="s">
        <v>704</v>
      </c>
      <c r="C2995" s="91" t="s">
        <v>36</v>
      </c>
      <c r="D2995" s="91" t="s">
        <v>54</v>
      </c>
      <c r="E2995" s="91" t="s">
        <v>2743</v>
      </c>
      <c r="F2995" s="91" t="s">
        <v>2743</v>
      </c>
      <c r="G2995" s="91" t="s">
        <v>2743</v>
      </c>
      <c r="H2995" s="91">
        <v>83</v>
      </c>
      <c r="I2995" s="91" t="s">
        <v>79</v>
      </c>
      <c r="J2995" s="2" t="s">
        <v>3314</v>
      </c>
      <c r="K2995" s="2" t="s">
        <v>3282</v>
      </c>
      <c r="L2995" s="2" t="s">
        <v>704</v>
      </c>
      <c r="M2995" s="91" t="s">
        <v>2744</v>
      </c>
      <c r="N2995" s="64"/>
      <c r="O2995" s="64" t="s">
        <v>944</v>
      </c>
      <c r="P2995" s="64" t="s">
        <v>41</v>
      </c>
      <c r="Q2995" s="16">
        <v>0</v>
      </c>
      <c r="R2995" s="64">
        <v>7120</v>
      </c>
      <c r="S2995" s="64"/>
      <c r="T2995" s="83">
        <v>-2600</v>
      </c>
      <c r="U2995" s="7"/>
      <c r="V2995" s="7">
        <v>5720</v>
      </c>
      <c r="W2995" s="83">
        <f t="shared" si="505"/>
        <v>-8320</v>
      </c>
      <c r="X2995" s="83">
        <f t="shared" si="506"/>
        <v>5720</v>
      </c>
      <c r="Y2995" s="83"/>
      <c r="Z2995" s="16">
        <v>0</v>
      </c>
      <c r="AA2995" s="7">
        <v>0</v>
      </c>
      <c r="AB2995" s="7">
        <f t="shared" si="501"/>
        <v>5720</v>
      </c>
      <c r="AC2995" s="5">
        <f t="shared" si="502"/>
        <v>0</v>
      </c>
      <c r="AD2995" s="83">
        <f t="shared" si="507"/>
        <v>5720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5720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3420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3314</v>
      </c>
      <c r="K2996" s="2" t="s">
        <v>3282</v>
      </c>
      <c r="L2996" s="2" t="s">
        <v>704</v>
      </c>
      <c r="M2996" s="91" t="s">
        <v>1861</v>
      </c>
      <c r="N2996" s="64"/>
      <c r="O2996" s="64" t="s">
        <v>944</v>
      </c>
      <c r="P2996" s="64" t="s">
        <v>41</v>
      </c>
      <c r="Q2996" s="16">
        <v>0</v>
      </c>
      <c r="R2996" s="64">
        <v>7127</v>
      </c>
      <c r="S2996" s="64"/>
      <c r="T2996" s="83">
        <v>-9948.5</v>
      </c>
      <c r="U2996" s="7"/>
      <c r="V2996" s="7">
        <v>0</v>
      </c>
      <c r="W2996" s="83">
        <f t="shared" si="505"/>
        <v>-9948.5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3432</v>
      </c>
      <c r="B2997" s="91" t="s">
        <v>704</v>
      </c>
      <c r="C2997" s="91" t="s">
        <v>36</v>
      </c>
      <c r="D2997" s="91" t="s">
        <v>54</v>
      </c>
      <c r="E2997" s="91" t="s">
        <v>890</v>
      </c>
      <c r="F2997" s="91" t="s">
        <v>2742</v>
      </c>
      <c r="G2997" s="91" t="s">
        <v>890</v>
      </c>
      <c r="H2997" s="91">
        <v>83</v>
      </c>
      <c r="I2997" s="91" t="s">
        <v>79</v>
      </c>
      <c r="J2997" s="2" t="s">
        <v>3314</v>
      </c>
      <c r="K2997" s="2" t="s">
        <v>3282</v>
      </c>
      <c r="L2997" s="2" t="s">
        <v>704</v>
      </c>
      <c r="M2997" s="91" t="s">
        <v>73</v>
      </c>
      <c r="N2997" s="64"/>
      <c r="O2997" s="64" t="s">
        <v>944</v>
      </c>
      <c r="P2997" s="64" t="s">
        <v>41</v>
      </c>
      <c r="Q2997" s="16">
        <v>0</v>
      </c>
      <c r="R2997" s="64">
        <v>7130</v>
      </c>
      <c r="S2997" s="64"/>
      <c r="T2997" s="83">
        <v>-11408</v>
      </c>
      <c r="U2997" s="7"/>
      <c r="V2997" s="7">
        <v>0</v>
      </c>
      <c r="W2997" s="83">
        <f t="shared" si="505"/>
        <v>-11408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3420</v>
      </c>
      <c r="B2998" s="91" t="s">
        <v>704</v>
      </c>
      <c r="C2998" s="91" t="s">
        <v>166</v>
      </c>
      <c r="D2998" s="91" t="s">
        <v>171</v>
      </c>
      <c r="E2998" s="91" t="s">
        <v>1582</v>
      </c>
      <c r="F2998" s="91" t="s">
        <v>1582</v>
      </c>
      <c r="G2998" s="91" t="s">
        <v>1582</v>
      </c>
      <c r="H2998" s="91">
        <v>83</v>
      </c>
      <c r="I2998" s="91" t="s">
        <v>79</v>
      </c>
      <c r="J2998" s="2" t="s">
        <v>3314</v>
      </c>
      <c r="K2998" s="2" t="s">
        <v>3282</v>
      </c>
      <c r="L2998" s="2" t="s">
        <v>704</v>
      </c>
      <c r="M2998" s="91" t="s">
        <v>1582</v>
      </c>
      <c r="N2998" s="64"/>
      <c r="O2998" s="64" t="s">
        <v>944</v>
      </c>
      <c r="P2998" s="64" t="s">
        <v>41</v>
      </c>
      <c r="Q2998" s="16">
        <v>0</v>
      </c>
      <c r="R2998" s="64">
        <v>7145</v>
      </c>
      <c r="S2998" s="64"/>
      <c r="T2998" s="83">
        <v>-507</v>
      </c>
      <c r="U2998" s="7"/>
      <c r="V2998" s="7">
        <v>0</v>
      </c>
      <c r="W2998" s="83">
        <f t="shared" si="505"/>
        <v>-507</v>
      </c>
      <c r="X2998" s="83">
        <f t="shared" si="506"/>
        <v>0</v>
      </c>
      <c r="Y2998" s="83"/>
      <c r="Z2998" s="16">
        <v>0</v>
      </c>
      <c r="AA2998" s="7">
        <v>0</v>
      </c>
      <c r="AB2998" s="7">
        <f t="shared" si="501"/>
        <v>0</v>
      </c>
      <c r="AC2998" s="5">
        <f t="shared" si="502"/>
        <v>0</v>
      </c>
      <c r="AD2998" s="83">
        <f t="shared" si="507"/>
        <v>0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0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3432</v>
      </c>
      <c r="B2999" s="91" t="s">
        <v>35</v>
      </c>
      <c r="C2999" s="91" t="s">
        <v>65</v>
      </c>
      <c r="D2999" s="91" t="s">
        <v>66</v>
      </c>
      <c r="E2999" s="91" t="s">
        <v>2681</v>
      </c>
      <c r="F2999" s="91" t="s">
        <v>2704</v>
      </c>
      <c r="G2999" s="91" t="s">
        <v>1848</v>
      </c>
      <c r="H2999" s="91">
        <v>83</v>
      </c>
      <c r="I2999" s="91" t="s">
        <v>79</v>
      </c>
      <c r="J2999" s="2" t="s">
        <v>3314</v>
      </c>
      <c r="K2999" s="2" t="s">
        <v>3282</v>
      </c>
      <c r="L2999" s="2" t="s">
        <v>704</v>
      </c>
      <c r="M2999" s="91" t="s">
        <v>2705</v>
      </c>
      <c r="N2999" s="64"/>
      <c r="O2999" s="64" t="s">
        <v>944</v>
      </c>
      <c r="P2999" s="64" t="s">
        <v>41</v>
      </c>
      <c r="Q2999" s="16">
        <v>0</v>
      </c>
      <c r="R2999" s="64">
        <v>7152</v>
      </c>
      <c r="S2999" s="64"/>
      <c r="T2999" s="83">
        <v>-11047</v>
      </c>
      <c r="U2999" s="7"/>
      <c r="V2999" s="7">
        <v>45588</v>
      </c>
      <c r="W2999" s="83">
        <f t="shared" si="505"/>
        <v>-56635</v>
      </c>
      <c r="X2999" s="83">
        <f t="shared" si="506"/>
        <v>45588</v>
      </c>
      <c r="Y2999" s="83"/>
      <c r="Z2999" s="16">
        <v>0</v>
      </c>
      <c r="AA2999" s="7">
        <v>0</v>
      </c>
      <c r="AB2999" s="7">
        <f t="shared" si="501"/>
        <v>45588</v>
      </c>
      <c r="AC2999" s="5">
        <f t="shared" si="502"/>
        <v>0</v>
      </c>
      <c r="AD2999" s="83">
        <f t="shared" si="507"/>
        <v>45588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45588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3420</v>
      </c>
      <c r="B3000" s="91" t="s">
        <v>704</v>
      </c>
      <c r="C3000" s="91" t="s">
        <v>65</v>
      </c>
      <c r="D3000" s="91" t="s">
        <v>66</v>
      </c>
      <c r="E3000" s="91" t="s">
        <v>2758</v>
      </c>
      <c r="F3000" s="91" t="s">
        <v>2758</v>
      </c>
      <c r="G3000" s="91" t="s">
        <v>2758</v>
      </c>
      <c r="H3000" s="91">
        <v>83</v>
      </c>
      <c r="I3000" s="91" t="s">
        <v>79</v>
      </c>
      <c r="J3000" s="2" t="s">
        <v>3314</v>
      </c>
      <c r="K3000" s="2" t="s">
        <v>3282</v>
      </c>
      <c r="L3000" s="2" t="s">
        <v>704</v>
      </c>
      <c r="M3000" s="91" t="s">
        <v>2758</v>
      </c>
      <c r="N3000" s="64"/>
      <c r="O3000" s="64" t="s">
        <v>944</v>
      </c>
      <c r="P3000" s="64" t="s">
        <v>41</v>
      </c>
      <c r="Q3000" s="16">
        <v>0</v>
      </c>
      <c r="R3000" s="64">
        <v>7157</v>
      </c>
      <c r="S3000" s="64"/>
      <c r="T3000" s="83">
        <v>-989</v>
      </c>
      <c r="U3000" s="7"/>
      <c r="V3000" s="7">
        <v>0</v>
      </c>
      <c r="W3000" s="83">
        <f t="shared" si="505"/>
        <v>-989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3420</v>
      </c>
      <c r="B3001" s="91" t="s">
        <v>35</v>
      </c>
      <c r="C3001" s="91" t="s">
        <v>36</v>
      </c>
      <c r="D3001" s="91" t="s">
        <v>37</v>
      </c>
      <c r="E3001" s="91" t="s">
        <v>287</v>
      </c>
      <c r="F3001" s="91" t="s">
        <v>2701</v>
      </c>
      <c r="G3001" s="91" t="s">
        <v>1848</v>
      </c>
      <c r="H3001" s="91">
        <v>83</v>
      </c>
      <c r="I3001" s="91" t="s">
        <v>79</v>
      </c>
      <c r="J3001" s="2" t="s">
        <v>3314</v>
      </c>
      <c r="K3001" s="2" t="s">
        <v>3282</v>
      </c>
      <c r="L3001" s="2" t="s">
        <v>704</v>
      </c>
      <c r="M3001" s="91" t="s">
        <v>2702</v>
      </c>
      <c r="N3001" s="64"/>
      <c r="O3001" s="64" t="s">
        <v>944</v>
      </c>
      <c r="P3001" s="64" t="s">
        <v>41</v>
      </c>
      <c r="Q3001" s="16">
        <v>0</v>
      </c>
      <c r="R3001" s="64">
        <v>7174</v>
      </c>
      <c r="S3001" s="64"/>
      <c r="T3001" s="83">
        <v>-400</v>
      </c>
      <c r="U3001" s="7"/>
      <c r="V3001" s="7">
        <v>0</v>
      </c>
      <c r="W3001" s="83">
        <f t="shared" si="505"/>
        <v>-400</v>
      </c>
      <c r="X3001" s="83">
        <f t="shared" si="506"/>
        <v>0</v>
      </c>
      <c r="Y3001" s="83"/>
      <c r="Z3001" s="16">
        <v>0</v>
      </c>
      <c r="AA3001" s="7">
        <v>0</v>
      </c>
      <c r="AB3001" s="7">
        <f t="shared" si="501"/>
        <v>0</v>
      </c>
      <c r="AC3001" s="5">
        <f t="shared" si="502"/>
        <v>0</v>
      </c>
      <c r="AD3001" s="83">
        <f t="shared" si="507"/>
        <v>0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0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3420</v>
      </c>
      <c r="B3002" s="91" t="s">
        <v>704</v>
      </c>
      <c r="C3002" s="91" t="s">
        <v>65</v>
      </c>
      <c r="D3002" s="91" t="s">
        <v>66</v>
      </c>
      <c r="E3002" s="91" t="s">
        <v>2869</v>
      </c>
      <c r="F3002" s="91" t="s">
        <v>2869</v>
      </c>
      <c r="G3002" s="91" t="s">
        <v>2869</v>
      </c>
      <c r="H3002" s="91">
        <v>83</v>
      </c>
      <c r="I3002" s="91" t="s">
        <v>79</v>
      </c>
      <c r="J3002" s="2" t="s">
        <v>3314</v>
      </c>
      <c r="K3002" s="2" t="s">
        <v>3282</v>
      </c>
      <c r="L3002" s="2" t="s">
        <v>704</v>
      </c>
      <c r="M3002" s="91" t="s">
        <v>2869</v>
      </c>
      <c r="N3002" s="64"/>
      <c r="O3002" s="64" t="s">
        <v>944</v>
      </c>
      <c r="P3002" s="64" t="s">
        <v>41</v>
      </c>
      <c r="Q3002" s="16">
        <v>0</v>
      </c>
      <c r="R3002" s="64">
        <v>7181</v>
      </c>
      <c r="S3002" s="64"/>
      <c r="T3002" s="83">
        <v>-1182</v>
      </c>
      <c r="U3002" s="7"/>
      <c r="V3002" s="7">
        <v>3325</v>
      </c>
      <c r="W3002" s="83">
        <f t="shared" si="505"/>
        <v>-4507</v>
      </c>
      <c r="X3002" s="83">
        <f t="shared" si="506"/>
        <v>3325</v>
      </c>
      <c r="Y3002" s="83"/>
      <c r="Z3002" s="16">
        <v>0</v>
      </c>
      <c r="AA3002" s="7">
        <v>0</v>
      </c>
      <c r="AB3002" s="7">
        <f t="shared" si="501"/>
        <v>3325</v>
      </c>
      <c r="AC3002" s="5">
        <f t="shared" si="502"/>
        <v>0</v>
      </c>
      <c r="AD3002" s="83">
        <f t="shared" si="507"/>
        <v>3325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3325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3420</v>
      </c>
      <c r="B3003" s="91" t="s">
        <v>704</v>
      </c>
      <c r="C3003" s="91" t="s">
        <v>166</v>
      </c>
      <c r="D3003" s="91" t="s">
        <v>176</v>
      </c>
      <c r="E3003" s="91" t="s">
        <v>697</v>
      </c>
      <c r="F3003" s="91" t="s">
        <v>697</v>
      </c>
      <c r="G3003" s="91" t="s">
        <v>697</v>
      </c>
      <c r="H3003" s="91">
        <v>83</v>
      </c>
      <c r="I3003" s="91" t="s">
        <v>79</v>
      </c>
      <c r="J3003" s="2" t="s">
        <v>3314</v>
      </c>
      <c r="K3003" s="2" t="s">
        <v>3282</v>
      </c>
      <c r="L3003" s="2" t="s">
        <v>704</v>
      </c>
      <c r="M3003" s="91" t="s">
        <v>697</v>
      </c>
      <c r="N3003" s="64"/>
      <c r="O3003" s="64" t="s">
        <v>944</v>
      </c>
      <c r="P3003" s="64" t="s">
        <v>41</v>
      </c>
      <c r="Q3003" s="16">
        <v>0</v>
      </c>
      <c r="R3003" s="64">
        <v>7202</v>
      </c>
      <c r="S3003" s="64"/>
      <c r="T3003" s="83">
        <v>-2600</v>
      </c>
      <c r="U3003" s="7"/>
      <c r="V3003" s="7">
        <v>5692</v>
      </c>
      <c r="W3003" s="83">
        <f t="shared" si="505"/>
        <v>-8292</v>
      </c>
      <c r="X3003" s="83">
        <f t="shared" si="506"/>
        <v>5692</v>
      </c>
      <c r="Y3003" s="83"/>
      <c r="Z3003" s="16">
        <v>0</v>
      </c>
      <c r="AA3003" s="7">
        <v>0</v>
      </c>
      <c r="AB3003" s="7">
        <f t="shared" si="501"/>
        <v>5692</v>
      </c>
      <c r="AC3003" s="5">
        <f t="shared" si="502"/>
        <v>0</v>
      </c>
      <c r="AD3003" s="83">
        <f t="shared" si="507"/>
        <v>5692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5692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3420</v>
      </c>
      <c r="B3004" s="91" t="s">
        <v>704</v>
      </c>
      <c r="C3004" s="91" t="s">
        <v>36</v>
      </c>
      <c r="D3004" s="91" t="s">
        <v>54</v>
      </c>
      <c r="E3004" s="91" t="s">
        <v>2846</v>
      </c>
      <c r="F3004" s="91" t="s">
        <v>2846</v>
      </c>
      <c r="G3004" s="91" t="s">
        <v>2846</v>
      </c>
      <c r="H3004" s="91">
        <v>83</v>
      </c>
      <c r="I3004" s="91" t="s">
        <v>79</v>
      </c>
      <c r="J3004" s="2" t="s">
        <v>3314</v>
      </c>
      <c r="K3004" s="2" t="s">
        <v>3282</v>
      </c>
      <c r="L3004" s="2" t="s">
        <v>704</v>
      </c>
      <c r="M3004" s="91" t="s">
        <v>2848</v>
      </c>
      <c r="N3004" s="64"/>
      <c r="O3004" s="64" t="s">
        <v>944</v>
      </c>
      <c r="P3004" s="64" t="s">
        <v>41</v>
      </c>
      <c r="Q3004" s="16">
        <v>0</v>
      </c>
      <c r="R3004" s="64">
        <v>7244</v>
      </c>
      <c r="S3004" s="64"/>
      <c r="T3004" s="83">
        <v>-1800</v>
      </c>
      <c r="U3004" s="7"/>
      <c r="V3004" s="7">
        <v>0</v>
      </c>
      <c r="W3004" s="83">
        <f t="shared" si="505"/>
        <v>-1800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3420</v>
      </c>
      <c r="B3005" s="91" t="s">
        <v>704</v>
      </c>
      <c r="C3005" s="91" t="s">
        <v>59</v>
      </c>
      <c r="D3005" s="91" t="s">
        <v>60</v>
      </c>
      <c r="E3005" s="91" t="s">
        <v>86</v>
      </c>
      <c r="F3005" s="91" t="s">
        <v>2733</v>
      </c>
      <c r="G3005" s="91" t="s">
        <v>86</v>
      </c>
      <c r="H3005" s="91">
        <v>83</v>
      </c>
      <c r="I3005" s="91" t="s">
        <v>79</v>
      </c>
      <c r="J3005" s="2" t="s">
        <v>3314</v>
      </c>
      <c r="K3005" s="2" t="s">
        <v>3282</v>
      </c>
      <c r="L3005" s="2" t="s">
        <v>704</v>
      </c>
      <c r="M3005" s="91" t="s">
        <v>2734</v>
      </c>
      <c r="N3005" s="64"/>
      <c r="O3005" s="64" t="s">
        <v>944</v>
      </c>
      <c r="P3005" s="64" t="s">
        <v>76</v>
      </c>
      <c r="Q3005" s="16">
        <v>0.1</v>
      </c>
      <c r="R3005" s="64">
        <v>7481</v>
      </c>
      <c r="S3005" s="64"/>
      <c r="T3005" s="83">
        <v>-195169</v>
      </c>
      <c r="U3005" s="7"/>
      <c r="V3005" s="7">
        <v>0</v>
      </c>
      <c r="W3005" s="83">
        <f t="shared" si="505"/>
        <v>-195169</v>
      </c>
      <c r="X3005" s="83">
        <f t="shared" si="506"/>
        <v>0</v>
      </c>
      <c r="Y3005" s="83"/>
      <c r="Z3005" s="16">
        <v>0</v>
      </c>
      <c r="AA3005" s="7">
        <v>0</v>
      </c>
      <c r="AB3005" s="7">
        <f t="shared" si="501"/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e">
        <v>#N/A</v>
      </c>
      <c r="AK3005" s="12">
        <f t="shared" si="504"/>
        <v>0</v>
      </c>
    </row>
    <row r="3006" spans="1:37" hidden="1" x14ac:dyDescent="0.3">
      <c r="A3006" s="104" t="s">
        <v>3432</v>
      </c>
      <c r="B3006" s="91" t="s">
        <v>704</v>
      </c>
      <c r="C3006" s="91" t="s">
        <v>166</v>
      </c>
      <c r="D3006" s="91" t="s">
        <v>176</v>
      </c>
      <c r="E3006" s="91" t="s">
        <v>1733</v>
      </c>
      <c r="F3006" s="91" t="s">
        <v>1733</v>
      </c>
      <c r="G3006" s="91" t="s">
        <v>1733</v>
      </c>
      <c r="H3006" s="91">
        <v>83</v>
      </c>
      <c r="I3006" s="91" t="s">
        <v>79</v>
      </c>
      <c r="J3006" s="2" t="s">
        <v>3314</v>
      </c>
      <c r="K3006" s="2" t="s">
        <v>3282</v>
      </c>
      <c r="L3006" s="2" t="s">
        <v>704</v>
      </c>
      <c r="M3006" s="91" t="s">
        <v>2828</v>
      </c>
      <c r="N3006" s="64"/>
      <c r="O3006" s="64" t="s">
        <v>944</v>
      </c>
      <c r="P3006" s="64" t="s">
        <v>41</v>
      </c>
      <c r="Q3006" s="16">
        <v>0</v>
      </c>
      <c r="R3006" s="64">
        <v>7485</v>
      </c>
      <c r="S3006" s="64"/>
      <c r="T3006" s="83">
        <v>-400</v>
      </c>
      <c r="U3006" s="7"/>
      <c r="V3006" s="7">
        <v>0</v>
      </c>
      <c r="W3006" s="83">
        <f t="shared" si="505"/>
        <v>-400</v>
      </c>
      <c r="X3006" s="83">
        <f t="shared" si="506"/>
        <v>0</v>
      </c>
      <c r="Y3006" s="83"/>
      <c r="Z3006" s="16">
        <v>0</v>
      </c>
      <c r="AA3006" s="7">
        <v>0</v>
      </c>
      <c r="AB3006" s="5">
        <f>X3006+AA3006</f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s">
        <v>3361</v>
      </c>
      <c r="AK3006" s="12">
        <f t="shared" si="504"/>
        <v>0</v>
      </c>
    </row>
    <row r="3007" spans="1:37" hidden="1" x14ac:dyDescent="0.3">
      <c r="A3007" s="104" t="s">
        <v>3432</v>
      </c>
      <c r="B3007" s="91" t="s">
        <v>704</v>
      </c>
      <c r="C3007" s="91" t="s">
        <v>166</v>
      </c>
      <c r="D3007" s="91" t="s">
        <v>167</v>
      </c>
      <c r="E3007" s="91" t="s">
        <v>2808</v>
      </c>
      <c r="F3007" s="91" t="s">
        <v>2808</v>
      </c>
      <c r="G3007" s="91" t="s">
        <v>2808</v>
      </c>
      <c r="H3007" s="91">
        <v>83</v>
      </c>
      <c r="I3007" s="91" t="s">
        <v>79</v>
      </c>
      <c r="J3007" s="2" t="s">
        <v>3314</v>
      </c>
      <c r="K3007" s="2" t="s">
        <v>3282</v>
      </c>
      <c r="L3007" s="2" t="s">
        <v>704</v>
      </c>
      <c r="M3007" s="91" t="s">
        <v>2808</v>
      </c>
      <c r="N3007" s="64"/>
      <c r="O3007" s="64" t="s">
        <v>944</v>
      </c>
      <c r="P3007" s="64" t="s">
        <v>41</v>
      </c>
      <c r="Q3007" s="16">
        <v>0</v>
      </c>
      <c r="R3007" s="64">
        <v>7507</v>
      </c>
      <c r="S3007" s="64"/>
      <c r="T3007" s="83">
        <v>-1586</v>
      </c>
      <c r="U3007" s="7"/>
      <c r="V3007" s="7">
        <v>0</v>
      </c>
      <c r="W3007" s="83">
        <f t="shared" si="505"/>
        <v>-1586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3420</v>
      </c>
      <c r="B3008" s="91" t="s">
        <v>704</v>
      </c>
      <c r="C3008" s="91" t="s">
        <v>36</v>
      </c>
      <c r="D3008" s="91" t="s">
        <v>54</v>
      </c>
      <c r="E3008" s="91" t="s">
        <v>1207</v>
      </c>
      <c r="F3008" s="91" t="s">
        <v>1207</v>
      </c>
      <c r="G3008" s="91" t="s">
        <v>1207</v>
      </c>
      <c r="H3008" s="91">
        <v>83</v>
      </c>
      <c r="I3008" s="91" t="s">
        <v>79</v>
      </c>
      <c r="J3008" s="2" t="s">
        <v>3314</v>
      </c>
      <c r="K3008" s="2" t="s">
        <v>3282</v>
      </c>
      <c r="L3008" s="2" t="s">
        <v>704</v>
      </c>
      <c r="M3008" s="91" t="s">
        <v>1207</v>
      </c>
      <c r="N3008" s="64"/>
      <c r="O3008" s="64" t="s">
        <v>944</v>
      </c>
      <c r="P3008" s="64" t="s">
        <v>41</v>
      </c>
      <c r="Q3008" s="16">
        <v>0</v>
      </c>
      <c r="R3008" s="64">
        <v>7521</v>
      </c>
      <c r="S3008" s="64"/>
      <c r="T3008" s="83">
        <v>-1000</v>
      </c>
      <c r="U3008" s="7"/>
      <c r="V3008" s="7">
        <v>0</v>
      </c>
      <c r="W3008" s="83">
        <f t="shared" si="505"/>
        <v>-1000</v>
      </c>
      <c r="X3008" s="83">
        <f t="shared" si="506"/>
        <v>0</v>
      </c>
      <c r="Y3008" s="83"/>
      <c r="Z3008" s="16">
        <v>0</v>
      </c>
      <c r="AA3008" s="7">
        <v>0</v>
      </c>
      <c r="AB3008" s="7">
        <f t="shared" si="501"/>
        <v>0</v>
      </c>
      <c r="AC3008" s="5">
        <f t="shared" si="502"/>
        <v>0</v>
      </c>
      <c r="AD3008" s="83">
        <f t="shared" si="507"/>
        <v>0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0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3432</v>
      </c>
      <c r="B3009" s="91" t="s">
        <v>704</v>
      </c>
      <c r="C3009" s="91" t="s">
        <v>36</v>
      </c>
      <c r="D3009" s="91" t="s">
        <v>226</v>
      </c>
      <c r="E3009" s="91" t="s">
        <v>2737</v>
      </c>
      <c r="F3009" s="91" t="s">
        <v>2737</v>
      </c>
      <c r="G3009" s="91" t="s">
        <v>2737</v>
      </c>
      <c r="H3009" s="91">
        <v>83</v>
      </c>
      <c r="I3009" s="91" t="s">
        <v>79</v>
      </c>
      <c r="J3009" s="2" t="s">
        <v>3314</v>
      </c>
      <c r="K3009" s="2" t="s">
        <v>3282</v>
      </c>
      <c r="L3009" s="2" t="s">
        <v>704</v>
      </c>
      <c r="M3009" s="91" t="s">
        <v>2737</v>
      </c>
      <c r="N3009" s="64"/>
      <c r="O3009" s="64" t="s">
        <v>944</v>
      </c>
      <c r="P3009" s="64" t="s">
        <v>41</v>
      </c>
      <c r="Q3009" s="16">
        <v>0</v>
      </c>
      <c r="R3009" s="64">
        <v>7569</v>
      </c>
      <c r="S3009" s="64"/>
      <c r="T3009" s="83">
        <v>-1287</v>
      </c>
      <c r="U3009" s="7"/>
      <c r="V3009" s="7">
        <v>3988.1</v>
      </c>
      <c r="W3009" s="83">
        <f t="shared" si="505"/>
        <v>-5275.1</v>
      </c>
      <c r="X3009" s="83">
        <f t="shared" si="506"/>
        <v>3988.1</v>
      </c>
      <c r="Y3009" s="83"/>
      <c r="Z3009" s="16">
        <v>0</v>
      </c>
      <c r="AA3009" s="7">
        <v>0</v>
      </c>
      <c r="AB3009" s="7">
        <f t="shared" si="501"/>
        <v>3988.1</v>
      </c>
      <c r="AC3009" s="5">
        <f t="shared" si="502"/>
        <v>0</v>
      </c>
      <c r="AD3009" s="83">
        <f t="shared" si="507"/>
        <v>3988.1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3988.1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3420</v>
      </c>
      <c r="B3010" s="91" t="s">
        <v>704</v>
      </c>
      <c r="C3010" s="91" t="s">
        <v>65</v>
      </c>
      <c r="D3010" s="91" t="s">
        <v>124</v>
      </c>
      <c r="E3010" s="91" t="s">
        <v>2859</v>
      </c>
      <c r="F3010" s="91" t="s">
        <v>2859</v>
      </c>
      <c r="G3010" s="91" t="s">
        <v>2859</v>
      </c>
      <c r="H3010" s="91">
        <v>83</v>
      </c>
      <c r="I3010" s="91" t="s">
        <v>79</v>
      </c>
      <c r="J3010" s="2" t="s">
        <v>3314</v>
      </c>
      <c r="K3010" s="2" t="s">
        <v>3282</v>
      </c>
      <c r="L3010" s="2" t="s">
        <v>704</v>
      </c>
      <c r="M3010" s="91" t="s">
        <v>2860</v>
      </c>
      <c r="N3010" s="64"/>
      <c r="O3010" s="64" t="s">
        <v>944</v>
      </c>
      <c r="P3010" s="64" t="s">
        <v>41</v>
      </c>
      <c r="Q3010" s="16">
        <v>0</v>
      </c>
      <c r="R3010" s="64">
        <v>7591</v>
      </c>
      <c r="S3010" s="64"/>
      <c r="T3010" s="83">
        <v>-3500</v>
      </c>
      <c r="U3010" s="7"/>
      <c r="V3010" s="7">
        <v>0</v>
      </c>
      <c r="W3010" s="83">
        <f t="shared" si="505"/>
        <v>-3500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3432</v>
      </c>
      <c r="B3011" s="91" t="s">
        <v>704</v>
      </c>
      <c r="C3011" s="91" t="s">
        <v>47</v>
      </c>
      <c r="D3011" s="91" t="s">
        <v>48</v>
      </c>
      <c r="E3011" s="91" t="s">
        <v>2485</v>
      </c>
      <c r="F3011" s="91" t="s">
        <v>2486</v>
      </c>
      <c r="G3011" s="91" t="s">
        <v>2485</v>
      </c>
      <c r="H3011" s="91">
        <v>83</v>
      </c>
      <c r="I3011" s="91" t="s">
        <v>79</v>
      </c>
      <c r="J3011" s="2" t="s">
        <v>3314</v>
      </c>
      <c r="K3011" s="2" t="s">
        <v>3282</v>
      </c>
      <c r="L3011" s="2" t="s">
        <v>704</v>
      </c>
      <c r="M3011" s="91" t="s">
        <v>2485</v>
      </c>
      <c r="N3011" s="64"/>
      <c r="O3011" s="64" t="s">
        <v>944</v>
      </c>
      <c r="P3011" s="64" t="s">
        <v>41</v>
      </c>
      <c r="Q3011" s="16">
        <v>0</v>
      </c>
      <c r="R3011" s="64">
        <v>7592</v>
      </c>
      <c r="S3011" s="64"/>
      <c r="T3011" s="83">
        <v>-1010.5</v>
      </c>
      <c r="U3011" s="7"/>
      <c r="V3011" s="7">
        <v>0</v>
      </c>
      <c r="W3011" s="83">
        <f t="shared" si="505"/>
        <v>-1010.5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3432</v>
      </c>
      <c r="B3012" s="91" t="s">
        <v>704</v>
      </c>
      <c r="C3012" s="91" t="s">
        <v>47</v>
      </c>
      <c r="D3012" s="91" t="s">
        <v>63</v>
      </c>
      <c r="E3012" s="91" t="s">
        <v>2412</v>
      </c>
      <c r="F3012" s="91" t="s">
        <v>2779</v>
      </c>
      <c r="G3012" s="91" t="s">
        <v>2412</v>
      </c>
      <c r="H3012" s="91">
        <v>83</v>
      </c>
      <c r="I3012" s="91" t="s">
        <v>79</v>
      </c>
      <c r="J3012" s="2" t="s">
        <v>3314</v>
      </c>
      <c r="K3012" s="2" t="s">
        <v>3282</v>
      </c>
      <c r="L3012" s="2" t="s">
        <v>704</v>
      </c>
      <c r="M3012" s="91" t="s">
        <v>2784</v>
      </c>
      <c r="N3012" s="64"/>
      <c r="O3012" s="64" t="s">
        <v>944</v>
      </c>
      <c r="P3012" s="64" t="s">
        <v>46</v>
      </c>
      <c r="Q3012" s="16">
        <v>7.0000000000000007E-2</v>
      </c>
      <c r="R3012" s="64">
        <v>7611</v>
      </c>
      <c r="S3012" s="64"/>
      <c r="T3012" s="83">
        <v>-12669</v>
      </c>
      <c r="U3012" s="7"/>
      <c r="V3012" s="7">
        <v>0</v>
      </c>
      <c r="W3012" s="83">
        <f t="shared" si="505"/>
        <v>-12669</v>
      </c>
      <c r="X3012" s="83">
        <f t="shared" si="506"/>
        <v>0</v>
      </c>
      <c r="Y3012" s="83"/>
      <c r="Z3012" s="16">
        <v>0</v>
      </c>
      <c r="AA3012" s="7">
        <v>0</v>
      </c>
      <c r="AB3012" s="7">
        <f t="shared" si="501"/>
        <v>0</v>
      </c>
      <c r="AC3012" s="5">
        <f t="shared" si="502"/>
        <v>0</v>
      </c>
      <c r="AD3012" s="83">
        <f t="shared" si="507"/>
        <v>0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0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3432</v>
      </c>
      <c r="B3013" s="91" t="s">
        <v>704</v>
      </c>
      <c r="C3013" s="91" t="s">
        <v>47</v>
      </c>
      <c r="D3013" s="91" t="s">
        <v>63</v>
      </c>
      <c r="E3013" s="91" t="s">
        <v>2775</v>
      </c>
      <c r="F3013" s="91" t="s">
        <v>2775</v>
      </c>
      <c r="G3013" s="91" t="s">
        <v>2775</v>
      </c>
      <c r="H3013" s="91">
        <v>83</v>
      </c>
      <c r="I3013" s="91" t="s">
        <v>79</v>
      </c>
      <c r="J3013" s="2" t="s">
        <v>3314</v>
      </c>
      <c r="K3013" s="2" t="s">
        <v>3282</v>
      </c>
      <c r="L3013" s="2" t="s">
        <v>704</v>
      </c>
      <c r="M3013" s="91" t="s">
        <v>2776</v>
      </c>
      <c r="N3013" s="64"/>
      <c r="O3013" s="64" t="s">
        <v>944</v>
      </c>
      <c r="P3013" s="64" t="s">
        <v>41</v>
      </c>
      <c r="Q3013" s="16">
        <v>0</v>
      </c>
      <c r="R3013" s="64">
        <v>7613</v>
      </c>
      <c r="S3013" s="64"/>
      <c r="T3013" s="83">
        <v>-93721.91</v>
      </c>
      <c r="U3013" s="7"/>
      <c r="V3013" s="7">
        <v>66186.92</v>
      </c>
      <c r="W3013" s="83">
        <f t="shared" si="505"/>
        <v>-159908.83000000002</v>
      </c>
      <c r="X3013" s="83">
        <f t="shared" si="506"/>
        <v>66186.92</v>
      </c>
      <c r="Y3013" s="83"/>
      <c r="Z3013" s="16">
        <v>0</v>
      </c>
      <c r="AA3013" s="7">
        <v>0</v>
      </c>
      <c r="AB3013" s="7">
        <f t="shared" si="501"/>
        <v>66186.92</v>
      </c>
      <c r="AC3013" s="5">
        <f t="shared" si="502"/>
        <v>0</v>
      </c>
      <c r="AD3013" s="83">
        <f t="shared" si="507"/>
        <v>66186.92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66186.92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3432</v>
      </c>
      <c r="B3014" s="91" t="s">
        <v>704</v>
      </c>
      <c r="C3014" s="91" t="s">
        <v>166</v>
      </c>
      <c r="D3014" s="91" t="s">
        <v>167</v>
      </c>
      <c r="E3014" s="91" t="s">
        <v>2809</v>
      </c>
      <c r="F3014" s="91" t="s">
        <v>2809</v>
      </c>
      <c r="G3014" s="91" t="s">
        <v>2809</v>
      </c>
      <c r="H3014" s="91">
        <v>83</v>
      </c>
      <c r="I3014" s="91" t="s">
        <v>79</v>
      </c>
      <c r="J3014" s="2" t="s">
        <v>3314</v>
      </c>
      <c r="K3014" s="2" t="s">
        <v>3282</v>
      </c>
      <c r="L3014" s="2" t="s">
        <v>704</v>
      </c>
      <c r="M3014" s="91" t="s">
        <v>2809</v>
      </c>
      <c r="N3014" s="64"/>
      <c r="O3014" s="64" t="s">
        <v>944</v>
      </c>
      <c r="P3014" s="64" t="s">
        <v>46</v>
      </c>
      <c r="Q3014" s="16">
        <v>0.01</v>
      </c>
      <c r="R3014" s="64">
        <v>7614</v>
      </c>
      <c r="S3014" s="64"/>
      <c r="T3014" s="83">
        <v>-1910</v>
      </c>
      <c r="U3014" s="7"/>
      <c r="V3014" s="7">
        <v>0</v>
      </c>
      <c r="W3014" s="83">
        <f t="shared" si="505"/>
        <v>-1910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3420</v>
      </c>
      <c r="B3015" s="91" t="s">
        <v>704</v>
      </c>
      <c r="C3015" s="91" t="s">
        <v>146</v>
      </c>
      <c r="D3015" s="91" t="s">
        <v>147</v>
      </c>
      <c r="E3015" s="91" t="s">
        <v>2875</v>
      </c>
      <c r="F3015" s="91" t="s">
        <v>2875</v>
      </c>
      <c r="G3015" s="91" t="s">
        <v>2875</v>
      </c>
      <c r="H3015" s="91">
        <v>83</v>
      </c>
      <c r="I3015" s="91" t="s">
        <v>79</v>
      </c>
      <c r="J3015" s="2" t="s">
        <v>3314</v>
      </c>
      <c r="K3015" s="2" t="s">
        <v>3282</v>
      </c>
      <c r="L3015" s="2" t="s">
        <v>704</v>
      </c>
      <c r="M3015" s="91" t="s">
        <v>2876</v>
      </c>
      <c r="N3015" s="64"/>
      <c r="O3015" s="64" t="s">
        <v>944</v>
      </c>
      <c r="P3015" s="64" t="s">
        <v>46</v>
      </c>
      <c r="Q3015" s="16">
        <v>0.02</v>
      </c>
      <c r="R3015" s="64">
        <v>100</v>
      </c>
      <c r="S3015" s="64"/>
      <c r="T3015" s="83">
        <v>-200</v>
      </c>
      <c r="U3015" s="7"/>
      <c r="V3015" s="7">
        <v>0</v>
      </c>
      <c r="W3015" s="83">
        <f t="shared" si="505"/>
        <v>-200</v>
      </c>
      <c r="X3015" s="83">
        <f t="shared" si="506"/>
        <v>0</v>
      </c>
      <c r="Y3015" s="83"/>
      <c r="Z3015" s="16">
        <v>0</v>
      </c>
      <c r="AA3015" s="7">
        <v>0</v>
      </c>
      <c r="AB3015" s="7">
        <f t="shared" si="501"/>
        <v>0</v>
      </c>
      <c r="AC3015" s="5">
        <f t="shared" si="502"/>
        <v>0</v>
      </c>
      <c r="AD3015" s="83">
        <f t="shared" si="507"/>
        <v>0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0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3432</v>
      </c>
      <c r="B3016" s="91" t="s">
        <v>35</v>
      </c>
      <c r="C3016" s="91" t="s">
        <v>47</v>
      </c>
      <c r="D3016" s="91" t="s">
        <v>48</v>
      </c>
      <c r="E3016" s="91" t="s">
        <v>545</v>
      </c>
      <c r="F3016" s="91" t="s">
        <v>2710</v>
      </c>
      <c r="G3016" s="91" t="s">
        <v>1848</v>
      </c>
      <c r="H3016" s="91">
        <v>83</v>
      </c>
      <c r="I3016" s="91" t="s">
        <v>79</v>
      </c>
      <c r="J3016" s="2" t="s">
        <v>3314</v>
      </c>
      <c r="K3016" s="2" t="s">
        <v>3282</v>
      </c>
      <c r="L3016" s="2" t="s">
        <v>704</v>
      </c>
      <c r="M3016" s="91" t="s">
        <v>2711</v>
      </c>
      <c r="N3016" s="64"/>
      <c r="O3016" s="64" t="s">
        <v>3437</v>
      </c>
      <c r="P3016" s="64" t="s">
        <v>46</v>
      </c>
      <c r="Q3016" s="16">
        <v>0.02</v>
      </c>
      <c r="R3016" s="82">
        <v>7148</v>
      </c>
      <c r="S3016" s="64"/>
      <c r="T3016" s="7">
        <v>0</v>
      </c>
      <c r="U3016" s="7">
        <v>0</v>
      </c>
      <c r="V3016" s="7">
        <v>257.41000000000003</v>
      </c>
      <c r="W3016" s="83">
        <f t="shared" si="505"/>
        <v>-257.41000000000003</v>
      </c>
      <c r="X3016" s="83">
        <f t="shared" si="506"/>
        <v>252.36274509803923</v>
      </c>
      <c r="Y3016" s="83"/>
      <c r="Z3016" s="16">
        <v>0</v>
      </c>
      <c r="AA3016" s="7">
        <v>0</v>
      </c>
      <c r="AB3016" s="7">
        <f t="shared" si="501"/>
        <v>252.36274509803923</v>
      </c>
      <c r="AC3016" s="5">
        <f t="shared" si="502"/>
        <v>5.0472549019607982</v>
      </c>
      <c r="AD3016" s="83">
        <f t="shared" si="507"/>
        <v>257.41000000000003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257.41000000000003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3432</v>
      </c>
      <c r="B3017" s="91" t="s">
        <v>35</v>
      </c>
      <c r="C3017" s="91" t="s">
        <v>36</v>
      </c>
      <c r="D3017" s="91" t="s">
        <v>54</v>
      </c>
      <c r="E3017" s="91" t="s">
        <v>55</v>
      </c>
      <c r="F3017" s="91" t="s">
        <v>2834</v>
      </c>
      <c r="G3017" s="91" t="s">
        <v>1848</v>
      </c>
      <c r="H3017" s="91">
        <v>83</v>
      </c>
      <c r="I3017" s="91" t="s">
        <v>79</v>
      </c>
      <c r="J3017" s="2" t="s">
        <v>3314</v>
      </c>
      <c r="K3017" s="2" t="s">
        <v>3282</v>
      </c>
      <c r="L3017" s="2" t="s">
        <v>704</v>
      </c>
      <c r="M3017" s="91" t="s">
        <v>2835</v>
      </c>
      <c r="N3017" s="64"/>
      <c r="O3017" s="64" t="s">
        <v>1061</v>
      </c>
      <c r="P3017" s="64" t="s">
        <v>41</v>
      </c>
      <c r="Q3017" s="16">
        <v>0</v>
      </c>
      <c r="R3017" s="64">
        <v>7265</v>
      </c>
      <c r="S3017" s="64"/>
      <c r="T3017" s="83">
        <v>0</v>
      </c>
      <c r="U3017" s="7"/>
      <c r="V3017" s="7">
        <v>1400</v>
      </c>
      <c r="W3017" s="83">
        <f t="shared" si="505"/>
        <v>-1400</v>
      </c>
      <c r="X3017" s="83">
        <f t="shared" si="506"/>
        <v>1400</v>
      </c>
      <c r="Y3017" s="83"/>
      <c r="Z3017" s="16">
        <v>0</v>
      </c>
      <c r="AA3017" s="7">
        <v>0</v>
      </c>
      <c r="AB3017" s="7">
        <f t="shared" si="501"/>
        <v>1400</v>
      </c>
      <c r="AC3017" s="5">
        <f t="shared" si="502"/>
        <v>0</v>
      </c>
      <c r="AD3017" s="83">
        <f t="shared" si="507"/>
        <v>1400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1400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3420</v>
      </c>
      <c r="B3018" s="91" t="s">
        <v>704</v>
      </c>
      <c r="C3018" s="91" t="s">
        <v>146</v>
      </c>
      <c r="D3018" s="91" t="s">
        <v>154</v>
      </c>
      <c r="E3018" s="91" t="s">
        <v>2863</v>
      </c>
      <c r="F3018" s="91" t="s">
        <v>2863</v>
      </c>
      <c r="G3018" s="91" t="s">
        <v>2863</v>
      </c>
      <c r="H3018" s="91">
        <v>83</v>
      </c>
      <c r="I3018" s="91" t="s">
        <v>79</v>
      </c>
      <c r="J3018" s="2" t="s">
        <v>3314</v>
      </c>
      <c r="K3018" s="2" t="s">
        <v>3282</v>
      </c>
      <c r="L3018" s="2" t="s">
        <v>704</v>
      </c>
      <c r="M3018" s="91" t="s">
        <v>2864</v>
      </c>
      <c r="N3018" s="64"/>
      <c r="O3018" s="64" t="s">
        <v>1061</v>
      </c>
      <c r="P3018" s="64" t="s">
        <v>46</v>
      </c>
      <c r="Q3018" s="16">
        <v>0.03</v>
      </c>
      <c r="R3018" s="64">
        <v>108</v>
      </c>
      <c r="S3018" s="64"/>
      <c r="T3018" s="83">
        <v>0</v>
      </c>
      <c r="U3018" s="7"/>
      <c r="V3018" s="7">
        <v>2114.4</v>
      </c>
      <c r="W3018" s="83">
        <f t="shared" si="505"/>
        <v>-2114.4</v>
      </c>
      <c r="X3018" s="83">
        <f t="shared" si="506"/>
        <v>2052.8155339805826</v>
      </c>
      <c r="Y3018" s="83"/>
      <c r="Z3018" s="16">
        <v>0</v>
      </c>
      <c r="AA3018" s="7">
        <v>0</v>
      </c>
      <c r="AB3018" s="7">
        <f t="shared" si="501"/>
        <v>2052.8155339805826</v>
      </c>
      <c r="AC3018" s="5">
        <f t="shared" si="502"/>
        <v>61.584466019417505</v>
      </c>
      <c r="AD3018" s="83">
        <f t="shared" si="507"/>
        <v>2114.4</v>
      </c>
      <c r="AE3018" s="3">
        <f>VLOOKUP(I3018,[1]媒体政策预估表!A:N,MATCH(O3018,[1]媒体政策预估表!$A$2:$M$2,0),0)</f>
        <v>0</v>
      </c>
      <c r="AF3018" s="7">
        <f t="shared" si="503"/>
        <v>0</v>
      </c>
      <c r="AG3018" s="16">
        <v>0</v>
      </c>
      <c r="AH3018" s="83">
        <f t="shared" si="508"/>
        <v>2114.4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3432</v>
      </c>
      <c r="B3019" s="91" t="s">
        <v>35</v>
      </c>
      <c r="C3019" s="91" t="s">
        <v>59</v>
      </c>
      <c r="D3019" s="91" t="s">
        <v>60</v>
      </c>
      <c r="E3019" s="91" t="s">
        <v>83</v>
      </c>
      <c r="F3019" s="91" t="s">
        <v>84</v>
      </c>
      <c r="G3019" s="91" t="s">
        <v>83</v>
      </c>
      <c r="H3019" s="91">
        <v>237</v>
      </c>
      <c r="I3019" s="91" t="s">
        <v>2377</v>
      </c>
      <c r="J3019" s="2" t="s">
        <v>3333</v>
      </c>
      <c r="K3019" s="2" t="s">
        <v>3275</v>
      </c>
      <c r="L3019" s="2" t="s">
        <v>35</v>
      </c>
      <c r="M3019" s="91" t="s">
        <v>2378</v>
      </c>
      <c r="N3019" s="64"/>
      <c r="O3019" s="64" t="s">
        <v>40</v>
      </c>
      <c r="P3019" s="64" t="s">
        <v>76</v>
      </c>
      <c r="Q3019" s="16">
        <v>0.06</v>
      </c>
      <c r="R3019" s="82"/>
      <c r="S3019" s="64"/>
      <c r="T3019" s="7">
        <v>25935.509999999995</v>
      </c>
      <c r="U3019" s="7">
        <v>200000</v>
      </c>
      <c r="V3019" s="7">
        <v>71959.37999999999</v>
      </c>
      <c r="W3019" s="83">
        <f t="shared" si="505"/>
        <v>153976.13</v>
      </c>
      <c r="X3019" s="83">
        <f>IF(P3019="折扣",V3019*Q3019,IF(P3019="返现",V3019,V3019/(1+Q3019+AG3019)))</f>
        <v>71959.37999999999</v>
      </c>
      <c r="Y3019" s="83"/>
      <c r="Z3019" s="16">
        <v>0</v>
      </c>
      <c r="AA3019" s="7">
        <v>0</v>
      </c>
      <c r="AB3019" s="7">
        <f t="shared" si="501"/>
        <v>71959.37999999999</v>
      </c>
      <c r="AC3019" s="5">
        <f t="shared" si="502"/>
        <v>4317.5627999999997</v>
      </c>
      <c r="AD3019" s="7">
        <v>71959.37999999999</v>
      </c>
      <c r="AE3019" s="3">
        <f>VLOOKUP(I3019,[1]媒体政策预估表!A:N,MATCH(O3019,[1]媒体政策预估表!$A$2:$M$2,0),0)</f>
        <v>7.0000000000000007E-2</v>
      </c>
      <c r="AF3019" s="7">
        <f t="shared" si="503"/>
        <v>5037.1565999999993</v>
      </c>
      <c r="AG3019" s="16">
        <v>0</v>
      </c>
      <c r="AH3019" s="7">
        <f>V3019/(1+AG3019)</f>
        <v>71959.37999999999</v>
      </c>
      <c r="AI3019" s="64"/>
      <c r="AJ3019" s="1" t="e">
        <v>#N/A</v>
      </c>
      <c r="AK3019" s="12">
        <f t="shared" si="504"/>
        <v>0</v>
      </c>
    </row>
    <row r="3020" spans="1:37" hidden="1" x14ac:dyDescent="0.3">
      <c r="A3020" s="104" t="s">
        <v>3420</v>
      </c>
      <c r="B3020" s="91" t="s">
        <v>35</v>
      </c>
      <c r="C3020" s="91" t="s">
        <v>36</v>
      </c>
      <c r="D3020" s="91" t="s">
        <v>226</v>
      </c>
      <c r="E3020" s="91" t="s">
        <v>2380</v>
      </c>
      <c r="F3020" s="91" t="s">
        <v>2380</v>
      </c>
      <c r="G3020" s="91" t="s">
        <v>2380</v>
      </c>
      <c r="H3020" s="91">
        <v>237</v>
      </c>
      <c r="I3020" s="91" t="s">
        <v>2377</v>
      </c>
      <c r="J3020" s="2" t="s">
        <v>3333</v>
      </c>
      <c r="K3020" s="2" t="s">
        <v>3275</v>
      </c>
      <c r="L3020" s="2" t="s">
        <v>35</v>
      </c>
      <c r="M3020" s="91" t="s">
        <v>2380</v>
      </c>
      <c r="N3020" s="64"/>
      <c r="O3020" s="64" t="s">
        <v>45</v>
      </c>
      <c r="P3020" s="64" t="s">
        <v>41</v>
      </c>
      <c r="Q3020" s="16">
        <v>0</v>
      </c>
      <c r="R3020" s="82"/>
      <c r="S3020" s="64"/>
      <c r="T3020" s="7">
        <v>668397.07000000565</v>
      </c>
      <c r="U3020" s="7">
        <v>2700000</v>
      </c>
      <c r="V3020" s="7">
        <v>2553958.6699999976</v>
      </c>
      <c r="W3020" s="83">
        <f t="shared" si="505"/>
        <v>814438.40000000829</v>
      </c>
      <c r="X3020" s="83">
        <f t="shared" ref="X3020:X3083" si="509">IF(P3020="折扣",V3020*Q3020,IF(P3020="返现",V3020,V3020/(1+Q3020+AG3020)))</f>
        <v>2553958.6699999976</v>
      </c>
      <c r="Y3020" s="83"/>
      <c r="Z3020" s="16">
        <v>0</v>
      </c>
      <c r="AA3020" s="7">
        <v>0</v>
      </c>
      <c r="AB3020" s="7">
        <f t="shared" si="501"/>
        <v>2553958.6699999976</v>
      </c>
      <c r="AC3020" s="5">
        <f t="shared" si="502"/>
        <v>0</v>
      </c>
      <c r="AD3020" s="7">
        <v>2553958.6699999976</v>
      </c>
      <c r="AE3020" s="3">
        <f>VLOOKUP(I3020,[1]媒体政策预估表!A:N,MATCH(O3020,[1]媒体政策预估表!$A$2:$M$2,0),0)</f>
        <v>0.06</v>
      </c>
      <c r="AF3020" s="7">
        <f t="shared" si="503"/>
        <v>153237.52019999985</v>
      </c>
      <c r="AG3020" s="16">
        <v>0</v>
      </c>
      <c r="AH3020" s="7">
        <f t="shared" ref="AH3020:AH3083" si="510">V3020/(1+AG3020)</f>
        <v>2553958.6699999976</v>
      </c>
      <c r="AI3020" s="64"/>
      <c r="AJ3020" s="1" t="s">
        <v>3709</v>
      </c>
      <c r="AK3020" s="12">
        <f t="shared" si="504"/>
        <v>0</v>
      </c>
    </row>
    <row r="3021" spans="1:37" hidden="1" x14ac:dyDescent="0.3">
      <c r="A3021" s="104" t="s">
        <v>3420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3333</v>
      </c>
      <c r="K3021" s="2" t="s">
        <v>3275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-0.04</v>
      </c>
      <c r="R3021" s="82"/>
      <c r="S3021" s="64"/>
      <c r="T3021" s="7">
        <v>0</v>
      </c>
      <c r="U3021" s="7">
        <v>-122.264</v>
      </c>
      <c r="V3021" s="7">
        <v>0</v>
      </c>
      <c r="W3021" s="83">
        <f t="shared" si="505"/>
        <v>-122.264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ref="AB3021:AB3084" si="511">X3021+AA3021</f>
        <v>0</v>
      </c>
      <c r="AC3021" s="5">
        <f t="shared" ref="AC3021:AC3084" si="512">IF(P3021="返现",X3021*Q3021,V3021-X3021)</f>
        <v>0</v>
      </c>
      <c r="AD3021" s="7">
        <v>938221.28999999992</v>
      </c>
      <c r="AE3021" s="3">
        <f>VLOOKUP(I3021,[1]媒体政策预估表!A:N,MATCH(O3021,[1]媒体政策预估表!$A$2:$M$2,0),0)</f>
        <v>0.06</v>
      </c>
      <c r="AF3021" s="7">
        <f t="shared" ref="AF3021:AF3084" si="513">AD3021*AE3021</f>
        <v>56293.277399999992</v>
      </c>
      <c r="AG3021" s="16">
        <v>0.24</v>
      </c>
      <c r="AH3021" s="7">
        <f t="shared" si="510"/>
        <v>0</v>
      </c>
      <c r="AI3021" s="64"/>
      <c r="AJ3021" s="1" t="e">
        <v>#N/A</v>
      </c>
      <c r="AK3021" s="12">
        <f t="shared" ref="AK3021:AK3084" si="514">X3021+AA3021-AB3021</f>
        <v>0</v>
      </c>
    </row>
    <row r="3022" spans="1:37" hidden="1" x14ac:dyDescent="0.3">
      <c r="A3022" s="104" t="s">
        <v>3420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3333</v>
      </c>
      <c r="K3022" s="2" t="s">
        <v>3275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/>
      <c r="T3022" s="7">
        <v>0</v>
      </c>
      <c r="U3022" s="7">
        <v>-526223.29130000004</v>
      </c>
      <c r="V3022" s="7">
        <v>0</v>
      </c>
      <c r="W3022" s="83">
        <f t="shared" si="505"/>
        <v>-526223.29130000004</v>
      </c>
      <c r="X3022" s="83">
        <f t="shared" si="509"/>
        <v>0</v>
      </c>
      <c r="Y3022" s="83"/>
      <c r="Z3022" s="16">
        <v>0</v>
      </c>
      <c r="AA3022" s="7">
        <v>0</v>
      </c>
      <c r="AB3022" s="7">
        <f t="shared" si="511"/>
        <v>0</v>
      </c>
      <c r="AC3022" s="5">
        <f t="shared" si="512"/>
        <v>0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0.33</v>
      </c>
      <c r="AH3022" s="7">
        <f t="shared" si="510"/>
        <v>0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3420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3333</v>
      </c>
      <c r="K3023" s="2" t="s">
        <v>3275</v>
      </c>
      <c r="L3023" s="2" t="s">
        <v>35</v>
      </c>
      <c r="M3023" s="91" t="s">
        <v>2381</v>
      </c>
      <c r="N3023" s="64"/>
      <c r="O3023" s="64" t="s">
        <v>45</v>
      </c>
      <c r="P3023" s="64" t="s">
        <v>46</v>
      </c>
      <c r="Q3023" s="16">
        <v>0.04</v>
      </c>
      <c r="R3023" s="82"/>
      <c r="S3023" s="64" t="s">
        <v>3438</v>
      </c>
      <c r="T3023" s="7">
        <v>3345635.0323999701</v>
      </c>
      <c r="U3023" s="7">
        <v>-854772.84450000001</v>
      </c>
      <c r="V3023" s="7">
        <v>1269744.2</v>
      </c>
      <c r="W3023" s="83">
        <f t="shared" si="505"/>
        <v>1221117.98789997</v>
      </c>
      <c r="X3023" s="83">
        <f>IF(P3023="折扣",V3023*Q3023,IF(P3023="返现",V3023,V3023/(1+Q3023+AG3023)))+8706.32</f>
        <v>922191.35597122286</v>
      </c>
      <c r="Y3023" s="83"/>
      <c r="Z3023" s="16">
        <v>0</v>
      </c>
      <c r="AA3023" s="7">
        <v>0</v>
      </c>
      <c r="AB3023" s="7">
        <f t="shared" si="511"/>
        <v>922191.35597122286</v>
      </c>
      <c r="AC3023" s="5">
        <f t="shared" si="512"/>
        <v>347552.84402877709</v>
      </c>
      <c r="AD3023" s="7">
        <v>0</v>
      </c>
      <c r="AE3023" s="3">
        <f>VLOOKUP(I3023,[1]媒体政策预估表!A:N,MATCH(O3023,[1]媒体政策预估表!$A$2:$M$2,0),0)</f>
        <v>0.06</v>
      </c>
      <c r="AF3023" s="7">
        <f t="shared" si="513"/>
        <v>0</v>
      </c>
      <c r="AG3023" s="16">
        <v>0.35</v>
      </c>
      <c r="AH3023" s="7">
        <f t="shared" si="510"/>
        <v>940551.25925925921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3432</v>
      </c>
      <c r="B3024" s="91" t="s">
        <v>35</v>
      </c>
      <c r="C3024" s="91" t="s">
        <v>36</v>
      </c>
      <c r="D3024" s="91" t="s">
        <v>54</v>
      </c>
      <c r="E3024" s="91" t="s">
        <v>2381</v>
      </c>
      <c r="F3024" s="91" t="s">
        <v>2382</v>
      </c>
      <c r="G3024" s="91" t="s">
        <v>2381</v>
      </c>
      <c r="H3024" s="91">
        <v>237</v>
      </c>
      <c r="I3024" s="91" t="s">
        <v>2377</v>
      </c>
      <c r="J3024" s="2" t="s">
        <v>3333</v>
      </c>
      <c r="K3024" s="2" t="s">
        <v>3275</v>
      </c>
      <c r="L3024" s="2" t="s">
        <v>35</v>
      </c>
      <c r="M3024" s="91" t="s">
        <v>2381</v>
      </c>
      <c r="N3024" s="64"/>
      <c r="O3024" s="64" t="s">
        <v>40</v>
      </c>
      <c r="P3024" s="64" t="s">
        <v>46</v>
      </c>
      <c r="Q3024" s="16">
        <v>0.04</v>
      </c>
      <c r="R3024" s="82"/>
      <c r="S3024" s="64"/>
      <c r="T3024" s="7">
        <v>263794.71960000019</v>
      </c>
      <c r="U3024" s="7">
        <v>-266802.67800000001</v>
      </c>
      <c r="V3024" s="7">
        <v>238622.05999999997</v>
      </c>
      <c r="W3024" s="83">
        <f t="shared" si="505"/>
        <v>-241630.0183999998</v>
      </c>
      <c r="X3024" s="83">
        <f t="shared" si="509"/>
        <v>186423.48437499997</v>
      </c>
      <c r="Y3024" s="83"/>
      <c r="Z3024" s="16">
        <v>0</v>
      </c>
      <c r="AA3024" s="7">
        <v>0</v>
      </c>
      <c r="AB3024" s="7">
        <f t="shared" si="511"/>
        <v>186423.48437499997</v>
      </c>
      <c r="AC3024" s="5">
        <f t="shared" si="512"/>
        <v>52198.575624999998</v>
      </c>
      <c r="AD3024" s="7">
        <v>192377.64999999997</v>
      </c>
      <c r="AE3024" s="3">
        <f>VLOOKUP(I3024,[1]媒体政策预估表!A:N,MATCH(O3024,[1]媒体政策预估表!$A$2:$M$2,0),0)</f>
        <v>7.0000000000000007E-2</v>
      </c>
      <c r="AF3024" s="7">
        <f t="shared" si="513"/>
        <v>13466.4355</v>
      </c>
      <c r="AG3024" s="16">
        <v>0.24</v>
      </c>
      <c r="AH3024" s="7">
        <f t="shared" si="510"/>
        <v>192437.1451612903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3432</v>
      </c>
      <c r="B3025" s="91" t="s">
        <v>35</v>
      </c>
      <c r="C3025" s="91" t="s">
        <v>36</v>
      </c>
      <c r="D3025" s="91" t="s">
        <v>54</v>
      </c>
      <c r="E3025" s="91" t="s">
        <v>1352</v>
      </c>
      <c r="F3025" s="91" t="s">
        <v>2434</v>
      </c>
      <c r="G3025" s="91" t="s">
        <v>1352</v>
      </c>
      <c r="H3025" s="91">
        <v>237</v>
      </c>
      <c r="I3025" s="91" t="s">
        <v>2377</v>
      </c>
      <c r="J3025" s="2" t="s">
        <v>3333</v>
      </c>
      <c r="K3025" s="2" t="s">
        <v>3275</v>
      </c>
      <c r="L3025" s="2" t="s">
        <v>35</v>
      </c>
      <c r="M3025" s="91" t="s">
        <v>630</v>
      </c>
      <c r="N3025" s="64"/>
      <c r="O3025" s="64" t="s">
        <v>45</v>
      </c>
      <c r="P3025" s="64" t="s">
        <v>41</v>
      </c>
      <c r="Q3025" s="16">
        <v>0</v>
      </c>
      <c r="R3025" s="82"/>
      <c r="S3025" s="64"/>
      <c r="T3025" s="7">
        <v>475405.3899999992</v>
      </c>
      <c r="U3025" s="7">
        <v>1300000</v>
      </c>
      <c r="V3025" s="7">
        <v>945759.97000000009</v>
      </c>
      <c r="W3025" s="83">
        <f t="shared" si="505"/>
        <v>829645.41999999911</v>
      </c>
      <c r="X3025" s="83">
        <f t="shared" si="509"/>
        <v>945759.97000000009</v>
      </c>
      <c r="Y3025" s="83"/>
      <c r="Z3025" s="16">
        <v>0</v>
      </c>
      <c r="AA3025" s="7">
        <v>0</v>
      </c>
      <c r="AB3025" s="7">
        <f t="shared" si="511"/>
        <v>945759.97000000009</v>
      </c>
      <c r="AC3025" s="5">
        <f t="shared" si="512"/>
        <v>0</v>
      </c>
      <c r="AD3025" s="7">
        <v>945759.97000000009</v>
      </c>
      <c r="AE3025" s="3">
        <f>VLOOKUP(I3025,[1]媒体政策预估表!A:N,MATCH(O3025,[1]媒体政策预估表!$A$2:$M$2,0),0)</f>
        <v>0.06</v>
      </c>
      <c r="AF3025" s="7">
        <f t="shared" si="513"/>
        <v>56745.5982</v>
      </c>
      <c r="AG3025" s="16">
        <v>0</v>
      </c>
      <c r="AH3025" s="7">
        <f t="shared" si="510"/>
        <v>945759.97000000009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3420</v>
      </c>
      <c r="B3026" s="91" t="s">
        <v>35</v>
      </c>
      <c r="C3026" s="91" t="s">
        <v>36</v>
      </c>
      <c r="D3026" s="91" t="s">
        <v>54</v>
      </c>
      <c r="E3026" s="91" t="s">
        <v>2746</v>
      </c>
      <c r="F3026" s="91" t="s">
        <v>2746</v>
      </c>
      <c r="G3026" s="91" t="s">
        <v>2746</v>
      </c>
      <c r="H3026" s="91">
        <v>237</v>
      </c>
      <c r="I3026" s="91" t="s">
        <v>2377</v>
      </c>
      <c r="J3026" s="2" t="s">
        <v>3333</v>
      </c>
      <c r="K3026" s="2" t="s">
        <v>3275</v>
      </c>
      <c r="L3026" s="2" t="s">
        <v>35</v>
      </c>
      <c r="M3026" s="91" t="s">
        <v>2747</v>
      </c>
      <c r="N3026" s="64"/>
      <c r="O3026" s="64" t="s">
        <v>45</v>
      </c>
      <c r="P3026" s="64" t="s">
        <v>46</v>
      </c>
      <c r="Q3026" s="16">
        <v>0.05</v>
      </c>
      <c r="R3026" s="82"/>
      <c r="S3026" s="64"/>
      <c r="T3026" s="7">
        <v>0</v>
      </c>
      <c r="U3026" s="7">
        <v>30000</v>
      </c>
      <c r="V3026" s="7">
        <v>10639.88</v>
      </c>
      <c r="W3026" s="83">
        <f t="shared" si="505"/>
        <v>19360.120000000003</v>
      </c>
      <c r="X3026" s="83">
        <f t="shared" si="509"/>
        <v>10133.219047619046</v>
      </c>
      <c r="Y3026" s="83"/>
      <c r="Z3026" s="16">
        <v>0</v>
      </c>
      <c r="AA3026" s="7">
        <v>0</v>
      </c>
      <c r="AB3026" s="7">
        <f t="shared" si="511"/>
        <v>10133.219047619046</v>
      </c>
      <c r="AC3026" s="5">
        <f t="shared" si="512"/>
        <v>506.66095238095295</v>
      </c>
      <c r="AD3026" s="7">
        <v>10639.88</v>
      </c>
      <c r="AE3026" s="3">
        <f>VLOOKUP(I3026,[1]媒体政策预估表!A:N,MATCH(O3026,[1]媒体政策预估表!$A$2:$M$2,0),0)</f>
        <v>0.06</v>
      </c>
      <c r="AF3026" s="7">
        <f t="shared" si="513"/>
        <v>638.39279999999997</v>
      </c>
      <c r="AG3026" s="16">
        <v>0</v>
      </c>
      <c r="AH3026" s="7">
        <f t="shared" si="510"/>
        <v>10639.88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3432</v>
      </c>
      <c r="B3027" s="91" t="s">
        <v>35</v>
      </c>
      <c r="C3027" s="91" t="s">
        <v>36</v>
      </c>
      <c r="D3027" s="91" t="s">
        <v>54</v>
      </c>
      <c r="E3027" s="91" t="s">
        <v>2383</v>
      </c>
      <c r="F3027" s="91" t="s">
        <v>2383</v>
      </c>
      <c r="G3027" s="91" t="s">
        <v>2383</v>
      </c>
      <c r="H3027" s="91">
        <v>237</v>
      </c>
      <c r="I3027" s="91" t="s">
        <v>2377</v>
      </c>
      <c r="J3027" s="2" t="s">
        <v>3333</v>
      </c>
      <c r="K3027" s="2" t="s">
        <v>3275</v>
      </c>
      <c r="L3027" s="2" t="s">
        <v>35</v>
      </c>
      <c r="M3027" s="91" t="s">
        <v>2384</v>
      </c>
      <c r="N3027" s="64"/>
      <c r="O3027" s="64" t="s">
        <v>45</v>
      </c>
      <c r="P3027" s="64" t="s">
        <v>41</v>
      </c>
      <c r="Q3027" s="16">
        <v>0</v>
      </c>
      <c r="R3027" s="82"/>
      <c r="S3027" s="64"/>
      <c r="T3027" s="7">
        <v>154108.59999999998</v>
      </c>
      <c r="U3027" s="7">
        <v>300000</v>
      </c>
      <c r="V3027" s="7">
        <v>206382.63</v>
      </c>
      <c r="W3027" s="83">
        <f t="shared" si="505"/>
        <v>247725.96999999997</v>
      </c>
      <c r="X3027" s="83">
        <f t="shared" si="509"/>
        <v>206382.63</v>
      </c>
      <c r="Y3027" s="83"/>
      <c r="Z3027" s="16">
        <v>0</v>
      </c>
      <c r="AA3027" s="7">
        <v>0</v>
      </c>
      <c r="AB3027" s="7">
        <f t="shared" si="511"/>
        <v>206382.63</v>
      </c>
      <c r="AC3027" s="5">
        <f t="shared" si="512"/>
        <v>0</v>
      </c>
      <c r="AD3027" s="7">
        <v>206382.63</v>
      </c>
      <c r="AE3027" s="3">
        <f>VLOOKUP(I3027,[1]媒体政策预估表!A:N,MATCH(O3027,[1]媒体政策预估表!$A$2:$M$2,0),0)</f>
        <v>0.06</v>
      </c>
      <c r="AF3027" s="7">
        <f t="shared" si="513"/>
        <v>12382.9578</v>
      </c>
      <c r="AG3027" s="16">
        <v>0</v>
      </c>
      <c r="AH3027" s="7">
        <f t="shared" si="510"/>
        <v>206382.63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3420</v>
      </c>
      <c r="B3028" s="91" t="s">
        <v>35</v>
      </c>
      <c r="C3028" s="91" t="s">
        <v>36</v>
      </c>
      <c r="D3028" s="91" t="s">
        <v>54</v>
      </c>
      <c r="E3028" s="91" t="s">
        <v>267</v>
      </c>
      <c r="F3028" s="91" t="s">
        <v>267</v>
      </c>
      <c r="G3028" s="91" t="s">
        <v>267</v>
      </c>
      <c r="H3028" s="91">
        <v>237</v>
      </c>
      <c r="I3028" s="91" t="s">
        <v>2377</v>
      </c>
      <c r="J3028" s="2" t="s">
        <v>3333</v>
      </c>
      <c r="K3028" s="2" t="s">
        <v>3275</v>
      </c>
      <c r="L3028" s="2" t="s">
        <v>35</v>
      </c>
      <c r="M3028" s="91" t="s">
        <v>2476</v>
      </c>
      <c r="N3028" s="64"/>
      <c r="O3028" s="64" t="s">
        <v>40</v>
      </c>
      <c r="P3028" s="64" t="s">
        <v>41</v>
      </c>
      <c r="Q3028" s="16">
        <v>0</v>
      </c>
      <c r="R3028" s="82"/>
      <c r="S3028" s="64"/>
      <c r="T3028" s="7">
        <v>0</v>
      </c>
      <c r="U3028" s="7">
        <v>100000</v>
      </c>
      <c r="V3028" s="7">
        <v>18810.094599999953</v>
      </c>
      <c r="W3028" s="83">
        <f t="shared" si="505"/>
        <v>81189.905400000047</v>
      </c>
      <c r="X3028" s="83">
        <f t="shared" si="509"/>
        <v>18810.094599999953</v>
      </c>
      <c r="Y3028" s="83"/>
      <c r="Z3028" s="16">
        <v>0</v>
      </c>
      <c r="AA3028" s="7">
        <v>0</v>
      </c>
      <c r="AB3028" s="7">
        <f t="shared" si="511"/>
        <v>18810.094599999953</v>
      </c>
      <c r="AC3028" s="5">
        <f t="shared" si="512"/>
        <v>0</v>
      </c>
      <c r="AD3028" s="7">
        <v>107906.92999999998</v>
      </c>
      <c r="AE3028" s="3">
        <f>VLOOKUP(I3028,[1]媒体政策预估表!A:N,MATCH(O3028,[1]媒体政策预估表!$A$2:$M$2,0),0)</f>
        <v>7.0000000000000007E-2</v>
      </c>
      <c r="AF3028" s="7">
        <f t="shared" si="513"/>
        <v>7553.485099999999</v>
      </c>
      <c r="AG3028" s="16">
        <v>0</v>
      </c>
      <c r="AH3028" s="7">
        <f t="shared" si="510"/>
        <v>18810.094599999953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3420</v>
      </c>
      <c r="B3029" s="91" t="s">
        <v>35</v>
      </c>
      <c r="C3029" s="91" t="s">
        <v>65</v>
      </c>
      <c r="D3029" s="91" t="s">
        <v>66</v>
      </c>
      <c r="E3029" s="91" t="s">
        <v>2389</v>
      </c>
      <c r="F3029" s="91" t="s">
        <v>2389</v>
      </c>
      <c r="G3029" s="91" t="s">
        <v>2389</v>
      </c>
      <c r="H3029" s="91">
        <v>237</v>
      </c>
      <c r="I3029" s="91" t="s">
        <v>2377</v>
      </c>
      <c r="J3029" s="2" t="s">
        <v>3333</v>
      </c>
      <c r="K3029" s="2" t="s">
        <v>3275</v>
      </c>
      <c r="L3029" s="2" t="s">
        <v>35</v>
      </c>
      <c r="M3029" s="91" t="s">
        <v>2390</v>
      </c>
      <c r="N3029" s="64"/>
      <c r="O3029" s="64" t="s">
        <v>45</v>
      </c>
      <c r="P3029" s="64" t="s">
        <v>46</v>
      </c>
      <c r="Q3029" s="16">
        <v>2.5000000000000001E-2</v>
      </c>
      <c r="R3029" s="82"/>
      <c r="S3029" s="64"/>
      <c r="T3029" s="7">
        <v>55359.069999999963</v>
      </c>
      <c r="U3029" s="7">
        <v>153750</v>
      </c>
      <c r="V3029" s="7">
        <v>162885.95999999996</v>
      </c>
      <c r="W3029" s="83">
        <f t="shared" si="505"/>
        <v>46223.109999999986</v>
      </c>
      <c r="X3029" s="83">
        <f t="shared" si="509"/>
        <v>158913.13170731705</v>
      </c>
      <c r="Y3029" s="83"/>
      <c r="Z3029" s="16">
        <v>0</v>
      </c>
      <c r="AA3029" s="7">
        <v>0</v>
      </c>
      <c r="AB3029" s="7">
        <f t="shared" si="511"/>
        <v>158913.13170731705</v>
      </c>
      <c r="AC3029" s="5">
        <f t="shared" si="512"/>
        <v>3972.8282926829124</v>
      </c>
      <c r="AD3029" s="7">
        <v>162885.95999999996</v>
      </c>
      <c r="AE3029" s="3">
        <f>VLOOKUP(I3029,[1]媒体政策预估表!A:N,MATCH(O3029,[1]媒体政策预估表!$A$2:$M$2,0),0)</f>
        <v>0.06</v>
      </c>
      <c r="AF3029" s="7">
        <f t="shared" si="513"/>
        <v>9773.1575999999968</v>
      </c>
      <c r="AG3029" s="16">
        <v>0</v>
      </c>
      <c r="AH3029" s="7">
        <f t="shared" si="510"/>
        <v>162885.95999999996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3432</v>
      </c>
      <c r="B3030" s="91" t="s">
        <v>35</v>
      </c>
      <c r="C3030" s="91" t="s">
        <v>65</v>
      </c>
      <c r="D3030" s="91" t="s">
        <v>66</v>
      </c>
      <c r="E3030" s="91" t="s">
        <v>2477</v>
      </c>
      <c r="F3030" s="91" t="s">
        <v>2477</v>
      </c>
      <c r="G3030" s="91" t="s">
        <v>2477</v>
      </c>
      <c r="H3030" s="91">
        <v>237</v>
      </c>
      <c r="I3030" s="91" t="s">
        <v>2377</v>
      </c>
      <c r="J3030" s="2" t="s">
        <v>3333</v>
      </c>
      <c r="K3030" s="2" t="s">
        <v>3275</v>
      </c>
      <c r="L3030" s="2" t="s">
        <v>35</v>
      </c>
      <c r="M3030" s="91" t="s">
        <v>2477</v>
      </c>
      <c r="N3030" s="64"/>
      <c r="O3030" s="64" t="s">
        <v>45</v>
      </c>
      <c r="P3030" s="64" t="s">
        <v>41</v>
      </c>
      <c r="Q3030" s="16">
        <v>0</v>
      </c>
      <c r="R3030" s="82"/>
      <c r="S3030" s="64"/>
      <c r="T3030" s="7">
        <v>10273.809999999976</v>
      </c>
      <c r="U3030" s="7">
        <v>50000</v>
      </c>
      <c r="V3030" s="7">
        <v>13664.070000000002</v>
      </c>
      <c r="W3030" s="83">
        <f t="shared" si="505"/>
        <v>46609.739999999976</v>
      </c>
      <c r="X3030" s="83">
        <f t="shared" si="509"/>
        <v>13664.070000000002</v>
      </c>
      <c r="Y3030" s="83"/>
      <c r="Z3030" s="16">
        <v>0</v>
      </c>
      <c r="AA3030" s="7">
        <v>0</v>
      </c>
      <c r="AB3030" s="7">
        <f t="shared" si="511"/>
        <v>13664.070000000002</v>
      </c>
      <c r="AC3030" s="5">
        <f t="shared" si="512"/>
        <v>0</v>
      </c>
      <c r="AD3030" s="7">
        <v>13637.59</v>
      </c>
      <c r="AE3030" s="3">
        <f>VLOOKUP(I3030,[1]媒体政策预估表!A:N,MATCH(O3030,[1]媒体政策预估表!$A$2:$M$2,0),0)</f>
        <v>0.06</v>
      </c>
      <c r="AF3030" s="7">
        <f t="shared" si="513"/>
        <v>818.25540000000001</v>
      </c>
      <c r="AG3030" s="16">
        <v>0</v>
      </c>
      <c r="AH3030" s="7">
        <f t="shared" si="510"/>
        <v>13664.070000000002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3420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3333</v>
      </c>
      <c r="K3031" s="2" t="s">
        <v>3275</v>
      </c>
      <c r="L3031" s="2" t="s">
        <v>35</v>
      </c>
      <c r="M3031" s="91" t="s">
        <v>3439</v>
      </c>
      <c r="N3031" s="64"/>
      <c r="O3031" s="64" t="s">
        <v>45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20000</v>
      </c>
      <c r="V3031" s="7">
        <v>2233.6399999999994</v>
      </c>
      <c r="W3031" s="83">
        <f t="shared" si="505"/>
        <v>17766.36</v>
      </c>
      <c r="X3031" s="83">
        <f t="shared" si="509"/>
        <v>2233.6399999999994</v>
      </c>
      <c r="Y3031" s="83"/>
      <c r="Z3031" s="16">
        <v>0</v>
      </c>
      <c r="AA3031" s="7">
        <v>0</v>
      </c>
      <c r="AB3031" s="7">
        <f t="shared" si="511"/>
        <v>2233.6399999999994</v>
      </c>
      <c r="AC3031" s="5">
        <f t="shared" si="512"/>
        <v>134.01839999999996</v>
      </c>
      <c r="AD3031" s="7">
        <v>2233.6399999999994</v>
      </c>
      <c r="AE3031" s="3">
        <f>VLOOKUP(I3031,[1]媒体政策预估表!A:N,MATCH(O3031,[1]媒体政策预估表!$A$2:$M$2,0),0)</f>
        <v>0.06</v>
      </c>
      <c r="AF3031" s="7">
        <f t="shared" si="513"/>
        <v>134.01839999999996</v>
      </c>
      <c r="AG3031" s="16">
        <v>0</v>
      </c>
      <c r="AH3031" s="7">
        <f t="shared" si="510"/>
        <v>2233.6399999999994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3420</v>
      </c>
      <c r="B3032" s="91" t="s">
        <v>35</v>
      </c>
      <c r="C3032" s="91" t="s">
        <v>65</v>
      </c>
      <c r="D3032" s="91" t="s">
        <v>124</v>
      </c>
      <c r="E3032" s="91" t="s">
        <v>2396</v>
      </c>
      <c r="F3032" s="91" t="s">
        <v>3155</v>
      </c>
      <c r="G3032" s="91" t="s">
        <v>2396</v>
      </c>
      <c r="H3032" s="91">
        <v>237</v>
      </c>
      <c r="I3032" s="91" t="s">
        <v>2377</v>
      </c>
      <c r="J3032" s="2" t="s">
        <v>3333</v>
      </c>
      <c r="K3032" s="2" t="s">
        <v>3275</v>
      </c>
      <c r="L3032" s="2" t="s">
        <v>35</v>
      </c>
      <c r="M3032" s="91" t="s">
        <v>3439</v>
      </c>
      <c r="N3032" s="64"/>
      <c r="O3032" s="64" t="s">
        <v>40</v>
      </c>
      <c r="P3032" s="64" t="s">
        <v>76</v>
      </c>
      <c r="Q3032" s="16">
        <v>0.06</v>
      </c>
      <c r="R3032" s="82"/>
      <c r="S3032" s="64"/>
      <c r="T3032" s="7">
        <v>0</v>
      </c>
      <c r="U3032" s="7">
        <v>18766.36</v>
      </c>
      <c r="V3032" s="7">
        <v>1534.8999999999999</v>
      </c>
      <c r="W3032" s="83">
        <f t="shared" si="505"/>
        <v>17231.46</v>
      </c>
      <c r="X3032" s="83">
        <f t="shared" si="509"/>
        <v>1534.8999999999999</v>
      </c>
      <c r="Y3032" s="83"/>
      <c r="Z3032" s="16">
        <v>0</v>
      </c>
      <c r="AA3032" s="7">
        <v>0</v>
      </c>
      <c r="AB3032" s="7">
        <f t="shared" si="511"/>
        <v>1534.8999999999999</v>
      </c>
      <c r="AC3032" s="5">
        <f t="shared" si="512"/>
        <v>92.093999999999994</v>
      </c>
      <c r="AD3032" s="7">
        <v>1534.8999999999999</v>
      </c>
      <c r="AE3032" s="3">
        <f>VLOOKUP(I3032,[1]媒体政策预估表!A:N,MATCH(O3032,[1]媒体政策预估表!$A$2:$M$2,0),0)</f>
        <v>7.0000000000000007E-2</v>
      </c>
      <c r="AF3032" s="7">
        <f t="shared" si="513"/>
        <v>107.443</v>
      </c>
      <c r="AG3032" s="16">
        <v>0</v>
      </c>
      <c r="AH3032" s="7">
        <f t="shared" si="510"/>
        <v>1534.8999999999999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3420</v>
      </c>
      <c r="B3033" s="91" t="s">
        <v>35</v>
      </c>
      <c r="C3033" s="91" t="s">
        <v>47</v>
      </c>
      <c r="D3033" s="91" t="s">
        <v>63</v>
      </c>
      <c r="E3033" s="91" t="s">
        <v>2391</v>
      </c>
      <c r="F3033" s="91" t="s">
        <v>2392</v>
      </c>
      <c r="G3033" s="91" t="s">
        <v>2391</v>
      </c>
      <c r="H3033" s="91">
        <v>237</v>
      </c>
      <c r="I3033" s="91" t="s">
        <v>2377</v>
      </c>
      <c r="J3033" s="2" t="s">
        <v>3333</v>
      </c>
      <c r="K3033" s="2" t="s">
        <v>3275</v>
      </c>
      <c r="L3033" s="2" t="s">
        <v>35</v>
      </c>
      <c r="M3033" s="91" t="s">
        <v>2393</v>
      </c>
      <c r="N3033" s="64"/>
      <c r="O3033" s="64" t="s">
        <v>40</v>
      </c>
      <c r="P3033" s="64" t="s">
        <v>46</v>
      </c>
      <c r="Q3033" s="16">
        <v>9.0800000000000006E-2</v>
      </c>
      <c r="R3033" s="82"/>
      <c r="S3033" s="64"/>
      <c r="T3033" s="7">
        <v>1410084.9328000061</v>
      </c>
      <c r="U3033" s="7">
        <v>49680199.980810001</v>
      </c>
      <c r="V3033" s="7">
        <v>20757861.970000003</v>
      </c>
      <c r="W3033" s="83">
        <f t="shared" si="505"/>
        <v>30332422.943610009</v>
      </c>
      <c r="X3033" s="83">
        <f t="shared" si="509"/>
        <v>13024132.243694318</v>
      </c>
      <c r="Y3033" s="83"/>
      <c r="Z3033" s="16">
        <v>0</v>
      </c>
      <c r="AA3033" s="7">
        <v>0</v>
      </c>
      <c r="AB3033" s="7">
        <f t="shared" si="511"/>
        <v>13024132.243694318</v>
      </c>
      <c r="AC3033" s="5">
        <f t="shared" si="512"/>
        <v>7733729.7263056841</v>
      </c>
      <c r="AD3033" s="7">
        <v>13809544.020000007</v>
      </c>
      <c r="AE3033" s="3">
        <f>VLOOKUP(I3033,[1]媒体政策预估表!A:N,MATCH(O3033,[1]媒体政策预估表!$A$2:$M$2,0),0)</f>
        <v>7.0000000000000007E-2</v>
      </c>
      <c r="AF3033" s="7">
        <f t="shared" si="513"/>
        <v>966668.08140000061</v>
      </c>
      <c r="AG3033" s="16">
        <v>0.503</v>
      </c>
      <c r="AH3033" s="7">
        <f t="shared" si="510"/>
        <v>13810952.741184298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3420</v>
      </c>
      <c r="B3034" s="91" t="s">
        <v>35</v>
      </c>
      <c r="C3034" s="91" t="s">
        <v>47</v>
      </c>
      <c r="D3034" s="91" t="s">
        <v>63</v>
      </c>
      <c r="E3034" s="91" t="s">
        <v>3440</v>
      </c>
      <c r="F3034" s="91" t="s">
        <v>2481</v>
      </c>
      <c r="G3034" s="91" t="s">
        <v>2412</v>
      </c>
      <c r="H3034" s="91">
        <v>237</v>
      </c>
      <c r="I3034" s="91" t="s">
        <v>2377</v>
      </c>
      <c r="J3034" s="2" t="s">
        <v>3333</v>
      </c>
      <c r="K3034" s="2" t="s">
        <v>3275</v>
      </c>
      <c r="L3034" s="2" t="s">
        <v>35</v>
      </c>
      <c r="M3034" s="91" t="s">
        <v>2482</v>
      </c>
      <c r="N3034" s="64"/>
      <c r="O3034" s="64" t="s">
        <v>45</v>
      </c>
      <c r="P3034" s="64" t="s">
        <v>46</v>
      </c>
      <c r="Q3034" s="16">
        <v>5.5E-2</v>
      </c>
      <c r="R3034" s="82"/>
      <c r="S3034" s="64"/>
      <c r="T3034" s="7">
        <v>92781.690000000177</v>
      </c>
      <c r="U3034" s="7">
        <v>-71837.42</v>
      </c>
      <c r="V3034" s="7">
        <v>20943.650000000001</v>
      </c>
      <c r="W3034" s="83">
        <f t="shared" si="505"/>
        <v>0.62000000017724233</v>
      </c>
      <c r="X3034" s="83">
        <f t="shared" si="509"/>
        <v>19851.800947867301</v>
      </c>
      <c r="Y3034" s="83"/>
      <c r="Z3034" s="16">
        <v>0</v>
      </c>
      <c r="AA3034" s="7">
        <v>0</v>
      </c>
      <c r="AB3034" s="7">
        <f t="shared" si="511"/>
        <v>19851.800947867301</v>
      </c>
      <c r="AC3034" s="5">
        <f t="shared" si="512"/>
        <v>1091.8490521327003</v>
      </c>
      <c r="AD3034" s="7">
        <v>0</v>
      </c>
      <c r="AE3034" s="3">
        <f>VLOOKUP(I3034,[1]媒体政策预估表!A:N,MATCH(O3034,[1]媒体政策预估表!$A$2:$M$2,0),0)</f>
        <v>0.06</v>
      </c>
      <c r="AF3034" s="7">
        <f t="shared" si="513"/>
        <v>0</v>
      </c>
      <c r="AG3034" s="16">
        <v>0</v>
      </c>
      <c r="AH3034" s="7">
        <f t="shared" si="510"/>
        <v>20943.650000000001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3420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3333</v>
      </c>
      <c r="K3035" s="2" t="s">
        <v>3275</v>
      </c>
      <c r="L3035" s="2" t="s">
        <v>35</v>
      </c>
      <c r="M3035" s="91" t="s">
        <v>2394</v>
      </c>
      <c r="N3035" s="64"/>
      <c r="O3035" s="64" t="s">
        <v>45</v>
      </c>
      <c r="P3035" s="64" t="s">
        <v>41</v>
      </c>
      <c r="Q3035" s="16">
        <v>0</v>
      </c>
      <c r="R3035" s="82"/>
      <c r="S3035" s="64"/>
      <c r="T3035" s="7">
        <v>2980191.3546200031</v>
      </c>
      <c r="U3035" s="7">
        <v>7300000</v>
      </c>
      <c r="V3035" s="7">
        <v>4077264.4100000015</v>
      </c>
      <c r="W3035" s="83">
        <f t="shared" si="505"/>
        <v>6202926.9446200002</v>
      </c>
      <c r="X3035" s="83">
        <f t="shared" si="509"/>
        <v>4077264.4100000015</v>
      </c>
      <c r="Y3035" s="83"/>
      <c r="Z3035" s="16">
        <v>0</v>
      </c>
      <c r="AA3035" s="7">
        <v>0</v>
      </c>
      <c r="AB3035" s="7">
        <f t="shared" si="511"/>
        <v>4077264.4100000015</v>
      </c>
      <c r="AC3035" s="5">
        <f t="shared" si="512"/>
        <v>0</v>
      </c>
      <c r="AD3035" s="7">
        <v>4077264.4100000015</v>
      </c>
      <c r="AE3035" s="3">
        <f>VLOOKUP(I3035,[1]媒体政策预估表!A:N,MATCH(O3035,[1]媒体政策预估表!$A$2:$M$2,0),0)</f>
        <v>0.06</v>
      </c>
      <c r="AF3035" s="7">
        <f t="shared" si="513"/>
        <v>244635.86460000009</v>
      </c>
      <c r="AG3035" s="16">
        <v>0</v>
      </c>
      <c r="AH3035" s="7">
        <f t="shared" si="510"/>
        <v>4077264.4100000015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3432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531</v>
      </c>
      <c r="G3036" s="91" t="s">
        <v>531</v>
      </c>
      <c r="H3036" s="91">
        <v>237</v>
      </c>
      <c r="I3036" s="91" t="s">
        <v>2377</v>
      </c>
      <c r="J3036" s="2" t="s">
        <v>3333</v>
      </c>
      <c r="K3036" s="2" t="s">
        <v>3275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2420656.7699999996</v>
      </c>
      <c r="U3036" s="7">
        <v>3200000</v>
      </c>
      <c r="V3036" s="7">
        <v>1642078.6600000001</v>
      </c>
      <c r="W3036" s="83">
        <f t="shared" si="505"/>
        <v>3978578.1099999994</v>
      </c>
      <c r="X3036" s="83">
        <f t="shared" si="509"/>
        <v>1642078.6600000001</v>
      </c>
      <c r="Y3036" s="83"/>
      <c r="Z3036" s="16">
        <v>0</v>
      </c>
      <c r="AA3036" s="7">
        <v>0</v>
      </c>
      <c r="AB3036" s="7">
        <f t="shared" si="511"/>
        <v>1642078.6600000001</v>
      </c>
      <c r="AC3036" s="5">
        <f t="shared" si="512"/>
        <v>0</v>
      </c>
      <c r="AD3036" s="7">
        <v>1642078.6600000001</v>
      </c>
      <c r="AE3036" s="3">
        <f>VLOOKUP(I3036,[1]媒体政策预估表!A:N,MATCH(O3036,[1]媒体政策预估表!$A$2:$M$2,0),0)</f>
        <v>7.0000000000000007E-2</v>
      </c>
      <c r="AF3036" s="7">
        <f t="shared" si="513"/>
        <v>114945.50620000002</v>
      </c>
      <c r="AG3036" s="16">
        <v>0</v>
      </c>
      <c r="AH3036" s="7">
        <f t="shared" si="510"/>
        <v>1642078.6600000001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3420</v>
      </c>
      <c r="B3037" s="91" t="s">
        <v>35</v>
      </c>
      <c r="C3037" s="91" t="s">
        <v>47</v>
      </c>
      <c r="D3037" s="91" t="s">
        <v>63</v>
      </c>
      <c r="E3037" s="91" t="s">
        <v>531</v>
      </c>
      <c r="F3037" s="91" t="s">
        <v>2395</v>
      </c>
      <c r="G3037" s="91" t="s">
        <v>531</v>
      </c>
      <c r="H3037" s="91">
        <v>237</v>
      </c>
      <c r="I3037" s="91" t="s">
        <v>2377</v>
      </c>
      <c r="J3037" s="2" t="s">
        <v>3333</v>
      </c>
      <c r="K3037" s="2" t="s">
        <v>3275</v>
      </c>
      <c r="L3037" s="2" t="s">
        <v>35</v>
      </c>
      <c r="M3037" s="91" t="s">
        <v>2394</v>
      </c>
      <c r="N3037" s="64"/>
      <c r="O3037" s="64" t="s">
        <v>40</v>
      </c>
      <c r="P3037" s="64" t="s">
        <v>41</v>
      </c>
      <c r="Q3037" s="16">
        <v>0</v>
      </c>
      <c r="R3037" s="82"/>
      <c r="S3037" s="64"/>
      <c r="T3037" s="7">
        <v>191851.60446000006</v>
      </c>
      <c r="U3037" s="7">
        <v>1050000</v>
      </c>
      <c r="V3037" s="7">
        <v>344126.96000000008</v>
      </c>
      <c r="W3037" s="83">
        <f t="shared" si="505"/>
        <v>897724.64445999998</v>
      </c>
      <c r="X3037" s="83">
        <f t="shared" si="509"/>
        <v>344126.96000000008</v>
      </c>
      <c r="Y3037" s="83"/>
      <c r="Z3037" s="16">
        <v>0</v>
      </c>
      <c r="AA3037" s="7">
        <v>0</v>
      </c>
      <c r="AB3037" s="7">
        <f t="shared" si="511"/>
        <v>344126.96000000008</v>
      </c>
      <c r="AC3037" s="5">
        <f t="shared" si="512"/>
        <v>0</v>
      </c>
      <c r="AD3037" s="7">
        <v>344126.96000000008</v>
      </c>
      <c r="AE3037" s="3">
        <f>VLOOKUP(I3037,[1]媒体政策预估表!A:N,MATCH(O3037,[1]媒体政策预估表!$A$2:$M$2,0),0)</f>
        <v>7.0000000000000007E-2</v>
      </c>
      <c r="AF3037" s="7">
        <f t="shared" si="513"/>
        <v>24088.887200000008</v>
      </c>
      <c r="AG3037" s="16">
        <v>0</v>
      </c>
      <c r="AH3037" s="7">
        <f t="shared" si="510"/>
        <v>344126.96000000008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3432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2397</v>
      </c>
      <c r="G3038" s="91" t="s">
        <v>2396</v>
      </c>
      <c r="H3038" s="91">
        <v>237</v>
      </c>
      <c r="I3038" s="91" t="s">
        <v>2377</v>
      </c>
      <c r="J3038" s="2" t="s">
        <v>3333</v>
      </c>
      <c r="K3038" s="2" t="s">
        <v>3275</v>
      </c>
      <c r="L3038" s="2" t="s">
        <v>35</v>
      </c>
      <c r="M3038" s="91" t="s">
        <v>2407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-4187838.9299999997</v>
      </c>
      <c r="U3038" s="7">
        <v>-212335.44</v>
      </c>
      <c r="V3038" s="7">
        <v>0</v>
      </c>
      <c r="W3038" s="83">
        <f t="shared" si="505"/>
        <v>-4400174.37</v>
      </c>
      <c r="X3038" s="83">
        <f t="shared" si="509"/>
        <v>0</v>
      </c>
      <c r="Y3038" s="83"/>
      <c r="Z3038" s="16">
        <v>0</v>
      </c>
      <c r="AA3038" s="7">
        <v>0</v>
      </c>
      <c r="AB3038" s="7">
        <f t="shared" si="511"/>
        <v>0</v>
      </c>
      <c r="AC3038" s="5">
        <f t="shared" si="512"/>
        <v>0</v>
      </c>
      <c r="AD3038" s="7">
        <v>3896037.6899999972</v>
      </c>
      <c r="AE3038" s="3">
        <f>VLOOKUP(I3038,[1]媒体政策预估表!A:N,MATCH(O3038,[1]媒体政策预估表!$A$2:$M$2,0),0)</f>
        <v>0.06</v>
      </c>
      <c r="AF3038" s="7">
        <f t="shared" si="513"/>
        <v>233762.26139999981</v>
      </c>
      <c r="AG3038" s="16">
        <v>0</v>
      </c>
      <c r="AH3038" s="7">
        <f t="shared" si="510"/>
        <v>0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3420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3333</v>
      </c>
      <c r="K3039" s="2" t="s">
        <v>3275</v>
      </c>
      <c r="L3039" s="2" t="s">
        <v>35</v>
      </c>
      <c r="M3039" s="91" t="s">
        <v>2398</v>
      </c>
      <c r="N3039" s="64"/>
      <c r="O3039" s="64" t="s">
        <v>45</v>
      </c>
      <c r="P3039" s="64" t="s">
        <v>46</v>
      </c>
      <c r="Q3039" s="16">
        <v>5.5E-2</v>
      </c>
      <c r="R3039" s="82"/>
      <c r="S3039" s="64"/>
      <c r="T3039" s="7">
        <v>20359575.8508</v>
      </c>
      <c r="U3039" s="7">
        <v>2112549.9989000005</v>
      </c>
      <c r="V3039" s="7">
        <v>5460668.9700000007</v>
      </c>
      <c r="W3039" s="83">
        <f t="shared" si="505"/>
        <v>17011456.879699998</v>
      </c>
      <c r="X3039" s="83">
        <f t="shared" si="509"/>
        <v>4316734.3636363642</v>
      </c>
      <c r="Y3039" s="83"/>
      <c r="Z3039" s="16">
        <v>0</v>
      </c>
      <c r="AA3039" s="7">
        <v>0</v>
      </c>
      <c r="AB3039" s="7">
        <f t="shared" si="511"/>
        <v>4316734.3636363642</v>
      </c>
      <c r="AC3039" s="5">
        <f t="shared" si="512"/>
        <v>1143934.6063636364</v>
      </c>
      <c r="AD3039" s="7">
        <v>4607928.6399999987</v>
      </c>
      <c r="AE3039" s="3">
        <f>VLOOKUP(I3039,[1]媒体政策预估表!A:N,MATCH(O3039,[1]媒体政策预估表!$A$2:$M$2,0),0)</f>
        <v>0.06</v>
      </c>
      <c r="AF3039" s="7">
        <f t="shared" si="513"/>
        <v>276475.7183999999</v>
      </c>
      <c r="AG3039" s="16">
        <v>0.21</v>
      </c>
      <c r="AH3039" s="7">
        <f t="shared" si="510"/>
        <v>4512949.5619834717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3432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2401</v>
      </c>
      <c r="G3040" s="91" t="s">
        <v>2396</v>
      </c>
      <c r="H3040" s="91">
        <v>237</v>
      </c>
      <c r="I3040" s="91" t="s">
        <v>2377</v>
      </c>
      <c r="J3040" s="2" t="s">
        <v>3333</v>
      </c>
      <c r="K3040" s="2" t="s">
        <v>3275</v>
      </c>
      <c r="L3040" s="2" t="s">
        <v>35</v>
      </c>
      <c r="M3040" s="91" t="s">
        <v>2398</v>
      </c>
      <c r="N3040" s="64"/>
      <c r="O3040" s="64" t="s">
        <v>40</v>
      </c>
      <c r="P3040" s="64" t="s">
        <v>46</v>
      </c>
      <c r="Q3040" s="16">
        <v>5.5E-2</v>
      </c>
      <c r="R3040" s="82"/>
      <c r="S3040" s="64"/>
      <c r="T3040" s="7">
        <v>1175490.6804</v>
      </c>
      <c r="U3040" s="7">
        <v>4856250.0060000001</v>
      </c>
      <c r="V3040" s="7">
        <v>2646970.2000000002</v>
      </c>
      <c r="W3040" s="83">
        <f t="shared" si="505"/>
        <v>3384770.4863999998</v>
      </c>
      <c r="X3040" s="83">
        <f t="shared" si="509"/>
        <v>2043992.4324324327</v>
      </c>
      <c r="Y3040" s="83"/>
      <c r="Z3040" s="16">
        <v>0</v>
      </c>
      <c r="AA3040" s="7">
        <v>0</v>
      </c>
      <c r="AB3040" s="7">
        <f t="shared" si="511"/>
        <v>2043992.4324324327</v>
      </c>
      <c r="AC3040" s="5">
        <f t="shared" si="512"/>
        <v>602977.76756756753</v>
      </c>
      <c r="AD3040" s="7">
        <v>2190415.4599999995</v>
      </c>
      <c r="AE3040" s="3">
        <f>VLOOKUP(I3040,[1]媒体政策预估表!A:N,MATCH(O3040,[1]媒体政策预估表!$A$2:$M$2,0),0)</f>
        <v>7.0000000000000007E-2</v>
      </c>
      <c r="AF3040" s="7">
        <f t="shared" si="513"/>
        <v>153329.08219999998</v>
      </c>
      <c r="AG3040" s="16">
        <v>0.24</v>
      </c>
      <c r="AH3040" s="7">
        <f t="shared" si="510"/>
        <v>2134653.3870967743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3420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3333</v>
      </c>
      <c r="K3041" s="2" t="s">
        <v>3275</v>
      </c>
      <c r="L3041" s="2" t="s">
        <v>35</v>
      </c>
      <c r="M3041" s="91" t="s">
        <v>2404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18990.120000000017</v>
      </c>
      <c r="U3041" s="7">
        <v>29540</v>
      </c>
      <c r="V3041" s="7">
        <v>14612.710000000003</v>
      </c>
      <c r="W3041" s="83">
        <f t="shared" si="505"/>
        <v>33917.410000000018</v>
      </c>
      <c r="X3041" s="83">
        <f t="shared" si="509"/>
        <v>13850.909952606638</v>
      </c>
      <c r="Y3041" s="83"/>
      <c r="Z3041" s="16">
        <v>0</v>
      </c>
      <c r="AA3041" s="7">
        <v>0</v>
      </c>
      <c r="AB3041" s="7">
        <f t="shared" si="511"/>
        <v>13850.909952606638</v>
      </c>
      <c r="AC3041" s="5">
        <f t="shared" si="512"/>
        <v>761.80004739336437</v>
      </c>
      <c r="AD3041" s="7">
        <v>14612.710000000003</v>
      </c>
      <c r="AE3041" s="3">
        <f>VLOOKUP(I3041,[1]媒体政策预估表!A:N,MATCH(O3041,[1]媒体政策预估表!$A$2:$M$2,0),0)</f>
        <v>0.06</v>
      </c>
      <c r="AF3041" s="7">
        <f t="shared" si="513"/>
        <v>876.76260000000013</v>
      </c>
      <c r="AG3041" s="16">
        <v>0</v>
      </c>
      <c r="AH3041" s="7">
        <f t="shared" si="510"/>
        <v>14612.710000000003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3432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3333</v>
      </c>
      <c r="K3042" s="2" t="s">
        <v>3275</v>
      </c>
      <c r="L3042" s="2" t="s">
        <v>35</v>
      </c>
      <c r="M3042" s="91" t="s">
        <v>2398</v>
      </c>
      <c r="N3042" s="64"/>
      <c r="O3042" s="64" t="s">
        <v>45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2775705</v>
      </c>
      <c r="V3042" s="7">
        <v>0</v>
      </c>
      <c r="W3042" s="83">
        <f t="shared" si="505"/>
        <v>2775705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0.06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3420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3333</v>
      </c>
      <c r="K3043" s="2" t="s">
        <v>3275</v>
      </c>
      <c r="L3043" s="2" t="s">
        <v>35</v>
      </c>
      <c r="M3043" s="91" t="s">
        <v>2398</v>
      </c>
      <c r="N3043" s="64"/>
      <c r="O3043" s="64" t="s">
        <v>40</v>
      </c>
      <c r="P3043" s="64" t="s">
        <v>46</v>
      </c>
      <c r="Q3043" s="16">
        <v>5.5E-2</v>
      </c>
      <c r="R3043" s="82"/>
      <c r="S3043" s="64"/>
      <c r="T3043" s="7">
        <v>0</v>
      </c>
      <c r="U3043" s="7">
        <v>4283300</v>
      </c>
      <c r="V3043" s="7">
        <v>0</v>
      </c>
      <c r="W3043" s="83">
        <f t="shared" si="505"/>
        <v>4283300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7.0000000000000007E-2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3420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3333</v>
      </c>
      <c r="K3044" s="2" t="s">
        <v>3275</v>
      </c>
      <c r="L3044" s="2" t="s">
        <v>35</v>
      </c>
      <c r="M3044" s="91" t="s">
        <v>2399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0</v>
      </c>
      <c r="U3044" s="7">
        <v>42200</v>
      </c>
      <c r="V3044" s="7">
        <v>0</v>
      </c>
      <c r="W3044" s="83">
        <f t="shared" si="505"/>
        <v>42200</v>
      </c>
      <c r="X3044" s="83">
        <f t="shared" si="509"/>
        <v>0</v>
      </c>
      <c r="Y3044" s="83"/>
      <c r="Z3044" s="16">
        <v>0</v>
      </c>
      <c r="AA3044" s="7">
        <v>0</v>
      </c>
      <c r="AB3044" s="7">
        <f t="shared" si="511"/>
        <v>0</v>
      </c>
      <c r="AC3044" s="5">
        <f t="shared" si="512"/>
        <v>0</v>
      </c>
      <c r="AD3044" s="7">
        <v>0</v>
      </c>
      <c r="AE3044" s="3">
        <f>VLOOKUP(I3044,[1]媒体政策预估表!A:N,MATCH(O3044,[1]媒体政策预估表!$A$2:$M$2,0),0)</f>
        <v>0.06</v>
      </c>
      <c r="AF3044" s="7">
        <f t="shared" si="513"/>
        <v>0</v>
      </c>
      <c r="AG3044" s="16">
        <v>0</v>
      </c>
      <c r="AH3044" s="7">
        <f t="shared" si="510"/>
        <v>0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3432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3333</v>
      </c>
      <c r="K3045" s="2" t="s">
        <v>3275</v>
      </c>
      <c r="L3045" s="2" t="s">
        <v>35</v>
      </c>
      <c r="M3045" s="91" t="s">
        <v>2405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129032.33999999985</v>
      </c>
      <c r="U3045" s="7">
        <v>506400</v>
      </c>
      <c r="V3045" s="7">
        <v>214640.83000000002</v>
      </c>
      <c r="W3045" s="83">
        <f t="shared" si="505"/>
        <v>420791.50999999983</v>
      </c>
      <c r="X3045" s="83">
        <f t="shared" si="509"/>
        <v>203451.0236966825</v>
      </c>
      <c r="Y3045" s="83"/>
      <c r="Z3045" s="16">
        <v>0</v>
      </c>
      <c r="AA3045" s="7">
        <v>0</v>
      </c>
      <c r="AB3045" s="7">
        <f t="shared" si="511"/>
        <v>203451.0236966825</v>
      </c>
      <c r="AC3045" s="5">
        <f t="shared" si="512"/>
        <v>11189.806303317513</v>
      </c>
      <c r="AD3045" s="7">
        <v>214640.83000000002</v>
      </c>
      <c r="AE3045" s="3">
        <f>VLOOKUP(I3045,[1]媒体政策预估表!A:N,MATCH(O3045,[1]媒体政策预估表!$A$2:$M$2,0),0)</f>
        <v>0.06</v>
      </c>
      <c r="AF3045" s="7">
        <f t="shared" si="513"/>
        <v>12878.4498</v>
      </c>
      <c r="AG3045" s="16">
        <v>0</v>
      </c>
      <c r="AH3045" s="7">
        <f t="shared" si="510"/>
        <v>214640.83000000002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3432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3333</v>
      </c>
      <c r="K3046" s="2" t="s">
        <v>3275</v>
      </c>
      <c r="L3046" s="2" t="s">
        <v>35</v>
      </c>
      <c r="M3046" s="91" t="s">
        <v>2407</v>
      </c>
      <c r="N3046" s="64"/>
      <c r="O3046" s="64" t="s">
        <v>45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4165140</v>
      </c>
      <c r="V3046" s="7">
        <v>0</v>
      </c>
      <c r="W3046" s="83">
        <f t="shared" si="505"/>
        <v>4165140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0</v>
      </c>
      <c r="AE3046" s="3">
        <f>VLOOKUP(I3046,[1]媒体政策预估表!A:N,MATCH(O3046,[1]媒体政策预估表!$A$2:$M$2,0),0)</f>
        <v>0.06</v>
      </c>
      <c r="AF3046" s="7">
        <f t="shared" si="513"/>
        <v>0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3420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2402</v>
      </c>
      <c r="G3047" s="91" t="s">
        <v>2396</v>
      </c>
      <c r="H3047" s="91">
        <v>237</v>
      </c>
      <c r="I3047" s="91" t="s">
        <v>2377</v>
      </c>
      <c r="J3047" s="2" t="s">
        <v>3333</v>
      </c>
      <c r="K3047" s="2" t="s">
        <v>3275</v>
      </c>
      <c r="L3047" s="2" t="s">
        <v>35</v>
      </c>
      <c r="M3047" s="91" t="s">
        <v>2407</v>
      </c>
      <c r="N3047" s="64"/>
      <c r="O3047" s="64" t="s">
        <v>40</v>
      </c>
      <c r="P3047" s="64" t="s">
        <v>46</v>
      </c>
      <c r="Q3047" s="16">
        <v>5.5E-2</v>
      </c>
      <c r="R3047" s="82"/>
      <c r="S3047" s="64"/>
      <c r="T3047" s="7">
        <v>0</v>
      </c>
      <c r="U3047" s="7">
        <v>2215500</v>
      </c>
      <c r="V3047" s="7">
        <v>0</v>
      </c>
      <c r="W3047" s="83">
        <f t="shared" ref="W3047:W3110" si="515">T3047+U3047-V3047</f>
        <v>2215500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2903658.6800000016</v>
      </c>
      <c r="AE3047" s="3">
        <f>VLOOKUP(I3047,[1]媒体政策预估表!A:N,MATCH(O3047,[1]媒体政策预估表!$A$2:$M$2,0),0)</f>
        <v>7.0000000000000007E-2</v>
      </c>
      <c r="AF3047" s="7">
        <f t="shared" si="513"/>
        <v>203256.10760000013</v>
      </c>
      <c r="AG3047" s="16">
        <v>0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3432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3333</v>
      </c>
      <c r="K3048" s="2" t="s">
        <v>3275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1804728.6599999967</v>
      </c>
      <c r="U3048" s="7">
        <v>-42343.004000000008</v>
      </c>
      <c r="V3048" s="7">
        <v>0</v>
      </c>
      <c r="W3048" s="83">
        <f t="shared" si="515"/>
        <v>1762385.6559999967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3432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3333</v>
      </c>
      <c r="K3049" s="2" t="s">
        <v>3275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4658109.9846000001</v>
      </c>
      <c r="U3049" s="7">
        <v>-1244615.0640000002</v>
      </c>
      <c r="V3049" s="7">
        <v>0</v>
      </c>
      <c r="W3049" s="83">
        <f t="shared" si="515"/>
        <v>3413494.9205999998</v>
      </c>
      <c r="X3049" s="83">
        <f t="shared" si="509"/>
        <v>0</v>
      </c>
      <c r="Y3049" s="83"/>
      <c r="Z3049" s="16">
        <v>0</v>
      </c>
      <c r="AA3049" s="7">
        <v>0</v>
      </c>
      <c r="AB3049" s="7">
        <f t="shared" si="511"/>
        <v>0</v>
      </c>
      <c r="AC3049" s="5">
        <f t="shared" si="512"/>
        <v>0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0.14000000000000001</v>
      </c>
      <c r="AH3049" s="7">
        <f t="shared" si="510"/>
        <v>0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3420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3333</v>
      </c>
      <c r="K3050" s="2" t="s">
        <v>3275</v>
      </c>
      <c r="L3050" s="2" t="s">
        <v>35</v>
      </c>
      <c r="M3050" s="91" t="s">
        <v>2407</v>
      </c>
      <c r="N3050" s="64"/>
      <c r="O3050" s="64" t="s">
        <v>45</v>
      </c>
      <c r="P3050" s="64" t="s">
        <v>46</v>
      </c>
      <c r="Q3050" s="16">
        <v>5.5E-2</v>
      </c>
      <c r="R3050" s="82"/>
      <c r="S3050" s="64"/>
      <c r="T3050" s="7">
        <v>2262663.0011999998</v>
      </c>
      <c r="U3050" s="7">
        <v>3734999.9855</v>
      </c>
      <c r="V3050" s="7">
        <v>4519535.8599999994</v>
      </c>
      <c r="W3050" s="83">
        <f t="shared" si="515"/>
        <v>1478127.1267000008</v>
      </c>
      <c r="X3050" s="83">
        <f t="shared" si="509"/>
        <v>3630149.2851405623</v>
      </c>
      <c r="Y3050" s="83"/>
      <c r="Z3050" s="16">
        <v>0</v>
      </c>
      <c r="AA3050" s="7">
        <v>0</v>
      </c>
      <c r="AB3050" s="7">
        <f t="shared" si="511"/>
        <v>3630149.2851405623</v>
      </c>
      <c r="AC3050" s="5">
        <f t="shared" si="512"/>
        <v>889386.57485943707</v>
      </c>
      <c r="AD3050" s="7">
        <v>0</v>
      </c>
      <c r="AE3050" s="3">
        <f>VLOOKUP(I3050,[1]媒体政策预估表!A:N,MATCH(O3050,[1]媒体政策预估表!$A$2:$M$2,0),0)</f>
        <v>0.06</v>
      </c>
      <c r="AF3050" s="7">
        <f t="shared" si="513"/>
        <v>0</v>
      </c>
      <c r="AG3050" s="16">
        <v>0.19</v>
      </c>
      <c r="AH3050" s="7">
        <f t="shared" si="510"/>
        <v>3797929.2941176468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3432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3333</v>
      </c>
      <c r="K3051" s="2" t="s">
        <v>3275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410264.93800000194</v>
      </c>
      <c r="U3051" s="7">
        <v>-3220571.2140000002</v>
      </c>
      <c r="V3051" s="7">
        <v>0</v>
      </c>
      <c r="W3051" s="83">
        <f t="shared" si="515"/>
        <v>-2810306.2759999982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0.24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3432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3333</v>
      </c>
      <c r="K3052" s="2" t="s">
        <v>3275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5792575.017599999</v>
      </c>
      <c r="U3052" s="7">
        <v>-1514329.9919999999</v>
      </c>
      <c r="V3052" s="7">
        <v>0</v>
      </c>
      <c r="W3052" s="83">
        <f t="shared" si="515"/>
        <v>4278245.0255999994</v>
      </c>
      <c r="X3052" s="83">
        <f t="shared" si="509"/>
        <v>0</v>
      </c>
      <c r="Y3052" s="83"/>
      <c r="Z3052" s="16">
        <v>0</v>
      </c>
      <c r="AA3052" s="7">
        <v>0</v>
      </c>
      <c r="AB3052" s="7">
        <f t="shared" si="511"/>
        <v>0</v>
      </c>
      <c r="AC3052" s="5">
        <f t="shared" si="512"/>
        <v>0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0.26</v>
      </c>
      <c r="AH3052" s="7">
        <f t="shared" si="510"/>
        <v>0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3432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2406</v>
      </c>
      <c r="G3053" s="91" t="s">
        <v>2396</v>
      </c>
      <c r="H3053" s="91">
        <v>237</v>
      </c>
      <c r="I3053" s="91" t="s">
        <v>2377</v>
      </c>
      <c r="J3053" s="2" t="s">
        <v>3333</v>
      </c>
      <c r="K3053" s="2" t="s">
        <v>3275</v>
      </c>
      <c r="L3053" s="2" t="s">
        <v>35</v>
      </c>
      <c r="M3053" s="91" t="s">
        <v>2407</v>
      </c>
      <c r="N3053" s="64"/>
      <c r="O3053" s="64" t="s">
        <v>40</v>
      </c>
      <c r="P3053" s="64" t="s">
        <v>46</v>
      </c>
      <c r="Q3053" s="16">
        <v>5.5E-2</v>
      </c>
      <c r="R3053" s="82"/>
      <c r="S3053" s="64"/>
      <c r="T3053" s="7">
        <v>4485600.0127999997</v>
      </c>
      <c r="U3053" s="7">
        <v>4178550.0032000002</v>
      </c>
      <c r="V3053" s="7">
        <v>3565356.1899999985</v>
      </c>
      <c r="W3053" s="83">
        <f t="shared" si="515"/>
        <v>5098793.8260000004</v>
      </c>
      <c r="X3053" s="83">
        <f t="shared" si="509"/>
        <v>2670678.7940074895</v>
      </c>
      <c r="Y3053" s="83"/>
      <c r="Z3053" s="16">
        <v>0</v>
      </c>
      <c r="AA3053" s="7">
        <v>0</v>
      </c>
      <c r="AB3053" s="7">
        <f t="shared" si="511"/>
        <v>2670678.7940074895</v>
      </c>
      <c r="AC3053" s="5">
        <f t="shared" si="512"/>
        <v>894677.39599250909</v>
      </c>
      <c r="AD3053" s="7">
        <v>0</v>
      </c>
      <c r="AE3053" s="3">
        <f>VLOOKUP(I3053,[1]媒体政策预估表!A:N,MATCH(O3053,[1]媒体政策预估表!$A$2:$M$2,0),0)</f>
        <v>7.0000000000000007E-2</v>
      </c>
      <c r="AF3053" s="7">
        <f t="shared" si="513"/>
        <v>0</v>
      </c>
      <c r="AG3053" s="16">
        <v>0.28000000000000003</v>
      </c>
      <c r="AH3053" s="7">
        <f t="shared" si="510"/>
        <v>2785434.5234374986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3432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2408</v>
      </c>
      <c r="G3054" s="91" t="s">
        <v>2396</v>
      </c>
      <c r="H3054" s="91">
        <v>237</v>
      </c>
      <c r="I3054" s="91" t="s">
        <v>2377</v>
      </c>
      <c r="J3054" s="2" t="s">
        <v>3333</v>
      </c>
      <c r="K3054" s="2" t="s">
        <v>3275</v>
      </c>
      <c r="L3054" s="2" t="s">
        <v>35</v>
      </c>
      <c r="M3054" s="91" t="s">
        <v>2409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-31669.400000000052</v>
      </c>
      <c r="U3054" s="7">
        <v>52750</v>
      </c>
      <c r="V3054" s="7">
        <v>56281.500000000015</v>
      </c>
      <c r="W3054" s="83">
        <f t="shared" si="515"/>
        <v>-35200.900000000067</v>
      </c>
      <c r="X3054" s="83">
        <f t="shared" si="509"/>
        <v>53347.393364928925</v>
      </c>
      <c r="Y3054" s="83"/>
      <c r="Z3054" s="16">
        <v>0</v>
      </c>
      <c r="AA3054" s="7">
        <v>0</v>
      </c>
      <c r="AB3054" s="7">
        <f t="shared" si="511"/>
        <v>53347.393364928925</v>
      </c>
      <c r="AC3054" s="5">
        <f t="shared" si="512"/>
        <v>2934.1066350710898</v>
      </c>
      <c r="AD3054" s="7">
        <v>56281.500000000015</v>
      </c>
      <c r="AE3054" s="3">
        <f>VLOOKUP(I3054,[1]媒体政策预估表!A:N,MATCH(O3054,[1]媒体政策预估表!$A$2:$M$2,0),0)</f>
        <v>0.06</v>
      </c>
      <c r="AF3054" s="7">
        <f t="shared" si="513"/>
        <v>3376.8900000000008</v>
      </c>
      <c r="AG3054" s="16">
        <v>0</v>
      </c>
      <c r="AH3054" s="7">
        <f t="shared" si="510"/>
        <v>56281.500000000015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3420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3333</v>
      </c>
      <c r="K3055" s="2" t="s">
        <v>3275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5565054.0100000007</v>
      </c>
      <c r="U3055" s="7">
        <v>-3535365.5040000007</v>
      </c>
      <c r="V3055" s="7">
        <v>302695.70000000007</v>
      </c>
      <c r="W3055" s="83">
        <f t="shared" si="515"/>
        <v>1726992.8059999999</v>
      </c>
      <c r="X3055" s="83">
        <f t="shared" si="509"/>
        <v>262074.19913419918</v>
      </c>
      <c r="Y3055" s="83"/>
      <c r="Z3055" s="16">
        <v>0</v>
      </c>
      <c r="AA3055" s="7">
        <v>0</v>
      </c>
      <c r="AB3055" s="7">
        <f t="shared" si="511"/>
        <v>262074.19913419918</v>
      </c>
      <c r="AC3055" s="5">
        <f t="shared" si="512"/>
        <v>40621.500865800888</v>
      </c>
      <c r="AD3055" s="7">
        <v>254367.02000000002</v>
      </c>
      <c r="AE3055" s="3">
        <f>VLOOKUP(I3055,[1]媒体政策预估表!A:N,MATCH(O3055,[1]媒体政策预估表!$A$2:$M$2,0),0)</f>
        <v>0.06</v>
      </c>
      <c r="AF3055" s="7">
        <f t="shared" si="513"/>
        <v>15262.021200000001</v>
      </c>
      <c r="AG3055" s="16">
        <v>0.1</v>
      </c>
      <c r="AH3055" s="7">
        <f t="shared" si="510"/>
        <v>275177.90909090912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3432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3333</v>
      </c>
      <c r="K3056" s="2" t="s">
        <v>3275</v>
      </c>
      <c r="L3056" s="2" t="s">
        <v>35</v>
      </c>
      <c r="M3056" s="91" t="s">
        <v>2411</v>
      </c>
      <c r="N3056" s="64"/>
      <c r="O3056" s="64" t="s">
        <v>45</v>
      </c>
      <c r="P3056" s="64" t="s">
        <v>46</v>
      </c>
      <c r="Q3056" s="16">
        <v>5.5E-2</v>
      </c>
      <c r="R3056" s="82"/>
      <c r="S3056" s="64"/>
      <c r="T3056" s="7">
        <v>1406251.6864999998</v>
      </c>
      <c r="U3056" s="7">
        <v>373500.00449999998</v>
      </c>
      <c r="V3056" s="7">
        <v>0</v>
      </c>
      <c r="W3056" s="83">
        <f t="shared" si="515"/>
        <v>1779751.6909999999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0</v>
      </c>
      <c r="AE3056" s="3">
        <f>VLOOKUP(I3056,[1]媒体政策预估表!A:N,MATCH(O3056,[1]媒体政策预估表!$A$2:$M$2,0),0)</f>
        <v>0.06</v>
      </c>
      <c r="AF3056" s="7">
        <f t="shared" si="513"/>
        <v>0</v>
      </c>
      <c r="AG3056" s="16">
        <v>0.19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3432</v>
      </c>
      <c r="B3057" s="91" t="s">
        <v>35</v>
      </c>
      <c r="C3057" s="91" t="s">
        <v>47</v>
      </c>
      <c r="D3057" s="91" t="s">
        <v>63</v>
      </c>
      <c r="E3057" s="91" t="s">
        <v>2396</v>
      </c>
      <c r="F3057" s="91" t="s">
        <v>2410</v>
      </c>
      <c r="G3057" s="91" t="s">
        <v>2396</v>
      </c>
      <c r="H3057" s="91">
        <v>237</v>
      </c>
      <c r="I3057" s="91" t="s">
        <v>2377</v>
      </c>
      <c r="J3057" s="2" t="s">
        <v>3333</v>
      </c>
      <c r="K3057" s="2" t="s">
        <v>3275</v>
      </c>
      <c r="L3057" s="2" t="s">
        <v>35</v>
      </c>
      <c r="M3057" s="91" t="s">
        <v>2411</v>
      </c>
      <c r="N3057" s="64"/>
      <c r="O3057" s="64" t="s">
        <v>40</v>
      </c>
      <c r="P3057" s="64" t="s">
        <v>46</v>
      </c>
      <c r="Q3057" s="16">
        <v>5.5E-2</v>
      </c>
      <c r="R3057" s="82"/>
      <c r="S3057" s="64"/>
      <c r="T3057" s="7">
        <v>0</v>
      </c>
      <c r="U3057" s="7">
        <v>-148775.00159999999</v>
      </c>
      <c r="V3057" s="7">
        <v>149100.54</v>
      </c>
      <c r="W3057" s="83">
        <f t="shared" si="515"/>
        <v>-297875.5416</v>
      </c>
      <c r="X3057" s="83">
        <f t="shared" si="509"/>
        <v>115135.55212355213</v>
      </c>
      <c r="Y3057" s="83"/>
      <c r="Z3057" s="16">
        <v>0</v>
      </c>
      <c r="AA3057" s="7">
        <v>0</v>
      </c>
      <c r="AB3057" s="7">
        <f t="shared" si="511"/>
        <v>115135.55212355213</v>
      </c>
      <c r="AC3057" s="5">
        <f t="shared" si="512"/>
        <v>33964.987876447878</v>
      </c>
      <c r="AD3057" s="7">
        <v>116490.65000000002</v>
      </c>
      <c r="AE3057" s="3">
        <f>VLOOKUP(I3057,[1]媒体政策预估表!A:N,MATCH(O3057,[1]媒体政策预估表!$A$2:$M$2,0),0)</f>
        <v>7.0000000000000007E-2</v>
      </c>
      <c r="AF3057" s="7">
        <f t="shared" si="513"/>
        <v>8154.3455000000022</v>
      </c>
      <c r="AG3057" s="16">
        <v>0.24</v>
      </c>
      <c r="AH3057" s="7">
        <f t="shared" si="510"/>
        <v>120242.37096774194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3432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3333</v>
      </c>
      <c r="K3058" s="2" t="s">
        <v>3275</v>
      </c>
      <c r="L3058" s="2" t="s">
        <v>35</v>
      </c>
      <c r="M3058" s="91" t="s">
        <v>2482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200450</v>
      </c>
      <c r="U3058" s="7">
        <v>-200450</v>
      </c>
      <c r="V3058" s="7">
        <v>0</v>
      </c>
      <c r="W3058" s="83">
        <f t="shared" si="515"/>
        <v>0</v>
      </c>
      <c r="X3058" s="83">
        <f t="shared" si="509"/>
        <v>0</v>
      </c>
      <c r="Y3058" s="83"/>
      <c r="Z3058" s="16">
        <v>0</v>
      </c>
      <c r="AA3058" s="7">
        <v>0</v>
      </c>
      <c r="AB3058" s="7">
        <f t="shared" si="511"/>
        <v>0</v>
      </c>
      <c r="AC3058" s="5">
        <f t="shared" si="512"/>
        <v>0</v>
      </c>
      <c r="AD3058" s="7">
        <v>0</v>
      </c>
      <c r="AE3058" s="3">
        <f>VLOOKUP(I3058,[1]媒体政策预估表!A:N,MATCH(O3058,[1]媒体政策预估表!$A$2:$M$2,0),0)</f>
        <v>0.06</v>
      </c>
      <c r="AF3058" s="7">
        <f t="shared" si="513"/>
        <v>0</v>
      </c>
      <c r="AG3058" s="16">
        <v>0</v>
      </c>
      <c r="AH3058" s="7">
        <f t="shared" si="510"/>
        <v>0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3420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3333</v>
      </c>
      <c r="K3059" s="2" t="s">
        <v>3275</v>
      </c>
      <c r="L3059" s="2" t="s">
        <v>35</v>
      </c>
      <c r="M3059" s="91" t="s">
        <v>2416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106575.59999999986</v>
      </c>
      <c r="U3059" s="7">
        <v>483190</v>
      </c>
      <c r="V3059" s="7">
        <v>317700.72000000015</v>
      </c>
      <c r="W3059" s="83">
        <f t="shared" si="515"/>
        <v>272064.87999999971</v>
      </c>
      <c r="X3059" s="83">
        <f t="shared" si="509"/>
        <v>301138.12322274898</v>
      </c>
      <c r="Y3059" s="83"/>
      <c r="Z3059" s="16">
        <v>0</v>
      </c>
      <c r="AA3059" s="7">
        <v>0</v>
      </c>
      <c r="AB3059" s="7">
        <f t="shared" si="511"/>
        <v>301138.12322274898</v>
      </c>
      <c r="AC3059" s="5">
        <f t="shared" si="512"/>
        <v>16562.596777251165</v>
      </c>
      <c r="AD3059" s="7">
        <v>317700.72000000015</v>
      </c>
      <c r="AE3059" s="3">
        <f>VLOOKUP(I3059,[1]媒体政策预估表!A:N,MATCH(O3059,[1]媒体政策预估表!$A$2:$M$2,0),0)</f>
        <v>0.06</v>
      </c>
      <c r="AF3059" s="7">
        <f t="shared" si="513"/>
        <v>19062.043200000007</v>
      </c>
      <c r="AG3059" s="16">
        <v>0</v>
      </c>
      <c r="AH3059" s="7">
        <f t="shared" si="510"/>
        <v>317700.72000000015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3420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3333</v>
      </c>
      <c r="K3060" s="2" t="s">
        <v>3275</v>
      </c>
      <c r="L3060" s="2" t="s">
        <v>35</v>
      </c>
      <c r="M3060" s="91" t="s">
        <v>2412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20738.140000000134</v>
      </c>
      <c r="U3060" s="7">
        <v>464200</v>
      </c>
      <c r="V3060" s="7">
        <v>244017.88999999998</v>
      </c>
      <c r="W3060" s="83">
        <f t="shared" si="515"/>
        <v>240920.25000000015</v>
      </c>
      <c r="X3060" s="83">
        <f t="shared" si="509"/>
        <v>231296.57819905214</v>
      </c>
      <c r="Y3060" s="83"/>
      <c r="Z3060" s="16">
        <v>0</v>
      </c>
      <c r="AA3060" s="7">
        <v>0</v>
      </c>
      <c r="AB3060" s="7">
        <f t="shared" si="511"/>
        <v>231296.57819905214</v>
      </c>
      <c r="AC3060" s="5">
        <f t="shared" si="512"/>
        <v>12721.311800947849</v>
      </c>
      <c r="AD3060" s="7">
        <v>244017.88999999998</v>
      </c>
      <c r="AE3060" s="3">
        <f>VLOOKUP(I3060,[1]媒体政策预估表!A:N,MATCH(O3060,[1]媒体政策预估表!$A$2:$M$2,0),0)</f>
        <v>0.06</v>
      </c>
      <c r="AF3060" s="7">
        <f t="shared" si="513"/>
        <v>14641.073399999999</v>
      </c>
      <c r="AG3060" s="16">
        <v>0</v>
      </c>
      <c r="AH3060" s="7">
        <f t="shared" si="510"/>
        <v>244017.88999999998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3420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3333</v>
      </c>
      <c r="K3061" s="2" t="s">
        <v>3275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4399.6799999999967</v>
      </c>
      <c r="U3061" s="7">
        <v>31650</v>
      </c>
      <c r="V3061" s="7">
        <v>31421.3</v>
      </c>
      <c r="W3061" s="83">
        <f t="shared" si="515"/>
        <v>4628.3799999999937</v>
      </c>
      <c r="X3061" s="83">
        <f t="shared" si="509"/>
        <v>29783.222748815166</v>
      </c>
      <c r="Y3061" s="83"/>
      <c r="Z3061" s="16">
        <v>0</v>
      </c>
      <c r="AA3061" s="7">
        <v>0</v>
      </c>
      <c r="AB3061" s="7">
        <f t="shared" si="511"/>
        <v>29783.222748815166</v>
      </c>
      <c r="AC3061" s="5">
        <f t="shared" si="512"/>
        <v>1638.0772511848336</v>
      </c>
      <c r="AD3061" s="7">
        <v>31421.3</v>
      </c>
      <c r="AE3061" s="3">
        <f>VLOOKUP(I3061,[1]媒体政策预估表!A:N,MATCH(O3061,[1]媒体政策预估表!$A$2:$M$2,0),0)</f>
        <v>0.06</v>
      </c>
      <c r="AF3061" s="7">
        <f t="shared" si="513"/>
        <v>1885.2779999999998</v>
      </c>
      <c r="AG3061" s="16">
        <v>0</v>
      </c>
      <c r="AH3061" s="7">
        <f t="shared" si="510"/>
        <v>31421.3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3432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2415</v>
      </c>
      <c r="G3062" s="91" t="s">
        <v>2412</v>
      </c>
      <c r="H3062" s="91">
        <v>237</v>
      </c>
      <c r="I3062" s="91" t="s">
        <v>2377</v>
      </c>
      <c r="J3062" s="2" t="s">
        <v>3333</v>
      </c>
      <c r="K3062" s="2" t="s">
        <v>3275</v>
      </c>
      <c r="L3062" s="2" t="s">
        <v>35</v>
      </c>
      <c r="M3062" s="91" t="s">
        <v>2420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0</v>
      </c>
      <c r="U3062" s="7">
        <v>886200</v>
      </c>
      <c r="V3062" s="7">
        <v>0</v>
      </c>
      <c r="W3062" s="83">
        <f t="shared" si="515"/>
        <v>886200</v>
      </c>
      <c r="X3062" s="83">
        <f t="shared" si="509"/>
        <v>0</v>
      </c>
      <c r="Y3062" s="83"/>
      <c r="Z3062" s="16">
        <v>0</v>
      </c>
      <c r="AA3062" s="7">
        <v>0</v>
      </c>
      <c r="AB3062" s="7">
        <f t="shared" si="511"/>
        <v>0</v>
      </c>
      <c r="AC3062" s="5">
        <f t="shared" si="512"/>
        <v>0</v>
      </c>
      <c r="AD3062" s="7">
        <v>1315522.19</v>
      </c>
      <c r="AE3062" s="3">
        <f>VLOOKUP(I3062,[1]媒体政策预估表!A:N,MATCH(O3062,[1]媒体政策预估表!$A$2:$M$2,0),0)</f>
        <v>0.06</v>
      </c>
      <c r="AF3062" s="7">
        <f t="shared" si="513"/>
        <v>78931.331399999995</v>
      </c>
      <c r="AG3062" s="16">
        <v>0</v>
      </c>
      <c r="AH3062" s="7">
        <f t="shared" si="510"/>
        <v>0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3420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3333</v>
      </c>
      <c r="K3063" s="2" t="s">
        <v>3275</v>
      </c>
      <c r="L3063" s="2" t="s">
        <v>35</v>
      </c>
      <c r="M3063" s="91" t="s">
        <v>2414</v>
      </c>
      <c r="N3063" s="64"/>
      <c r="O3063" s="64" t="s">
        <v>45</v>
      </c>
      <c r="P3063" s="64" t="s">
        <v>46</v>
      </c>
      <c r="Q3063" s="16">
        <v>5.5E-2</v>
      </c>
      <c r="R3063" s="82"/>
      <c r="S3063" s="64"/>
      <c r="T3063" s="7">
        <v>4531799.995099999</v>
      </c>
      <c r="U3063" s="7">
        <v>9897750.0061999988</v>
      </c>
      <c r="V3063" s="7">
        <v>6780611.8400000008</v>
      </c>
      <c r="W3063" s="83">
        <f t="shared" si="515"/>
        <v>7648938.161299997</v>
      </c>
      <c r="X3063" s="83">
        <f t="shared" si="509"/>
        <v>5446274.5702811256</v>
      </c>
      <c r="Y3063" s="83"/>
      <c r="Z3063" s="16">
        <v>0</v>
      </c>
      <c r="AA3063" s="7">
        <v>0</v>
      </c>
      <c r="AB3063" s="7">
        <f t="shared" si="511"/>
        <v>5446274.5702811256</v>
      </c>
      <c r="AC3063" s="5">
        <f t="shared" si="512"/>
        <v>1334337.2697188752</v>
      </c>
      <c r="AD3063" s="7">
        <v>5698042.4900000012</v>
      </c>
      <c r="AE3063" s="3">
        <f>VLOOKUP(I3063,[1]媒体政策预估表!A:N,MATCH(O3063,[1]媒体政策预估表!$A$2:$M$2,0),0)</f>
        <v>0.06</v>
      </c>
      <c r="AF3063" s="7">
        <f t="shared" si="513"/>
        <v>341882.54940000008</v>
      </c>
      <c r="AG3063" s="16">
        <v>0.19</v>
      </c>
      <c r="AH3063" s="7">
        <f t="shared" si="510"/>
        <v>5697993.1428571437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3420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2418</v>
      </c>
      <c r="G3064" s="91" t="s">
        <v>2412</v>
      </c>
      <c r="H3064" s="91">
        <v>237</v>
      </c>
      <c r="I3064" s="91" t="s">
        <v>2377</v>
      </c>
      <c r="J3064" s="2" t="s">
        <v>3333</v>
      </c>
      <c r="K3064" s="2" t="s">
        <v>3275</v>
      </c>
      <c r="L3064" s="2" t="s">
        <v>35</v>
      </c>
      <c r="M3064" s="91" t="s">
        <v>2414</v>
      </c>
      <c r="N3064" s="64"/>
      <c r="O3064" s="64" t="s">
        <v>40</v>
      </c>
      <c r="P3064" s="64" t="s">
        <v>46</v>
      </c>
      <c r="Q3064" s="16">
        <v>5.5E-2</v>
      </c>
      <c r="R3064" s="82"/>
      <c r="S3064" s="64"/>
      <c r="T3064" s="7">
        <v>76017.850800000015</v>
      </c>
      <c r="U3064" s="7">
        <v>841600.00260000001</v>
      </c>
      <c r="V3064" s="7">
        <v>458354.02</v>
      </c>
      <c r="W3064" s="83">
        <f t="shared" si="515"/>
        <v>459263.8334</v>
      </c>
      <c r="X3064" s="83">
        <f t="shared" si="509"/>
        <v>348558.19011406845</v>
      </c>
      <c r="Y3064" s="83"/>
      <c r="Z3064" s="16">
        <v>0</v>
      </c>
      <c r="AA3064" s="7">
        <v>0</v>
      </c>
      <c r="AB3064" s="7">
        <f t="shared" si="511"/>
        <v>348558.19011406845</v>
      </c>
      <c r="AC3064" s="5">
        <f t="shared" si="512"/>
        <v>109795.82988593157</v>
      </c>
      <c r="AD3064" s="7">
        <v>363934.58000000013</v>
      </c>
      <c r="AE3064" s="3">
        <f>VLOOKUP(I3064,[1]媒体政策预估表!A:N,MATCH(O3064,[1]媒体政策预估表!$A$2:$M$2,0),0)</f>
        <v>7.0000000000000007E-2</v>
      </c>
      <c r="AF3064" s="7">
        <f t="shared" si="513"/>
        <v>25475.420600000012</v>
      </c>
      <c r="AG3064" s="16">
        <v>0.26</v>
      </c>
      <c r="AH3064" s="7">
        <f t="shared" si="510"/>
        <v>363773.03174603177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3420</v>
      </c>
      <c r="B3065" s="91" t="s">
        <v>35</v>
      </c>
      <c r="C3065" s="91" t="s">
        <v>47</v>
      </c>
      <c r="D3065" s="91" t="s">
        <v>63</v>
      </c>
      <c r="E3065" s="91" t="s">
        <v>2412</v>
      </c>
      <c r="F3065" s="91" t="s">
        <v>2419</v>
      </c>
      <c r="G3065" s="91" t="s">
        <v>2412</v>
      </c>
      <c r="H3065" s="91">
        <v>237</v>
      </c>
      <c r="I3065" s="91" t="s">
        <v>2377</v>
      </c>
      <c r="J3065" s="2" t="s">
        <v>3333</v>
      </c>
      <c r="K3065" s="2" t="s">
        <v>3275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442465.03020000039</v>
      </c>
      <c r="U3065" s="7">
        <v>1138499.9989</v>
      </c>
      <c r="V3065" s="7">
        <v>1551965.2899999996</v>
      </c>
      <c r="W3065" s="83">
        <f t="shared" si="515"/>
        <v>28999.739100000821</v>
      </c>
      <c r="X3065" s="83">
        <f t="shared" si="509"/>
        <v>1226850.0316205532</v>
      </c>
      <c r="Y3065" s="83"/>
      <c r="Z3065" s="16">
        <v>0</v>
      </c>
      <c r="AA3065" s="7">
        <v>0</v>
      </c>
      <c r="AB3065" s="7">
        <f t="shared" si="511"/>
        <v>1226850.0316205532</v>
      </c>
      <c r="AC3065" s="5">
        <f t="shared" si="512"/>
        <v>325115.25837944634</v>
      </c>
      <c r="AD3065" s="7">
        <v>0</v>
      </c>
      <c r="AE3065" s="3">
        <f>VLOOKUP(I3065,[1]媒体政策预估表!A:N,MATCH(O3065,[1]媒体政策预估表!$A$2:$M$2,0),0)</f>
        <v>0.06</v>
      </c>
      <c r="AF3065" s="7">
        <f t="shared" si="513"/>
        <v>0</v>
      </c>
      <c r="AG3065" s="16">
        <v>0.21</v>
      </c>
      <c r="AH3065" s="7">
        <f t="shared" si="510"/>
        <v>1282615.94214876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3420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2422</v>
      </c>
      <c r="G3066" s="91" t="s">
        <v>2421</v>
      </c>
      <c r="H3066" s="91">
        <v>237</v>
      </c>
      <c r="I3066" s="91" t="s">
        <v>2377</v>
      </c>
      <c r="J3066" s="2" t="s">
        <v>3333</v>
      </c>
      <c r="K3066" s="2" t="s">
        <v>3275</v>
      </c>
      <c r="L3066" s="2" t="s">
        <v>35</v>
      </c>
      <c r="M3066" s="91" t="s">
        <v>2423</v>
      </c>
      <c r="N3066" s="64"/>
      <c r="O3066" s="64" t="s">
        <v>45</v>
      </c>
      <c r="P3066" s="64" t="s">
        <v>46</v>
      </c>
      <c r="Q3066" s="16">
        <v>5.5E-2</v>
      </c>
      <c r="R3066" s="82"/>
      <c r="S3066" s="64"/>
      <c r="T3066" s="7">
        <v>1593340.5569999851</v>
      </c>
      <c r="U3066" s="7">
        <v>19530000.005800001</v>
      </c>
      <c r="V3066" s="7">
        <v>21123340.562799986</v>
      </c>
      <c r="W3066" s="83">
        <f t="shared" si="515"/>
        <v>0</v>
      </c>
      <c r="X3066" s="83">
        <f t="shared" si="509"/>
        <v>15142179.614910385</v>
      </c>
      <c r="Y3066" s="83"/>
      <c r="Z3066" s="16">
        <v>0</v>
      </c>
      <c r="AA3066" s="7">
        <v>0</v>
      </c>
      <c r="AB3066" s="7">
        <f t="shared" si="511"/>
        <v>15142179.614910385</v>
      </c>
      <c r="AC3066" s="5">
        <f t="shared" si="512"/>
        <v>5981160.9478896018</v>
      </c>
      <c r="AD3066" s="7">
        <v>17707299.419999998</v>
      </c>
      <c r="AE3066" s="3">
        <f>VLOOKUP(I3066,[1]媒体政策预估表!A:N,MATCH(O3066,[1]媒体政策预估表!$A$2:$M$2,0),0)</f>
        <v>0.06</v>
      </c>
      <c r="AF3066" s="7">
        <f t="shared" si="513"/>
        <v>1062437.9651999997</v>
      </c>
      <c r="AG3066" s="16">
        <v>0.34</v>
      </c>
      <c r="AH3066" s="7">
        <f t="shared" si="510"/>
        <v>15763686.987164168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3420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2424</v>
      </c>
      <c r="G3067" s="91" t="s">
        <v>2421</v>
      </c>
      <c r="H3067" s="91">
        <v>237</v>
      </c>
      <c r="I3067" s="91" t="s">
        <v>2377</v>
      </c>
      <c r="J3067" s="2" t="s">
        <v>3333</v>
      </c>
      <c r="K3067" s="2" t="s">
        <v>3275</v>
      </c>
      <c r="L3067" s="2" t="s">
        <v>35</v>
      </c>
      <c r="M3067" s="91" t="s">
        <v>2423</v>
      </c>
      <c r="N3067" s="64"/>
      <c r="O3067" s="64" t="s">
        <v>40</v>
      </c>
      <c r="P3067" s="64" t="s">
        <v>46</v>
      </c>
      <c r="Q3067" s="16">
        <v>5.5E-2</v>
      </c>
      <c r="R3067" s="82"/>
      <c r="S3067" s="64"/>
      <c r="T3067" s="7">
        <v>3812921.3632000005</v>
      </c>
      <c r="U3067" s="7">
        <v>8677500.0064000003</v>
      </c>
      <c r="V3067" s="7">
        <v>5093830.4300000016</v>
      </c>
      <c r="W3067" s="83">
        <f t="shared" si="515"/>
        <v>7396590.9396000002</v>
      </c>
      <c r="X3067" s="83">
        <f t="shared" si="509"/>
        <v>3815603.3183520613</v>
      </c>
      <c r="Y3067" s="83"/>
      <c r="Z3067" s="16">
        <v>0</v>
      </c>
      <c r="AA3067" s="7">
        <v>0</v>
      </c>
      <c r="AB3067" s="7">
        <f t="shared" si="511"/>
        <v>3815603.3183520613</v>
      </c>
      <c r="AC3067" s="5">
        <f t="shared" si="512"/>
        <v>1278227.1116479402</v>
      </c>
      <c r="AD3067" s="7">
        <v>4101161.0100000026</v>
      </c>
      <c r="AE3067" s="3">
        <f>VLOOKUP(I3067,[1]媒体政策预估表!A:N,MATCH(O3067,[1]媒体政策预估表!$A$2:$M$2,0),0)</f>
        <v>7.0000000000000007E-2</v>
      </c>
      <c r="AF3067" s="7">
        <f t="shared" si="513"/>
        <v>287081.27070000023</v>
      </c>
      <c r="AG3067" s="16">
        <v>0.28000000000000003</v>
      </c>
      <c r="AH3067" s="7">
        <f t="shared" si="510"/>
        <v>3979555.0234375009</v>
      </c>
      <c r="AI3067" s="64"/>
      <c r="AJ3067" s="1" t="e">
        <v>#N/A</v>
      </c>
      <c r="AK3067" s="12">
        <f t="shared" si="514"/>
        <v>0</v>
      </c>
    </row>
    <row r="3068" spans="1:37" x14ac:dyDescent="0.3">
      <c r="A3068" s="104" t="s">
        <v>3432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3333</v>
      </c>
      <c r="K3068" s="2" t="s">
        <v>3275</v>
      </c>
      <c r="L3068" s="2" t="s">
        <v>35</v>
      </c>
      <c r="M3068" s="91" t="s">
        <v>2431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2318890</v>
      </c>
      <c r="V3068" s="7">
        <v>0</v>
      </c>
      <c r="W3068" s="83">
        <f t="shared" si="515"/>
        <v>2318890</v>
      </c>
      <c r="X3068" s="83">
        <f t="shared" si="509"/>
        <v>0</v>
      </c>
      <c r="Y3068" s="83"/>
      <c r="Z3068" s="16">
        <v>0</v>
      </c>
      <c r="AA3068" s="7">
        <v>0</v>
      </c>
      <c r="AB3068" s="7">
        <f t="shared" si="511"/>
        <v>0</v>
      </c>
      <c r="AC3068" s="5">
        <f t="shared" si="512"/>
        <v>0</v>
      </c>
      <c r="AD3068" s="7">
        <v>1671032.4900000005</v>
      </c>
      <c r="AE3068" s="3">
        <f>VLOOKUP(I3068,[1]媒体政策预估表!A:N,MATCH(O3068,[1]媒体政策预估表!$A$2:$M$2,0),0)</f>
        <v>0.06</v>
      </c>
      <c r="AF3068" s="7">
        <f t="shared" si="513"/>
        <v>100261.94940000003</v>
      </c>
      <c r="AG3068" s="16">
        <v>0</v>
      </c>
      <c r="AH3068" s="7">
        <f t="shared" si="510"/>
        <v>0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3420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3333</v>
      </c>
      <c r="K3069" s="2" t="s">
        <v>3275</v>
      </c>
      <c r="L3069" s="2" t="s">
        <v>35</v>
      </c>
      <c r="M3069" s="91" t="s">
        <v>2423</v>
      </c>
      <c r="N3069" s="64"/>
      <c r="O3069" s="64" t="s">
        <v>45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10191300</v>
      </c>
      <c r="V3069" s="7">
        <v>1966107.3572000153</v>
      </c>
      <c r="W3069" s="83">
        <f t="shared" si="515"/>
        <v>8225192.6427999847</v>
      </c>
      <c r="X3069" s="83">
        <f t="shared" si="509"/>
        <v>1863608.8693839009</v>
      </c>
      <c r="Y3069" s="83"/>
      <c r="Z3069" s="16">
        <v>0</v>
      </c>
      <c r="AA3069" s="7">
        <v>0</v>
      </c>
      <c r="AB3069" s="7">
        <f t="shared" si="511"/>
        <v>1863608.8693839009</v>
      </c>
      <c r="AC3069" s="5">
        <f t="shared" si="512"/>
        <v>102498.48781611444</v>
      </c>
      <c r="AD3069" s="7">
        <v>0</v>
      </c>
      <c r="AE3069" s="3">
        <f>VLOOKUP(I3069,[1]媒体政策预估表!A:N,MATCH(O3069,[1]媒体政策预估表!$A$2:$M$2,0),0)</f>
        <v>0.06</v>
      </c>
      <c r="AF3069" s="7">
        <f t="shared" si="513"/>
        <v>0</v>
      </c>
      <c r="AG3069" s="16">
        <v>0</v>
      </c>
      <c r="AH3069" s="7">
        <f t="shared" si="510"/>
        <v>1966107.3572000153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3420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2425</v>
      </c>
      <c r="G3070" s="91" t="s">
        <v>2421</v>
      </c>
      <c r="H3070" s="91">
        <v>237</v>
      </c>
      <c r="I3070" s="91" t="s">
        <v>2377</v>
      </c>
      <c r="J3070" s="2" t="s">
        <v>3333</v>
      </c>
      <c r="K3070" s="2" t="s">
        <v>3275</v>
      </c>
      <c r="L3070" s="2" t="s">
        <v>35</v>
      </c>
      <c r="M3070" s="91" t="s">
        <v>2423</v>
      </c>
      <c r="N3070" s="64"/>
      <c r="O3070" s="64" t="s">
        <v>40</v>
      </c>
      <c r="P3070" s="64" t="s">
        <v>46</v>
      </c>
      <c r="Q3070" s="16">
        <v>5.5E-2</v>
      </c>
      <c r="R3070" s="82"/>
      <c r="S3070" s="64"/>
      <c r="T3070" s="7">
        <v>0</v>
      </c>
      <c r="U3070" s="7">
        <v>4283300</v>
      </c>
      <c r="V3070" s="7">
        <v>0</v>
      </c>
      <c r="W3070" s="83">
        <f t="shared" si="515"/>
        <v>4283300</v>
      </c>
      <c r="X3070" s="83">
        <f t="shared" si="509"/>
        <v>0</v>
      </c>
      <c r="Y3070" s="83"/>
      <c r="Z3070" s="16">
        <v>0</v>
      </c>
      <c r="AA3070" s="7">
        <v>0</v>
      </c>
      <c r="AB3070" s="7">
        <f t="shared" si="511"/>
        <v>0</v>
      </c>
      <c r="AC3070" s="5">
        <f t="shared" si="512"/>
        <v>0</v>
      </c>
      <c r="AD3070" s="7">
        <v>0</v>
      </c>
      <c r="AE3070" s="3">
        <f>VLOOKUP(I3070,[1]媒体政策预估表!A:N,MATCH(O3070,[1]媒体政策预估表!$A$2:$M$2,0),0)</f>
        <v>7.0000000000000007E-2</v>
      </c>
      <c r="AF3070" s="7">
        <f t="shared" si="513"/>
        <v>0</v>
      </c>
      <c r="AG3070" s="16">
        <v>0</v>
      </c>
      <c r="AH3070" s="7">
        <f t="shared" si="510"/>
        <v>0</v>
      </c>
      <c r="AI3070" s="64"/>
      <c r="AJ3070" s="1" t="e">
        <v>#N/A</v>
      </c>
      <c r="AK3070" s="12">
        <f t="shared" si="514"/>
        <v>0</v>
      </c>
    </row>
    <row r="3071" spans="1:37" x14ac:dyDescent="0.3">
      <c r="A3071" s="104" t="s">
        <v>3420</v>
      </c>
      <c r="B3071" s="91" t="s">
        <v>35</v>
      </c>
      <c r="C3071" s="91" t="s">
        <v>47</v>
      </c>
      <c r="D3071" s="91" t="s">
        <v>63</v>
      </c>
      <c r="E3071" s="91" t="s">
        <v>2421</v>
      </c>
      <c r="F3071" s="91" t="s">
        <v>2430</v>
      </c>
      <c r="G3071" s="91" t="s">
        <v>2421</v>
      </c>
      <c r="H3071" s="91">
        <v>237</v>
      </c>
      <c r="I3071" s="91" t="s">
        <v>2377</v>
      </c>
      <c r="J3071" s="2" t="s">
        <v>3333</v>
      </c>
      <c r="K3071" s="2" t="s">
        <v>3275</v>
      </c>
      <c r="L3071" s="2" t="s">
        <v>35</v>
      </c>
      <c r="M3071" s="91" t="s">
        <v>2431</v>
      </c>
      <c r="N3071" s="64"/>
      <c r="O3071" s="64" t="s">
        <v>45</v>
      </c>
      <c r="P3071" s="64" t="s">
        <v>46</v>
      </c>
      <c r="Q3071" s="16">
        <v>5.5E-2</v>
      </c>
      <c r="R3071" s="82"/>
      <c r="S3071" s="64"/>
      <c r="T3071" s="7">
        <v>1708543.8620000025</v>
      </c>
      <c r="U3071" s="7">
        <v>312199.99800000002</v>
      </c>
      <c r="V3071" s="7">
        <v>1754438.9899999995</v>
      </c>
      <c r="W3071" s="83">
        <f t="shared" si="515"/>
        <v>266304.87000000314</v>
      </c>
      <c r="X3071" s="83">
        <f t="shared" si="509"/>
        <v>1573487.8834080712</v>
      </c>
      <c r="Y3071" s="83"/>
      <c r="Z3071" s="16">
        <v>0</v>
      </c>
      <c r="AA3071" s="7">
        <v>0</v>
      </c>
      <c r="AB3071" s="7">
        <f t="shared" si="511"/>
        <v>1573487.8834080712</v>
      </c>
      <c r="AC3071" s="5">
        <f t="shared" si="512"/>
        <v>180951.10659192828</v>
      </c>
      <c r="AD3071" s="7">
        <v>0</v>
      </c>
      <c r="AE3071" s="3">
        <f>VLOOKUP(I3071,[1]媒体政策预估表!A:N,MATCH(O3071,[1]媒体政策预估表!$A$2:$M$2,0),0)</f>
        <v>0.06</v>
      </c>
      <c r="AF3071" s="7">
        <f t="shared" si="513"/>
        <v>0</v>
      </c>
      <c r="AG3071" s="16">
        <v>0.06</v>
      </c>
      <c r="AH3071" s="7">
        <f t="shared" si="510"/>
        <v>1655131.1226415089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3432</v>
      </c>
      <c r="B3072" s="91" t="s">
        <v>35</v>
      </c>
      <c r="C3072" s="91" t="s">
        <v>47</v>
      </c>
      <c r="D3072" s="91" t="s">
        <v>63</v>
      </c>
      <c r="E3072" s="91" t="s">
        <v>2483</v>
      </c>
      <c r="F3072" s="91" t="s">
        <v>2483</v>
      </c>
      <c r="G3072" s="91" t="s">
        <v>2483</v>
      </c>
      <c r="H3072" s="91">
        <v>237</v>
      </c>
      <c r="I3072" s="91" t="s">
        <v>2377</v>
      </c>
      <c r="J3072" s="2" t="s">
        <v>3333</v>
      </c>
      <c r="K3072" s="2" t="s">
        <v>3275</v>
      </c>
      <c r="L3072" s="2" t="s">
        <v>35</v>
      </c>
      <c r="M3072" s="91" t="s">
        <v>2484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32588.840000000026</v>
      </c>
      <c r="U3072" s="7">
        <v>-29537.87</v>
      </c>
      <c r="V3072" s="7">
        <v>3052.27</v>
      </c>
      <c r="W3072" s="83">
        <f t="shared" si="515"/>
        <v>-1.2999999999733518</v>
      </c>
      <c r="X3072" s="83">
        <f t="shared" si="509"/>
        <v>3052.27</v>
      </c>
      <c r="Y3072" s="83"/>
      <c r="Z3072" s="16">
        <v>0</v>
      </c>
      <c r="AA3072" s="7">
        <v>0</v>
      </c>
      <c r="AB3072" s="7">
        <f t="shared" si="511"/>
        <v>3052.27</v>
      </c>
      <c r="AC3072" s="5">
        <f t="shared" si="512"/>
        <v>0</v>
      </c>
      <c r="AD3072" s="7">
        <v>3052.27</v>
      </c>
      <c r="AE3072" s="3">
        <f>VLOOKUP(I3072,[1]媒体政策预估表!A:N,MATCH(O3072,[1]媒体政策预估表!$A$2:$M$2,0),0)</f>
        <v>0.06</v>
      </c>
      <c r="AF3072" s="7">
        <f t="shared" si="513"/>
        <v>183.1362</v>
      </c>
      <c r="AG3072" s="16">
        <v>0</v>
      </c>
      <c r="AH3072" s="7">
        <f t="shared" si="510"/>
        <v>3052.27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3420</v>
      </c>
      <c r="B3073" s="91" t="s">
        <v>35</v>
      </c>
      <c r="C3073" s="91" t="s">
        <v>47</v>
      </c>
      <c r="D3073" s="91" t="s">
        <v>63</v>
      </c>
      <c r="E3073" s="91" t="s">
        <v>136</v>
      </c>
      <c r="F3073" s="91" t="s">
        <v>136</v>
      </c>
      <c r="G3073" s="91" t="s">
        <v>136</v>
      </c>
      <c r="H3073" s="91">
        <v>237</v>
      </c>
      <c r="I3073" s="91" t="s">
        <v>2377</v>
      </c>
      <c r="J3073" s="2" t="s">
        <v>3333</v>
      </c>
      <c r="K3073" s="2" t="s">
        <v>3275</v>
      </c>
      <c r="L3073" s="2" t="s">
        <v>35</v>
      </c>
      <c r="M3073" s="91" t="s">
        <v>136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6384.2539000003162</v>
      </c>
      <c r="U3073" s="7">
        <v>50000</v>
      </c>
      <c r="V3073" s="7">
        <v>64537.909999999989</v>
      </c>
      <c r="W3073" s="83">
        <f t="shared" si="515"/>
        <v>-8153.6560999996727</v>
      </c>
      <c r="X3073" s="83">
        <f t="shared" si="509"/>
        <v>64537.909999999989</v>
      </c>
      <c r="Y3073" s="83"/>
      <c r="Z3073" s="16">
        <v>0</v>
      </c>
      <c r="AA3073" s="7">
        <v>0</v>
      </c>
      <c r="AB3073" s="7">
        <f t="shared" si="511"/>
        <v>64537.909999999989</v>
      </c>
      <c r="AC3073" s="5">
        <f t="shared" si="512"/>
        <v>0</v>
      </c>
      <c r="AD3073" s="7">
        <v>64226.639999999985</v>
      </c>
      <c r="AE3073" s="3">
        <f>VLOOKUP(I3073,[1]媒体政策预估表!A:N,MATCH(O3073,[1]媒体政策预估表!$A$2:$M$2,0),0)</f>
        <v>0.06</v>
      </c>
      <c r="AF3073" s="7">
        <f t="shared" si="513"/>
        <v>3853.5983999999989</v>
      </c>
      <c r="AG3073" s="16">
        <v>0</v>
      </c>
      <c r="AH3073" s="7">
        <f t="shared" si="510"/>
        <v>64537.909999999989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3432</v>
      </c>
      <c r="B3074" s="91" t="s">
        <v>35</v>
      </c>
      <c r="C3074" s="91" t="s">
        <v>47</v>
      </c>
      <c r="D3074" s="91" t="s">
        <v>48</v>
      </c>
      <c r="E3074" s="91" t="s">
        <v>3441</v>
      </c>
      <c r="F3074" s="91" t="s">
        <v>3441</v>
      </c>
      <c r="G3074" s="91" t="s">
        <v>3441</v>
      </c>
      <c r="H3074" s="91">
        <v>237</v>
      </c>
      <c r="I3074" s="91" t="s">
        <v>2377</v>
      </c>
      <c r="J3074" s="2" t="s">
        <v>3333</v>
      </c>
      <c r="K3074" s="2" t="s">
        <v>3275</v>
      </c>
      <c r="L3074" s="2" t="s">
        <v>35</v>
      </c>
      <c r="M3074" s="91" t="s">
        <v>922</v>
      </c>
      <c r="N3074" s="64"/>
      <c r="O3074" s="64" t="s">
        <v>45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300100</v>
      </c>
      <c r="V3074" s="7">
        <v>121664.62</v>
      </c>
      <c r="W3074" s="83">
        <f t="shared" si="515"/>
        <v>178435.38</v>
      </c>
      <c r="X3074" s="83">
        <f t="shared" si="509"/>
        <v>121664.62</v>
      </c>
      <c r="Y3074" s="83"/>
      <c r="Z3074" s="16">
        <v>0</v>
      </c>
      <c r="AA3074" s="7">
        <v>0</v>
      </c>
      <c r="AB3074" s="7">
        <f t="shared" si="511"/>
        <v>121664.62</v>
      </c>
      <c r="AC3074" s="5">
        <f t="shared" si="512"/>
        <v>0</v>
      </c>
      <c r="AD3074" s="7">
        <v>121664.62</v>
      </c>
      <c r="AE3074" s="3">
        <f>VLOOKUP(I3074,[1]媒体政策预估表!A:N,MATCH(O3074,[1]媒体政策预估表!$A$2:$M$2,0),0)</f>
        <v>0.06</v>
      </c>
      <c r="AF3074" s="7">
        <f t="shared" si="513"/>
        <v>7299.8771999999999</v>
      </c>
      <c r="AG3074" s="16">
        <v>0</v>
      </c>
      <c r="AH3074" s="7">
        <f t="shared" si="510"/>
        <v>121664.62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3420</v>
      </c>
      <c r="B3075" s="91" t="s">
        <v>35</v>
      </c>
      <c r="C3075" s="91" t="s">
        <v>47</v>
      </c>
      <c r="D3075" s="91" t="s">
        <v>48</v>
      </c>
      <c r="E3075" s="91" t="s">
        <v>3441</v>
      </c>
      <c r="F3075" s="91" t="s">
        <v>3441</v>
      </c>
      <c r="G3075" s="91" t="s">
        <v>3441</v>
      </c>
      <c r="H3075" s="91">
        <v>237</v>
      </c>
      <c r="I3075" s="91" t="s">
        <v>2377</v>
      </c>
      <c r="J3075" s="2" t="s">
        <v>3333</v>
      </c>
      <c r="K3075" s="2" t="s">
        <v>3275</v>
      </c>
      <c r="L3075" s="2" t="s">
        <v>35</v>
      </c>
      <c r="M3075" s="91" t="s">
        <v>922</v>
      </c>
      <c r="N3075" s="64"/>
      <c r="O3075" s="64" t="s">
        <v>40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200100</v>
      </c>
      <c r="V3075" s="7">
        <v>74808.679999999993</v>
      </c>
      <c r="W3075" s="83">
        <f t="shared" si="515"/>
        <v>125291.32</v>
      </c>
      <c r="X3075" s="83">
        <f t="shared" si="509"/>
        <v>74808.679999999993</v>
      </c>
      <c r="Y3075" s="83"/>
      <c r="Z3075" s="16">
        <v>0</v>
      </c>
      <c r="AA3075" s="7">
        <v>0</v>
      </c>
      <c r="AB3075" s="7">
        <f t="shared" si="511"/>
        <v>74808.679999999993</v>
      </c>
      <c r="AC3075" s="5">
        <f t="shared" si="512"/>
        <v>0</v>
      </c>
      <c r="AD3075" s="7">
        <v>74808.679999999993</v>
      </c>
      <c r="AE3075" s="3">
        <f>VLOOKUP(I3075,[1]媒体政策预估表!A:N,MATCH(O3075,[1]媒体政策预估表!$A$2:$M$2,0),0)</f>
        <v>7.0000000000000007E-2</v>
      </c>
      <c r="AF3075" s="7">
        <f t="shared" si="513"/>
        <v>5236.6076000000003</v>
      </c>
      <c r="AG3075" s="16">
        <v>0</v>
      </c>
      <c r="AH3075" s="7">
        <f t="shared" si="510"/>
        <v>74808.679999999993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3432</v>
      </c>
      <c r="B3076" s="91" t="s">
        <v>35</v>
      </c>
      <c r="C3076" s="91" t="s">
        <v>146</v>
      </c>
      <c r="D3076" s="91" t="s">
        <v>147</v>
      </c>
      <c r="E3076" s="91" t="s">
        <v>3442</v>
      </c>
      <c r="F3076" s="91" t="s">
        <v>3442</v>
      </c>
      <c r="G3076" s="91" t="s">
        <v>3442</v>
      </c>
      <c r="H3076" s="91">
        <v>237</v>
      </c>
      <c r="I3076" s="91" t="s">
        <v>2377</v>
      </c>
      <c r="J3076" s="2" t="s">
        <v>3333</v>
      </c>
      <c r="K3076" s="2" t="s">
        <v>3275</v>
      </c>
      <c r="L3076" s="2" t="s">
        <v>35</v>
      </c>
      <c r="M3076" s="91" t="s">
        <v>2437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0</v>
      </c>
      <c r="U3076" s="7">
        <v>50000</v>
      </c>
      <c r="V3076" s="7">
        <v>10291.810000000005</v>
      </c>
      <c r="W3076" s="83">
        <f t="shared" si="515"/>
        <v>39708.189999999995</v>
      </c>
      <c r="X3076" s="83">
        <f t="shared" si="509"/>
        <v>10291.810000000005</v>
      </c>
      <c r="Y3076" s="83"/>
      <c r="Z3076" s="16">
        <v>0</v>
      </c>
      <c r="AA3076" s="7">
        <v>0</v>
      </c>
      <c r="AB3076" s="7">
        <f t="shared" si="511"/>
        <v>10291.810000000005</v>
      </c>
      <c r="AC3076" s="5">
        <f t="shared" si="512"/>
        <v>0</v>
      </c>
      <c r="AD3076" s="7">
        <v>12886.839999999998</v>
      </c>
      <c r="AE3076" s="3">
        <f>VLOOKUP(I3076,[1]媒体政策预估表!A:N,MATCH(O3076,[1]媒体政策预估表!$A$2:$M$2,0),0)</f>
        <v>0.06</v>
      </c>
      <c r="AF3076" s="7">
        <f t="shared" si="513"/>
        <v>773.21039999999982</v>
      </c>
      <c r="AG3076" s="16">
        <v>0</v>
      </c>
      <c r="AH3076" s="7">
        <f t="shared" si="510"/>
        <v>10291.810000000005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3432</v>
      </c>
      <c r="B3077" s="91" t="s">
        <v>35</v>
      </c>
      <c r="C3077" s="91" t="s">
        <v>146</v>
      </c>
      <c r="D3077" s="91" t="s">
        <v>147</v>
      </c>
      <c r="E3077" s="91" t="s">
        <v>148</v>
      </c>
      <c r="F3077" s="91" t="s">
        <v>148</v>
      </c>
      <c r="G3077" s="91" t="s">
        <v>148</v>
      </c>
      <c r="H3077" s="91">
        <v>237</v>
      </c>
      <c r="I3077" s="91" t="s">
        <v>2377</v>
      </c>
      <c r="J3077" s="2" t="s">
        <v>3333</v>
      </c>
      <c r="K3077" s="2" t="s">
        <v>3275</v>
      </c>
      <c r="L3077" s="2" t="s">
        <v>35</v>
      </c>
      <c r="M3077" s="91" t="s">
        <v>2436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18223.559999999998</v>
      </c>
      <c r="U3077" s="7">
        <v>100000</v>
      </c>
      <c r="V3077" s="7">
        <v>64784.460000000006</v>
      </c>
      <c r="W3077" s="83">
        <f t="shared" si="515"/>
        <v>53439.099999999991</v>
      </c>
      <c r="X3077" s="83">
        <f t="shared" si="509"/>
        <v>64784.460000000006</v>
      </c>
      <c r="Y3077" s="83"/>
      <c r="Z3077" s="16">
        <v>0</v>
      </c>
      <c r="AA3077" s="7">
        <v>0</v>
      </c>
      <c r="AB3077" s="7">
        <f t="shared" si="511"/>
        <v>64784.460000000006</v>
      </c>
      <c r="AC3077" s="5">
        <f t="shared" si="512"/>
        <v>0</v>
      </c>
      <c r="AD3077" s="7">
        <v>64784.460000000006</v>
      </c>
      <c r="AE3077" s="3">
        <f>VLOOKUP(I3077,[1]媒体政策预估表!A:N,MATCH(O3077,[1]媒体政策预估表!$A$2:$M$2,0),0)</f>
        <v>0.06</v>
      </c>
      <c r="AF3077" s="7">
        <f t="shared" si="513"/>
        <v>3887.0676000000003</v>
      </c>
      <c r="AG3077" s="16">
        <v>0</v>
      </c>
      <c r="AH3077" s="7">
        <f t="shared" si="510"/>
        <v>64784.460000000006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3432</v>
      </c>
      <c r="B3078" s="91" t="s">
        <v>35</v>
      </c>
      <c r="C3078" s="91" t="s">
        <v>146</v>
      </c>
      <c r="D3078" s="91" t="s">
        <v>154</v>
      </c>
      <c r="E3078" s="91" t="s">
        <v>159</v>
      </c>
      <c r="F3078" s="91" t="s">
        <v>159</v>
      </c>
      <c r="G3078" s="91" t="s">
        <v>159</v>
      </c>
      <c r="H3078" s="91">
        <v>237</v>
      </c>
      <c r="I3078" s="91" t="s">
        <v>2377</v>
      </c>
      <c r="J3078" s="2" t="s">
        <v>3333</v>
      </c>
      <c r="K3078" s="2" t="s">
        <v>3275</v>
      </c>
      <c r="L3078" s="2" t="s">
        <v>35</v>
      </c>
      <c r="M3078" s="91" t="s">
        <v>159</v>
      </c>
      <c r="N3078" s="64"/>
      <c r="O3078" s="64" t="s">
        <v>45</v>
      </c>
      <c r="P3078" s="64" t="s">
        <v>41</v>
      </c>
      <c r="Q3078" s="16">
        <v>0</v>
      </c>
      <c r="R3078" s="82"/>
      <c r="S3078" s="64"/>
      <c r="T3078" s="7">
        <v>754823.80109999841</v>
      </c>
      <c r="U3078" s="7">
        <v>3570000</v>
      </c>
      <c r="V3078" s="7">
        <v>2886153.9100000011</v>
      </c>
      <c r="W3078" s="83">
        <f t="shared" si="515"/>
        <v>1438669.8910999978</v>
      </c>
      <c r="X3078" s="83">
        <f t="shared" si="509"/>
        <v>2886153.9100000011</v>
      </c>
      <c r="Y3078" s="83"/>
      <c r="Z3078" s="16">
        <v>0</v>
      </c>
      <c r="AA3078" s="7">
        <v>0</v>
      </c>
      <c r="AB3078" s="7">
        <f t="shared" si="511"/>
        <v>2886153.9100000011</v>
      </c>
      <c r="AC3078" s="5">
        <f t="shared" si="512"/>
        <v>0</v>
      </c>
      <c r="AD3078" s="7">
        <v>2886153.9100000011</v>
      </c>
      <c r="AE3078" s="3">
        <f>VLOOKUP(I3078,[1]媒体政策预估表!A:N,MATCH(O3078,[1]媒体政策预估表!$A$2:$M$2,0),0)</f>
        <v>0.06</v>
      </c>
      <c r="AF3078" s="7">
        <f t="shared" si="513"/>
        <v>173169.23460000005</v>
      </c>
      <c r="AG3078" s="16">
        <v>0</v>
      </c>
      <c r="AH3078" s="7">
        <f t="shared" si="510"/>
        <v>2886153.9100000011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3432</v>
      </c>
      <c r="B3079" s="91" t="s">
        <v>35</v>
      </c>
      <c r="C3079" s="91" t="s">
        <v>166</v>
      </c>
      <c r="D3079" s="91" t="s">
        <v>167</v>
      </c>
      <c r="E3079" s="91" t="s">
        <v>2438</v>
      </c>
      <c r="F3079" s="91" t="s">
        <v>2438</v>
      </c>
      <c r="G3079" s="91" t="s">
        <v>2438</v>
      </c>
      <c r="H3079" s="91">
        <v>237</v>
      </c>
      <c r="I3079" s="91" t="s">
        <v>2377</v>
      </c>
      <c r="J3079" s="2" t="s">
        <v>3333</v>
      </c>
      <c r="K3079" s="2" t="s">
        <v>3275</v>
      </c>
      <c r="L3079" s="2" t="s">
        <v>35</v>
      </c>
      <c r="M3079" s="91" t="s">
        <v>2439</v>
      </c>
      <c r="N3079" s="64"/>
      <c r="O3079" s="64" t="s">
        <v>40</v>
      </c>
      <c r="P3079" s="64" t="s">
        <v>46</v>
      </c>
      <c r="Q3079" s="16">
        <v>0.03</v>
      </c>
      <c r="R3079" s="82"/>
      <c r="S3079" s="64"/>
      <c r="T3079" s="7">
        <v>-4001.1599999999162</v>
      </c>
      <c r="U3079" s="7">
        <v>412000</v>
      </c>
      <c r="V3079" s="7">
        <v>316321.45999999996</v>
      </c>
      <c r="W3079" s="83">
        <f t="shared" si="515"/>
        <v>91677.380000000121</v>
      </c>
      <c r="X3079" s="83">
        <f t="shared" si="509"/>
        <v>307108.21359223296</v>
      </c>
      <c r="Y3079" s="83"/>
      <c r="Z3079" s="16">
        <v>0</v>
      </c>
      <c r="AA3079" s="7">
        <v>0</v>
      </c>
      <c r="AB3079" s="7">
        <f t="shared" si="511"/>
        <v>307108.21359223296</v>
      </c>
      <c r="AC3079" s="5">
        <f t="shared" si="512"/>
        <v>9213.2464077670011</v>
      </c>
      <c r="AD3079" s="7">
        <v>290108.76000000007</v>
      </c>
      <c r="AE3079" s="3">
        <f>VLOOKUP(I3079,[1]媒体政策预估表!A:N,MATCH(O3079,[1]媒体政策预估表!$A$2:$M$2,0),0)</f>
        <v>7.0000000000000007E-2</v>
      </c>
      <c r="AF3079" s="7">
        <f t="shared" si="513"/>
        <v>20307.613200000007</v>
      </c>
      <c r="AG3079" s="16">
        <v>0</v>
      </c>
      <c r="AH3079" s="7">
        <f t="shared" si="510"/>
        <v>316321.45999999996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3432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3333</v>
      </c>
      <c r="K3080" s="2" t="s">
        <v>3275</v>
      </c>
      <c r="L3080" s="2" t="s">
        <v>35</v>
      </c>
      <c r="M3080" s="91" t="s">
        <v>2522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-4683882.1199999992</v>
      </c>
      <c r="U3080" s="7">
        <v>50000</v>
      </c>
      <c r="V3080" s="7">
        <v>24946.52</v>
      </c>
      <c r="W3080" s="83">
        <f t="shared" si="515"/>
        <v>-4658828.6399999987</v>
      </c>
      <c r="X3080" s="83">
        <f t="shared" si="509"/>
        <v>24946.52</v>
      </c>
      <c r="Y3080" s="83"/>
      <c r="Z3080" s="16">
        <v>0</v>
      </c>
      <c r="AA3080" s="7">
        <v>0</v>
      </c>
      <c r="AB3080" s="7">
        <f t="shared" si="511"/>
        <v>24946.52</v>
      </c>
      <c r="AC3080" s="5">
        <f t="shared" si="512"/>
        <v>0</v>
      </c>
      <c r="AD3080" s="7">
        <v>24946.52</v>
      </c>
      <c r="AE3080" s="3">
        <f>VLOOKUP(I3080,[1]媒体政策预估表!A:N,MATCH(O3080,[1]媒体政策预估表!$A$2:$M$2,0),0)</f>
        <v>7.0000000000000007E-2</v>
      </c>
      <c r="AF3080" s="7">
        <f t="shared" si="513"/>
        <v>1746.2564000000002</v>
      </c>
      <c r="AG3080" s="16">
        <v>0</v>
      </c>
      <c r="AH3080" s="7">
        <f t="shared" si="510"/>
        <v>24946.52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3420</v>
      </c>
      <c r="B3081" s="91" t="s">
        <v>35</v>
      </c>
      <c r="C3081" s="91" t="s">
        <v>166</v>
      </c>
      <c r="D3081" s="91" t="s">
        <v>171</v>
      </c>
      <c r="E3081" s="91" t="s">
        <v>2521</v>
      </c>
      <c r="F3081" s="91" t="s">
        <v>2521</v>
      </c>
      <c r="G3081" s="91" t="s">
        <v>2521</v>
      </c>
      <c r="H3081" s="91">
        <v>237</v>
      </c>
      <c r="I3081" s="91" t="s">
        <v>2377</v>
      </c>
      <c r="J3081" s="2" t="s">
        <v>3333</v>
      </c>
      <c r="K3081" s="2" t="s">
        <v>3275</v>
      </c>
      <c r="L3081" s="2" t="s">
        <v>35</v>
      </c>
      <c r="M3081" s="91" t="s">
        <v>3443</v>
      </c>
      <c r="N3081" s="64"/>
      <c r="O3081" s="64" t="s">
        <v>40</v>
      </c>
      <c r="P3081" s="64" t="s">
        <v>41</v>
      </c>
      <c r="Q3081" s="16">
        <v>0</v>
      </c>
      <c r="R3081" s="82"/>
      <c r="S3081" s="64"/>
      <c r="T3081" s="7">
        <v>0</v>
      </c>
      <c r="U3081" s="7">
        <v>50000</v>
      </c>
      <c r="V3081" s="7">
        <v>19921.59</v>
      </c>
      <c r="W3081" s="83">
        <f t="shared" si="515"/>
        <v>30078.41</v>
      </c>
      <c r="X3081" s="83">
        <f t="shared" si="509"/>
        <v>19921.59</v>
      </c>
      <c r="Y3081" s="83"/>
      <c r="Z3081" s="16">
        <v>0</v>
      </c>
      <c r="AA3081" s="7">
        <v>0</v>
      </c>
      <c r="AB3081" s="7">
        <f t="shared" si="511"/>
        <v>19921.59</v>
      </c>
      <c r="AC3081" s="5">
        <f t="shared" si="512"/>
        <v>0</v>
      </c>
      <c r="AD3081" s="7">
        <v>19921.59</v>
      </c>
      <c r="AE3081" s="3">
        <f>VLOOKUP(I3081,[1]媒体政策预估表!A:N,MATCH(O3081,[1]媒体政策预估表!$A$2:$M$2,0),0)</f>
        <v>7.0000000000000007E-2</v>
      </c>
      <c r="AF3081" s="7">
        <f t="shared" si="513"/>
        <v>1394.5113000000001</v>
      </c>
      <c r="AG3081" s="16">
        <v>0</v>
      </c>
      <c r="AH3081" s="7">
        <f t="shared" si="510"/>
        <v>19921.59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3432</v>
      </c>
      <c r="B3082" s="91" t="s">
        <v>35</v>
      </c>
      <c r="C3082" s="91" t="s">
        <v>166</v>
      </c>
      <c r="D3082" s="91" t="s">
        <v>176</v>
      </c>
      <c r="E3082" s="91" t="s">
        <v>647</v>
      </c>
      <c r="F3082" s="91" t="s">
        <v>647</v>
      </c>
      <c r="G3082" s="91" t="s">
        <v>647</v>
      </c>
      <c r="H3082" s="91">
        <v>237</v>
      </c>
      <c r="I3082" s="91" t="s">
        <v>2377</v>
      </c>
      <c r="J3082" s="2" t="s">
        <v>3333</v>
      </c>
      <c r="K3082" s="2" t="s">
        <v>3275</v>
      </c>
      <c r="L3082" s="2" t="s">
        <v>35</v>
      </c>
      <c r="M3082" s="91" t="s">
        <v>3444</v>
      </c>
      <c r="N3082" s="64"/>
      <c r="O3082" s="64" t="s">
        <v>40</v>
      </c>
      <c r="P3082" s="64" t="s">
        <v>46</v>
      </c>
      <c r="Q3082" s="16">
        <v>0.05</v>
      </c>
      <c r="R3082" s="82"/>
      <c r="S3082" s="64"/>
      <c r="T3082" s="7">
        <v>0</v>
      </c>
      <c r="U3082" s="7">
        <v>0</v>
      </c>
      <c r="V3082" s="7">
        <v>0</v>
      </c>
      <c r="W3082" s="83">
        <f t="shared" si="515"/>
        <v>0</v>
      </c>
      <c r="X3082" s="83">
        <f t="shared" si="509"/>
        <v>0</v>
      </c>
      <c r="Y3082" s="83"/>
      <c r="Z3082" s="16">
        <v>0</v>
      </c>
      <c r="AA3082" s="7">
        <v>0</v>
      </c>
      <c r="AB3082" s="7">
        <f t="shared" si="511"/>
        <v>0</v>
      </c>
      <c r="AC3082" s="5">
        <f t="shared" si="512"/>
        <v>0</v>
      </c>
      <c r="AD3082" s="7">
        <v>0</v>
      </c>
      <c r="AE3082" s="3">
        <f>VLOOKUP(I3082,[1]媒体政策预估表!A:N,MATCH(O3082,[1]媒体政策预估表!$A$2:$M$2,0),0)</f>
        <v>7.0000000000000007E-2</v>
      </c>
      <c r="AF3082" s="7">
        <f t="shared" si="513"/>
        <v>0</v>
      </c>
      <c r="AG3082" s="16">
        <v>0</v>
      </c>
      <c r="AH3082" s="7">
        <f t="shared" si="510"/>
        <v>0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3432</v>
      </c>
      <c r="B3083" s="91" t="s">
        <v>35</v>
      </c>
      <c r="C3083" s="91" t="s">
        <v>189</v>
      </c>
      <c r="D3083" s="91" t="s">
        <v>190</v>
      </c>
      <c r="E3083" s="91" t="s">
        <v>2440</v>
      </c>
      <c r="F3083" s="91" t="s">
        <v>2440</v>
      </c>
      <c r="G3083" s="91" t="s">
        <v>2440</v>
      </c>
      <c r="H3083" s="91">
        <v>237</v>
      </c>
      <c r="I3083" s="91" t="s">
        <v>2377</v>
      </c>
      <c r="J3083" s="2" t="s">
        <v>3333</v>
      </c>
      <c r="K3083" s="2" t="s">
        <v>3275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0.02</v>
      </c>
      <c r="R3083" s="82"/>
      <c r="S3083" s="64"/>
      <c r="T3083" s="7">
        <v>351898.23600000027</v>
      </c>
      <c r="U3083" s="7">
        <v>567999.99199999997</v>
      </c>
      <c r="V3083" s="7">
        <v>461050.93999999983</v>
      </c>
      <c r="W3083" s="83">
        <f t="shared" si="515"/>
        <v>458847.28800000041</v>
      </c>
      <c r="X3083" s="83">
        <f t="shared" si="509"/>
        <v>324683.7605633802</v>
      </c>
      <c r="Y3083" s="83"/>
      <c r="Z3083" s="16">
        <v>0</v>
      </c>
      <c r="AA3083" s="7">
        <v>0</v>
      </c>
      <c r="AB3083" s="7">
        <f t="shared" si="511"/>
        <v>324683.7605633802</v>
      </c>
      <c r="AC3083" s="5">
        <f t="shared" si="512"/>
        <v>136367.17943661963</v>
      </c>
      <c r="AD3083" s="7">
        <v>327920.50000000006</v>
      </c>
      <c r="AE3083" s="3">
        <f>VLOOKUP(I3083,[1]媒体政策预估表!A:N,MATCH(O3083,[1]媒体政策预估表!$A$2:$M$2,0),0)</f>
        <v>7.0000000000000007E-2</v>
      </c>
      <c r="AF3083" s="7">
        <f t="shared" si="513"/>
        <v>22954.435000000005</v>
      </c>
      <c r="AG3083" s="16">
        <v>0.4</v>
      </c>
      <c r="AH3083" s="7">
        <f t="shared" si="510"/>
        <v>329322.09999999992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3420</v>
      </c>
      <c r="B3084" s="91" t="s">
        <v>35</v>
      </c>
      <c r="C3084" s="91" t="s">
        <v>189</v>
      </c>
      <c r="D3084" s="91" t="s">
        <v>190</v>
      </c>
      <c r="E3084" s="91" t="s">
        <v>2441</v>
      </c>
      <c r="F3084" s="91" t="s">
        <v>2441</v>
      </c>
      <c r="G3084" s="91" t="s">
        <v>2441</v>
      </c>
      <c r="H3084" s="91">
        <v>237</v>
      </c>
      <c r="I3084" s="91" t="s">
        <v>2377</v>
      </c>
      <c r="J3084" s="2" t="s">
        <v>3333</v>
      </c>
      <c r="K3084" s="2" t="s">
        <v>3275</v>
      </c>
      <c r="L3084" s="2" t="s">
        <v>35</v>
      </c>
      <c r="M3084" s="91" t="s">
        <v>2441</v>
      </c>
      <c r="N3084" s="64"/>
      <c r="O3084" s="64" t="s">
        <v>40</v>
      </c>
      <c r="P3084" s="64" t="s">
        <v>46</v>
      </c>
      <c r="Q3084" s="16">
        <v>0.08</v>
      </c>
      <c r="R3084" s="82"/>
      <c r="S3084" s="64"/>
      <c r="T3084" s="7">
        <v>-528575.62380000786</v>
      </c>
      <c r="U3084" s="7">
        <v>10069955.013999999</v>
      </c>
      <c r="V3084" s="7">
        <v>4193789.0099999974</v>
      </c>
      <c r="W3084" s="83">
        <f t="shared" si="515"/>
        <v>5347590.380199993</v>
      </c>
      <c r="X3084" s="83">
        <f t="shared" ref="X3084:X3147" si="516">IF(P3084="折扣",V3084*Q3084,IF(P3084="返现",V3084,V3084/(1+Q3084+AG3084)))</f>
        <v>2833641.2229729714</v>
      </c>
      <c r="Y3084" s="83"/>
      <c r="Z3084" s="16">
        <v>0</v>
      </c>
      <c r="AA3084" s="7">
        <v>0</v>
      </c>
      <c r="AB3084" s="7">
        <f t="shared" si="511"/>
        <v>2833641.2229729714</v>
      </c>
      <c r="AC3084" s="5">
        <f t="shared" si="512"/>
        <v>1360147.7870270261</v>
      </c>
      <c r="AD3084" s="7">
        <v>3000215.069999998</v>
      </c>
      <c r="AE3084" s="3">
        <f>VLOOKUP(I3084,[1]媒体政策预估表!A:N,MATCH(O3084,[1]媒体政策预估表!$A$2:$M$2,0),0)</f>
        <v>7.0000000000000007E-2</v>
      </c>
      <c r="AF3084" s="7">
        <f t="shared" si="513"/>
        <v>210015.05489999987</v>
      </c>
      <c r="AG3084" s="16">
        <v>0.4</v>
      </c>
      <c r="AH3084" s="7">
        <f t="shared" ref="AH3084:AH3147" si="517">V3084/(1+AG3084)</f>
        <v>2995563.5785714271</v>
      </c>
      <c r="AI3084" s="64"/>
      <c r="AJ3084" s="1" t="e">
        <v>#N/A</v>
      </c>
      <c r="AK3084" s="12">
        <f t="shared" si="514"/>
        <v>0</v>
      </c>
    </row>
    <row r="3085" spans="1:37" hidden="1" x14ac:dyDescent="0.3">
      <c r="A3085" s="104" t="s">
        <v>3420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3333</v>
      </c>
      <c r="K3085" s="2" t="s">
        <v>3275</v>
      </c>
      <c r="L3085" s="2" t="s">
        <v>35</v>
      </c>
      <c r="M3085" s="91" t="s">
        <v>2441</v>
      </c>
      <c r="N3085" s="64"/>
      <c r="O3085" s="64" t="s">
        <v>45</v>
      </c>
      <c r="P3085" s="64" t="s">
        <v>46</v>
      </c>
      <c r="Q3085" s="16">
        <v>0.03</v>
      </c>
      <c r="R3085" s="82"/>
      <c r="S3085" s="64"/>
      <c r="T3085" s="7">
        <v>0</v>
      </c>
      <c r="U3085" s="7">
        <v>7000.0012999999999</v>
      </c>
      <c r="V3085" s="7">
        <v>1352.11</v>
      </c>
      <c r="W3085" s="83">
        <f t="shared" si="515"/>
        <v>5647.8913000000002</v>
      </c>
      <c r="X3085" s="83">
        <f t="shared" si="516"/>
        <v>965.79285714285709</v>
      </c>
      <c r="Y3085" s="83"/>
      <c r="Z3085" s="16">
        <v>0</v>
      </c>
      <c r="AA3085" s="7">
        <v>0</v>
      </c>
      <c r="AB3085" s="7">
        <f t="shared" ref="AB3085:AB3148" si="518">X3085+AA3085</f>
        <v>965.79285714285709</v>
      </c>
      <c r="AC3085" s="5">
        <f t="shared" ref="AC3085:AC3148" si="519">IF(P3085="返现",X3085*Q3085,V3085-X3085)</f>
        <v>386.31714285714281</v>
      </c>
      <c r="AD3085" s="7">
        <v>986.95</v>
      </c>
      <c r="AE3085" s="3">
        <f>VLOOKUP(I3085,[1]媒体政策预估表!A:N,MATCH(O3085,[1]媒体政策预估表!$A$2:$M$2,0),0)</f>
        <v>0.06</v>
      </c>
      <c r="AF3085" s="7">
        <f t="shared" ref="AF3085:AF3148" si="520">AD3085*AE3085</f>
        <v>59.216999999999999</v>
      </c>
      <c r="AG3085" s="16">
        <v>0.37</v>
      </c>
      <c r="AH3085" s="7">
        <f t="shared" si="517"/>
        <v>986.94160583941596</v>
      </c>
      <c r="AI3085" s="64"/>
      <c r="AJ3085" s="1" t="e">
        <v>#N/A</v>
      </c>
      <c r="AK3085" s="12">
        <f t="shared" ref="AK3085:AK3148" si="521">X3085+AA3085-AB3085</f>
        <v>0</v>
      </c>
    </row>
    <row r="3086" spans="1:37" hidden="1" x14ac:dyDescent="0.3">
      <c r="A3086" s="104" t="s">
        <v>3420</v>
      </c>
      <c r="B3086" s="91" t="s">
        <v>35</v>
      </c>
      <c r="C3086" s="91" t="s">
        <v>189</v>
      </c>
      <c r="D3086" s="91" t="s">
        <v>190</v>
      </c>
      <c r="E3086" s="91" t="s">
        <v>2443</v>
      </c>
      <c r="F3086" s="91" t="s">
        <v>2443</v>
      </c>
      <c r="G3086" s="91" t="s">
        <v>2443</v>
      </c>
      <c r="H3086" s="91">
        <v>237</v>
      </c>
      <c r="I3086" s="91" t="s">
        <v>2377</v>
      </c>
      <c r="J3086" s="2" t="s">
        <v>3333</v>
      </c>
      <c r="K3086" s="2" t="s">
        <v>3275</v>
      </c>
      <c r="L3086" s="2" t="s">
        <v>35</v>
      </c>
      <c r="M3086" s="91" t="s">
        <v>2441</v>
      </c>
      <c r="N3086" s="64"/>
      <c r="O3086" s="64" t="s">
        <v>40</v>
      </c>
      <c r="P3086" s="64" t="s">
        <v>46</v>
      </c>
      <c r="Q3086" s="16">
        <v>0.01</v>
      </c>
      <c r="R3086" s="82"/>
      <c r="S3086" s="64"/>
      <c r="T3086" s="7">
        <v>23961.871846351132</v>
      </c>
      <c r="U3086" s="7">
        <v>366599.99599999998</v>
      </c>
      <c r="V3086" s="7">
        <v>228915.38000000003</v>
      </c>
      <c r="W3086" s="83">
        <f t="shared" si="515"/>
        <v>161646.48784635108</v>
      </c>
      <c r="X3086" s="83">
        <f t="shared" si="516"/>
        <v>162351.33333333334</v>
      </c>
      <c r="Y3086" s="83"/>
      <c r="Z3086" s="16">
        <v>0</v>
      </c>
      <c r="AA3086" s="7">
        <v>0</v>
      </c>
      <c r="AB3086" s="7">
        <f t="shared" si="518"/>
        <v>162351.33333333334</v>
      </c>
      <c r="AC3086" s="5">
        <f t="shared" si="519"/>
        <v>66564.046666666691</v>
      </c>
      <c r="AD3086" s="7">
        <v>163510.96000000002</v>
      </c>
      <c r="AE3086" s="3">
        <f>VLOOKUP(I3086,[1]媒体政策预估表!A:N,MATCH(O3086,[1]媒体政策预估表!$A$2:$M$2,0),0)</f>
        <v>7.0000000000000007E-2</v>
      </c>
      <c r="AF3086" s="7">
        <f t="shared" si="520"/>
        <v>11445.767200000002</v>
      </c>
      <c r="AG3086" s="16">
        <v>0.4</v>
      </c>
      <c r="AH3086" s="7">
        <f t="shared" si="517"/>
        <v>163510.98571428575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3432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3333</v>
      </c>
      <c r="K3087" s="2" t="s">
        <v>3275</v>
      </c>
      <c r="L3087" s="2" t="s">
        <v>35</v>
      </c>
      <c r="M3087" s="91" t="s">
        <v>2441</v>
      </c>
      <c r="N3087" s="64"/>
      <c r="O3087" s="64" t="s">
        <v>45</v>
      </c>
      <c r="P3087" s="64" t="s">
        <v>46</v>
      </c>
      <c r="Q3087" s="16">
        <v>0.03</v>
      </c>
      <c r="R3087" s="82"/>
      <c r="S3087" s="64"/>
      <c r="T3087" s="7">
        <v>84747.522692700091</v>
      </c>
      <c r="U3087" s="7">
        <v>144025.6066</v>
      </c>
      <c r="V3087" s="7">
        <v>184922.56999999998</v>
      </c>
      <c r="W3087" s="83">
        <f t="shared" si="515"/>
        <v>43850.559292700113</v>
      </c>
      <c r="X3087" s="83">
        <f t="shared" si="516"/>
        <v>132087.54999999999</v>
      </c>
      <c r="Y3087" s="83"/>
      <c r="Z3087" s="16">
        <v>0</v>
      </c>
      <c r="AA3087" s="7">
        <v>0</v>
      </c>
      <c r="AB3087" s="7">
        <f t="shared" si="518"/>
        <v>132087.54999999999</v>
      </c>
      <c r="AC3087" s="5">
        <f t="shared" si="519"/>
        <v>52835.01999999999</v>
      </c>
      <c r="AD3087" s="7">
        <v>134979.95999999996</v>
      </c>
      <c r="AE3087" s="3">
        <f>VLOOKUP(I3087,[1]媒体政策预估表!A:N,MATCH(O3087,[1]媒体政策预估表!$A$2:$M$2,0),0)</f>
        <v>0.06</v>
      </c>
      <c r="AF3087" s="7">
        <f t="shared" si="520"/>
        <v>8098.7975999999971</v>
      </c>
      <c r="AG3087" s="16">
        <v>0.37</v>
      </c>
      <c r="AH3087" s="7">
        <f t="shared" si="517"/>
        <v>134979.97810218975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3420</v>
      </c>
      <c r="B3088" s="91" t="s">
        <v>35</v>
      </c>
      <c r="C3088" s="91" t="s">
        <v>189</v>
      </c>
      <c r="D3088" s="91" t="s">
        <v>190</v>
      </c>
      <c r="E3088" s="91" t="s">
        <v>2447</v>
      </c>
      <c r="F3088" s="91" t="s">
        <v>2447</v>
      </c>
      <c r="G3088" s="91" t="s">
        <v>2447</v>
      </c>
      <c r="H3088" s="91">
        <v>237</v>
      </c>
      <c r="I3088" s="91" t="s">
        <v>2377</v>
      </c>
      <c r="J3088" s="2" t="s">
        <v>3333</v>
      </c>
      <c r="K3088" s="2" t="s">
        <v>3275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0.05</v>
      </c>
      <c r="R3088" s="82"/>
      <c r="S3088" s="64"/>
      <c r="T3088" s="7">
        <v>149373.63249999972</v>
      </c>
      <c r="U3088" s="7">
        <v>435000.00599999994</v>
      </c>
      <c r="V3088" s="7">
        <v>371234.24000000005</v>
      </c>
      <c r="W3088" s="83">
        <f t="shared" si="515"/>
        <v>213139.3984999996</v>
      </c>
      <c r="X3088" s="83">
        <f t="shared" si="516"/>
        <v>256023.61379310346</v>
      </c>
      <c r="Y3088" s="83"/>
      <c r="Z3088" s="16">
        <v>0</v>
      </c>
      <c r="AA3088" s="7">
        <v>0</v>
      </c>
      <c r="AB3088" s="7">
        <f t="shared" si="518"/>
        <v>256023.61379310346</v>
      </c>
      <c r="AC3088" s="5">
        <f t="shared" si="519"/>
        <v>115210.62620689659</v>
      </c>
      <c r="AD3088" s="7">
        <v>265167.08</v>
      </c>
      <c r="AE3088" s="3">
        <f>VLOOKUP(I3088,[1]媒体政策预估表!A:N,MATCH(O3088,[1]媒体政策预估表!$A$2:$M$2,0),0)</f>
        <v>7.0000000000000007E-2</v>
      </c>
      <c r="AF3088" s="7">
        <f t="shared" si="520"/>
        <v>18561.695600000003</v>
      </c>
      <c r="AG3088" s="16">
        <v>0.4</v>
      </c>
      <c r="AH3088" s="7">
        <f t="shared" si="517"/>
        <v>265167.31428571435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3432</v>
      </c>
      <c r="B3089" s="91" t="s">
        <v>35</v>
      </c>
      <c r="C3089" s="91" t="s">
        <v>189</v>
      </c>
      <c r="D3089" s="91" t="s">
        <v>190</v>
      </c>
      <c r="E3089" s="91" t="s">
        <v>2517</v>
      </c>
      <c r="F3089" s="91" t="s">
        <v>2517</v>
      </c>
      <c r="G3089" s="91" t="s">
        <v>2517</v>
      </c>
      <c r="H3089" s="91">
        <v>237</v>
      </c>
      <c r="I3089" s="91" t="s">
        <v>2377</v>
      </c>
      <c r="J3089" s="2" t="s">
        <v>3333</v>
      </c>
      <c r="K3089" s="2" t="s">
        <v>3275</v>
      </c>
      <c r="L3089" s="2" t="s">
        <v>35</v>
      </c>
      <c r="M3089" s="91" t="s">
        <v>2441</v>
      </c>
      <c r="N3089" s="64"/>
      <c r="O3089" s="64" t="s">
        <v>40</v>
      </c>
      <c r="P3089" s="64" t="s">
        <v>46</v>
      </c>
      <c r="Q3089" s="16">
        <v>7.0000000000000007E-2</v>
      </c>
      <c r="R3089" s="82"/>
      <c r="S3089" s="64"/>
      <c r="T3089" s="7">
        <v>0</v>
      </c>
      <c r="U3089" s="7">
        <v>441000</v>
      </c>
      <c r="V3089" s="7">
        <v>0</v>
      </c>
      <c r="W3089" s="83">
        <f t="shared" si="515"/>
        <v>441000</v>
      </c>
      <c r="X3089" s="83">
        <f t="shared" si="516"/>
        <v>0</v>
      </c>
      <c r="Y3089" s="83"/>
      <c r="Z3089" s="16">
        <v>0</v>
      </c>
      <c r="AA3089" s="7">
        <v>0</v>
      </c>
      <c r="AB3089" s="7">
        <f t="shared" si="518"/>
        <v>0</v>
      </c>
      <c r="AC3089" s="5">
        <f t="shared" si="519"/>
        <v>0</v>
      </c>
      <c r="AD3089" s="7">
        <v>0</v>
      </c>
      <c r="AE3089" s="3">
        <f>VLOOKUP(I3089,[1]媒体政策预估表!A:N,MATCH(O3089,[1]媒体政策预估表!$A$2:$M$2,0),0)</f>
        <v>7.0000000000000007E-2</v>
      </c>
      <c r="AF3089" s="7">
        <f t="shared" si="520"/>
        <v>0</v>
      </c>
      <c r="AG3089" s="16">
        <v>0.4</v>
      </c>
      <c r="AH3089" s="7">
        <f t="shared" si="517"/>
        <v>0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3420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3333</v>
      </c>
      <c r="K3090" s="2" t="s">
        <v>3275</v>
      </c>
      <c r="L3090" s="2" t="s">
        <v>35</v>
      </c>
      <c r="M3090" s="91" t="s">
        <v>2441</v>
      </c>
      <c r="N3090" s="64"/>
      <c r="O3090" s="64" t="s">
        <v>45</v>
      </c>
      <c r="P3090" s="64" t="s">
        <v>46</v>
      </c>
      <c r="Q3090" s="16">
        <v>7.0000000000000007E-2</v>
      </c>
      <c r="R3090" s="82"/>
      <c r="S3090" s="64"/>
      <c r="T3090" s="7">
        <v>193549.2837999998</v>
      </c>
      <c r="U3090" s="7">
        <v>202014.69259999998</v>
      </c>
      <c r="V3090" s="7">
        <v>261770.36</v>
      </c>
      <c r="W3090" s="83">
        <f t="shared" si="515"/>
        <v>133793.61639999982</v>
      </c>
      <c r="X3090" s="83">
        <f t="shared" si="516"/>
        <v>181784.97222222222</v>
      </c>
      <c r="Y3090" s="83"/>
      <c r="Z3090" s="16">
        <v>0</v>
      </c>
      <c r="AA3090" s="7">
        <v>0</v>
      </c>
      <c r="AB3090" s="7">
        <f t="shared" si="518"/>
        <v>181784.97222222222</v>
      </c>
      <c r="AC3090" s="5">
        <f t="shared" si="519"/>
        <v>79985.387777777767</v>
      </c>
      <c r="AD3090" s="7">
        <v>190784.44999999992</v>
      </c>
      <c r="AE3090" s="3">
        <f>VLOOKUP(I3090,[1]媒体政策预估表!A:N,MATCH(O3090,[1]媒体政策预估表!$A$2:$M$2,0),0)</f>
        <v>0.06</v>
      </c>
      <c r="AF3090" s="7">
        <f t="shared" si="520"/>
        <v>11447.066999999995</v>
      </c>
      <c r="AG3090" s="16">
        <v>0.37</v>
      </c>
      <c r="AH3090" s="7">
        <f t="shared" si="517"/>
        <v>191073.25547445254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3420</v>
      </c>
      <c r="B3091" s="91" t="s">
        <v>35</v>
      </c>
      <c r="C3091" s="91" t="s">
        <v>189</v>
      </c>
      <c r="D3091" s="91" t="s">
        <v>190</v>
      </c>
      <c r="E3091" s="91" t="s">
        <v>201</v>
      </c>
      <c r="F3091" s="91" t="s">
        <v>201</v>
      </c>
      <c r="G3091" s="91" t="s">
        <v>201</v>
      </c>
      <c r="H3091" s="91">
        <v>237</v>
      </c>
      <c r="I3091" s="91" t="s">
        <v>2377</v>
      </c>
      <c r="J3091" s="2" t="s">
        <v>3333</v>
      </c>
      <c r="K3091" s="2" t="s">
        <v>3275</v>
      </c>
      <c r="L3091" s="2" t="s">
        <v>35</v>
      </c>
      <c r="M3091" s="91" t="s">
        <v>2441</v>
      </c>
      <c r="N3091" s="64"/>
      <c r="O3091" s="64" t="s">
        <v>40</v>
      </c>
      <c r="P3091" s="64" t="s">
        <v>46</v>
      </c>
      <c r="Q3091" s="16">
        <v>0.08</v>
      </c>
      <c r="R3091" s="82"/>
      <c r="S3091" s="64"/>
      <c r="T3091" s="7">
        <v>692312.71134913375</v>
      </c>
      <c r="U3091" s="7">
        <v>992826.08599999989</v>
      </c>
      <c r="V3091" s="7">
        <v>1129493.2999999998</v>
      </c>
      <c r="W3091" s="83">
        <f t="shared" si="515"/>
        <v>555645.49734913372</v>
      </c>
      <c r="X3091" s="83">
        <f t="shared" si="516"/>
        <v>763171.14864864852</v>
      </c>
      <c r="Y3091" s="83"/>
      <c r="Z3091" s="16">
        <v>0</v>
      </c>
      <c r="AA3091" s="7">
        <v>0</v>
      </c>
      <c r="AB3091" s="7">
        <f t="shared" si="518"/>
        <v>763171.14864864852</v>
      </c>
      <c r="AC3091" s="5">
        <f t="shared" si="519"/>
        <v>366322.15135135129</v>
      </c>
      <c r="AD3091" s="7">
        <v>799860.01999999979</v>
      </c>
      <c r="AE3091" s="3">
        <f>VLOOKUP(I3091,[1]媒体政策预估表!A:N,MATCH(O3091,[1]媒体政策预估表!$A$2:$M$2,0),0)</f>
        <v>7.0000000000000007E-2</v>
      </c>
      <c r="AF3091" s="7">
        <f t="shared" si="520"/>
        <v>55990.201399999991</v>
      </c>
      <c r="AG3091" s="16">
        <v>0.4</v>
      </c>
      <c r="AH3091" s="7">
        <f t="shared" si="517"/>
        <v>806780.92857142852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3420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3333</v>
      </c>
      <c r="K3092" s="2" t="s">
        <v>3275</v>
      </c>
      <c r="L3092" s="2" t="s">
        <v>35</v>
      </c>
      <c r="M3092" s="91" t="s">
        <v>2441</v>
      </c>
      <c r="N3092" s="64"/>
      <c r="O3092" s="64" t="s">
        <v>45</v>
      </c>
      <c r="P3092" s="64" t="s">
        <v>46</v>
      </c>
      <c r="Q3092" s="16">
        <v>0.05</v>
      </c>
      <c r="R3092" s="82"/>
      <c r="S3092" s="64"/>
      <c r="T3092" s="7">
        <v>184516.97990000009</v>
      </c>
      <c r="U3092" s="7">
        <v>426000.00669999997</v>
      </c>
      <c r="V3092" s="7">
        <v>274864.11000000004</v>
      </c>
      <c r="W3092" s="83">
        <f t="shared" si="515"/>
        <v>335652.87660000002</v>
      </c>
      <c r="X3092" s="83">
        <f t="shared" si="516"/>
        <v>193566.27464788736</v>
      </c>
      <c r="Y3092" s="83"/>
      <c r="Z3092" s="16">
        <v>0</v>
      </c>
      <c r="AA3092" s="7">
        <v>0</v>
      </c>
      <c r="AB3092" s="7">
        <f t="shared" si="518"/>
        <v>193566.27464788736</v>
      </c>
      <c r="AC3092" s="5">
        <f t="shared" si="519"/>
        <v>81297.835352112685</v>
      </c>
      <c r="AD3092" s="7">
        <v>200124.41999999995</v>
      </c>
      <c r="AE3092" s="3">
        <f>VLOOKUP(I3092,[1]媒体政策预估表!A:N,MATCH(O3092,[1]媒体政策预估表!$A$2:$M$2,0),0)</f>
        <v>0.06</v>
      </c>
      <c r="AF3092" s="7">
        <f t="shared" si="520"/>
        <v>12007.465199999997</v>
      </c>
      <c r="AG3092" s="16">
        <v>0.37</v>
      </c>
      <c r="AH3092" s="7">
        <f t="shared" si="517"/>
        <v>200630.73722627739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3432</v>
      </c>
      <c r="B3093" s="91" t="s">
        <v>35</v>
      </c>
      <c r="C3093" s="91" t="s">
        <v>189</v>
      </c>
      <c r="D3093" s="91" t="s">
        <v>190</v>
      </c>
      <c r="E3093" s="91" t="s">
        <v>204</v>
      </c>
      <c r="F3093" s="91" t="s">
        <v>204</v>
      </c>
      <c r="G3093" s="91" t="s">
        <v>204</v>
      </c>
      <c r="H3093" s="91">
        <v>237</v>
      </c>
      <c r="I3093" s="91" t="s">
        <v>2377</v>
      </c>
      <c r="J3093" s="2" t="s">
        <v>3333</v>
      </c>
      <c r="K3093" s="2" t="s">
        <v>3275</v>
      </c>
      <c r="L3093" s="2" t="s">
        <v>35</v>
      </c>
      <c r="M3093" s="91" t="s">
        <v>2441</v>
      </c>
      <c r="N3093" s="64"/>
      <c r="O3093" s="64" t="s">
        <v>40</v>
      </c>
      <c r="P3093" s="64" t="s">
        <v>46</v>
      </c>
      <c r="Q3093" s="16">
        <v>0.05</v>
      </c>
      <c r="R3093" s="82"/>
      <c r="S3093" s="64"/>
      <c r="T3093" s="7">
        <v>709839.84600000014</v>
      </c>
      <c r="U3093" s="7">
        <v>-709839.87199999997</v>
      </c>
      <c r="V3093" s="7">
        <v>0</v>
      </c>
      <c r="W3093" s="83">
        <f t="shared" si="515"/>
        <v>-2.5999999837949872E-2</v>
      </c>
      <c r="X3093" s="83">
        <f t="shared" si="516"/>
        <v>0</v>
      </c>
      <c r="Y3093" s="83"/>
      <c r="Z3093" s="16">
        <v>0</v>
      </c>
      <c r="AA3093" s="7">
        <v>0</v>
      </c>
      <c r="AB3093" s="7">
        <f t="shared" si="518"/>
        <v>0</v>
      </c>
      <c r="AC3093" s="5">
        <f t="shared" si="519"/>
        <v>0</v>
      </c>
      <c r="AD3093" s="7">
        <v>0</v>
      </c>
      <c r="AE3093" s="3">
        <f>VLOOKUP(I3093,[1]媒体政策预估表!A:N,MATCH(O3093,[1]媒体政策预估表!$A$2:$M$2,0),0)</f>
        <v>7.0000000000000007E-2</v>
      </c>
      <c r="AF3093" s="7">
        <f t="shared" si="520"/>
        <v>0</v>
      </c>
      <c r="AG3093" s="16">
        <v>0.4</v>
      </c>
      <c r="AH3093" s="7">
        <f t="shared" si="517"/>
        <v>0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3432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3333</v>
      </c>
      <c r="K3094" s="2" t="s">
        <v>3275</v>
      </c>
      <c r="L3094" s="2" t="s">
        <v>35</v>
      </c>
      <c r="M3094" s="91" t="s">
        <v>2441</v>
      </c>
      <c r="N3094" s="64"/>
      <c r="O3094" s="64" t="s">
        <v>45</v>
      </c>
      <c r="P3094" s="64" t="s">
        <v>46</v>
      </c>
      <c r="Q3094" s="16">
        <v>0.08</v>
      </c>
      <c r="R3094" s="82"/>
      <c r="S3094" s="64"/>
      <c r="T3094" s="7">
        <v>0</v>
      </c>
      <c r="U3094" s="7">
        <v>72500.002699999997</v>
      </c>
      <c r="V3094" s="7">
        <v>18721.809999999998</v>
      </c>
      <c r="W3094" s="83">
        <f t="shared" si="515"/>
        <v>53778.1927</v>
      </c>
      <c r="X3094" s="83">
        <f t="shared" si="516"/>
        <v>12911.593103448273</v>
      </c>
      <c r="Y3094" s="83"/>
      <c r="Z3094" s="16">
        <v>0</v>
      </c>
      <c r="AA3094" s="7">
        <v>0</v>
      </c>
      <c r="AB3094" s="7">
        <f t="shared" si="518"/>
        <v>12911.593103448273</v>
      </c>
      <c r="AC3094" s="5">
        <f t="shared" si="519"/>
        <v>5810.2168965517249</v>
      </c>
      <c r="AD3094" s="7">
        <v>13665.46</v>
      </c>
      <c r="AE3094" s="3">
        <f>VLOOKUP(I3094,[1]媒体政策预估表!A:N,MATCH(O3094,[1]媒体政策预估表!$A$2:$M$2,0),0)</f>
        <v>0.06</v>
      </c>
      <c r="AF3094" s="7">
        <f t="shared" si="520"/>
        <v>819.92759999999987</v>
      </c>
      <c r="AG3094" s="16">
        <v>0.37</v>
      </c>
      <c r="AH3094" s="7">
        <f t="shared" si="517"/>
        <v>13665.554744525545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3432</v>
      </c>
      <c r="B3095" s="91" t="s">
        <v>35</v>
      </c>
      <c r="C3095" s="91" t="s">
        <v>189</v>
      </c>
      <c r="D3095" s="91" t="s">
        <v>190</v>
      </c>
      <c r="E3095" s="91" t="s">
        <v>2448</v>
      </c>
      <c r="F3095" s="91" t="s">
        <v>2448</v>
      </c>
      <c r="G3095" s="91" t="s">
        <v>2448</v>
      </c>
      <c r="H3095" s="91">
        <v>237</v>
      </c>
      <c r="I3095" s="91" t="s">
        <v>2377</v>
      </c>
      <c r="J3095" s="2" t="s">
        <v>3333</v>
      </c>
      <c r="K3095" s="2" t="s">
        <v>3275</v>
      </c>
      <c r="L3095" s="2" t="s">
        <v>35</v>
      </c>
      <c r="M3095" s="91" t="s">
        <v>2441</v>
      </c>
      <c r="N3095" s="64"/>
      <c r="O3095" s="64" t="s">
        <v>40</v>
      </c>
      <c r="P3095" s="64" t="s">
        <v>46</v>
      </c>
      <c r="Q3095" s="16">
        <v>0.08</v>
      </c>
      <c r="R3095" s="82"/>
      <c r="S3095" s="64"/>
      <c r="T3095" s="7">
        <v>699529.09356999397</v>
      </c>
      <c r="U3095" s="7">
        <v>740000.00199999998</v>
      </c>
      <c r="V3095" s="7">
        <v>680540.43000000028</v>
      </c>
      <c r="W3095" s="83">
        <f t="shared" si="515"/>
        <v>758988.66556999355</v>
      </c>
      <c r="X3095" s="83">
        <f t="shared" si="516"/>
        <v>459824.61486486509</v>
      </c>
      <c r="Y3095" s="83"/>
      <c r="Z3095" s="16">
        <v>0</v>
      </c>
      <c r="AA3095" s="7">
        <v>0</v>
      </c>
      <c r="AB3095" s="7">
        <f t="shared" si="518"/>
        <v>459824.61486486509</v>
      </c>
      <c r="AC3095" s="5">
        <f t="shared" si="519"/>
        <v>220715.8151351352</v>
      </c>
      <c r="AD3095" s="7">
        <v>485299.97000000003</v>
      </c>
      <c r="AE3095" s="3">
        <f>VLOOKUP(I3095,[1]媒体政策预估表!A:N,MATCH(O3095,[1]媒体政策预估表!$A$2:$M$2,0),0)</f>
        <v>7.0000000000000007E-2</v>
      </c>
      <c r="AF3095" s="7">
        <f t="shared" si="520"/>
        <v>33970.997900000002</v>
      </c>
      <c r="AG3095" s="16">
        <v>0.4</v>
      </c>
      <c r="AH3095" s="7">
        <f t="shared" si="517"/>
        <v>486100.3071428574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3420</v>
      </c>
      <c r="B3096" s="91" t="s">
        <v>35</v>
      </c>
      <c r="C3096" s="91" t="s">
        <v>189</v>
      </c>
      <c r="D3096" s="91" t="s">
        <v>190</v>
      </c>
      <c r="E3096" s="91" t="s">
        <v>2449</v>
      </c>
      <c r="F3096" s="91" t="s">
        <v>2449</v>
      </c>
      <c r="G3096" s="91" t="s">
        <v>2449</v>
      </c>
      <c r="H3096" s="91">
        <v>237</v>
      </c>
      <c r="I3096" s="91" t="s">
        <v>2377</v>
      </c>
      <c r="J3096" s="2" t="s">
        <v>3333</v>
      </c>
      <c r="K3096" s="2" t="s">
        <v>3275</v>
      </c>
      <c r="L3096" s="2" t="s">
        <v>35</v>
      </c>
      <c r="M3096" s="91" t="s">
        <v>2441</v>
      </c>
      <c r="N3096" s="64"/>
      <c r="O3096" s="64" t="s">
        <v>45</v>
      </c>
      <c r="P3096" s="64" t="s">
        <v>46</v>
      </c>
      <c r="Q3096" s="16">
        <v>0.03</v>
      </c>
      <c r="R3096" s="82"/>
      <c r="S3096" s="64"/>
      <c r="T3096" s="7">
        <v>33774.994100000004</v>
      </c>
      <c r="U3096" s="7">
        <v>69999.99930000001</v>
      </c>
      <c r="V3096" s="7">
        <v>49958.060000000012</v>
      </c>
      <c r="W3096" s="83">
        <f t="shared" si="515"/>
        <v>53816.933399999994</v>
      </c>
      <c r="X3096" s="83">
        <f t="shared" si="516"/>
        <v>35684.328571428581</v>
      </c>
      <c r="Y3096" s="83"/>
      <c r="Z3096" s="16">
        <v>0</v>
      </c>
      <c r="AA3096" s="7">
        <v>0</v>
      </c>
      <c r="AB3096" s="7">
        <f t="shared" si="518"/>
        <v>35684.328571428581</v>
      </c>
      <c r="AC3096" s="5">
        <f t="shared" si="519"/>
        <v>14273.731428571431</v>
      </c>
      <c r="AD3096" s="7">
        <v>36465.500000000007</v>
      </c>
      <c r="AE3096" s="3">
        <f>VLOOKUP(I3096,[1]媒体政策预估表!A:N,MATCH(O3096,[1]媒体政策预估表!$A$2:$M$2,0),0)</f>
        <v>0.06</v>
      </c>
      <c r="AF3096" s="7">
        <f t="shared" si="520"/>
        <v>2187.9300000000003</v>
      </c>
      <c r="AG3096" s="16">
        <v>0.37</v>
      </c>
      <c r="AH3096" s="7">
        <f t="shared" si="517"/>
        <v>36465.737226277379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3432</v>
      </c>
      <c r="B3097" s="91" t="s">
        <v>35</v>
      </c>
      <c r="C3097" s="91" t="s">
        <v>189</v>
      </c>
      <c r="D3097" s="91" t="s">
        <v>190</v>
      </c>
      <c r="E3097" s="91" t="s">
        <v>205</v>
      </c>
      <c r="F3097" s="91" t="s">
        <v>205</v>
      </c>
      <c r="G3097" s="91" t="s">
        <v>205</v>
      </c>
      <c r="H3097" s="91">
        <v>237</v>
      </c>
      <c r="I3097" s="91" t="s">
        <v>2377</v>
      </c>
      <c r="J3097" s="2" t="s">
        <v>3333</v>
      </c>
      <c r="K3097" s="2" t="s">
        <v>3275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 t="s">
        <v>3445</v>
      </c>
      <c r="T3097" s="7">
        <v>918313.21200000192</v>
      </c>
      <c r="U3097" s="7">
        <f>2781523.598+4777.14</f>
        <v>2786300.7380000004</v>
      </c>
      <c r="V3097" s="7">
        <v>2295471.0300000003</v>
      </c>
      <c r="W3097" s="83">
        <f t="shared" si="515"/>
        <v>1409142.9200000018</v>
      </c>
      <c r="X3097" s="83">
        <f>IF(P3097="折扣",V3097*Q3097,IF(P3097="返现",V3097,(V3097-4777.14)/(1+Q3097+AG3097)))</f>
        <v>1547766.1418918921</v>
      </c>
      <c r="Y3097" s="83"/>
      <c r="Z3097" s="16">
        <v>0</v>
      </c>
      <c r="AA3097" s="7">
        <v>0</v>
      </c>
      <c r="AB3097" s="7">
        <f t="shared" si="518"/>
        <v>1547766.1418918921</v>
      </c>
      <c r="AC3097" s="5">
        <f t="shared" si="519"/>
        <v>747704.88810810819</v>
      </c>
      <c r="AD3097" s="7">
        <v>1636201.2899999979</v>
      </c>
      <c r="AE3097" s="3">
        <f>VLOOKUP(I3097,[1]媒体政策预估表!A:N,MATCH(O3097,[1]媒体政策预估表!$A$2:$M$2,0),0)</f>
        <v>7.0000000000000007E-2</v>
      </c>
      <c r="AF3097" s="7">
        <f t="shared" si="520"/>
        <v>114534.09029999987</v>
      </c>
      <c r="AG3097" s="16">
        <v>0.4</v>
      </c>
      <c r="AH3097" s="7">
        <f t="shared" si="517"/>
        <v>1639622.1642857145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3432</v>
      </c>
      <c r="B3098" s="91" t="s">
        <v>35</v>
      </c>
      <c r="C3098" s="91" t="s">
        <v>189</v>
      </c>
      <c r="D3098" s="91" t="s">
        <v>190</v>
      </c>
      <c r="E3098" s="91" t="s">
        <v>2450</v>
      </c>
      <c r="F3098" s="91" t="s">
        <v>2450</v>
      </c>
      <c r="G3098" s="91" t="s">
        <v>2450</v>
      </c>
      <c r="H3098" s="91">
        <v>237</v>
      </c>
      <c r="I3098" s="91" t="s">
        <v>2377</v>
      </c>
      <c r="J3098" s="2" t="s">
        <v>3333</v>
      </c>
      <c r="K3098" s="2" t="s">
        <v>3275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0.08</v>
      </c>
      <c r="R3098" s="82"/>
      <c r="S3098" s="64"/>
      <c r="T3098" s="7">
        <v>965394.29600000032</v>
      </c>
      <c r="U3098" s="7">
        <v>-319140.48599999998</v>
      </c>
      <c r="V3098" s="7">
        <v>0</v>
      </c>
      <c r="W3098" s="83">
        <f t="shared" si="515"/>
        <v>646253.81000000029</v>
      </c>
      <c r="X3098" s="83">
        <f t="shared" si="516"/>
        <v>0</v>
      </c>
      <c r="Y3098" s="83"/>
      <c r="Z3098" s="16">
        <v>0</v>
      </c>
      <c r="AA3098" s="7">
        <v>0</v>
      </c>
      <c r="AB3098" s="7">
        <f t="shared" si="518"/>
        <v>0</v>
      </c>
      <c r="AC3098" s="5">
        <f t="shared" si="519"/>
        <v>0</v>
      </c>
      <c r="AD3098" s="7">
        <v>0</v>
      </c>
      <c r="AE3098" s="3">
        <f>VLOOKUP(I3098,[1]媒体政策预估表!A:N,MATCH(O3098,[1]媒体政策预估表!$A$2:$M$2,0),0)</f>
        <v>7.0000000000000007E-2</v>
      </c>
      <c r="AF3098" s="7">
        <f t="shared" si="520"/>
        <v>0</v>
      </c>
      <c r="AG3098" s="16">
        <v>0.4</v>
      </c>
      <c r="AH3098" s="7">
        <f t="shared" si="517"/>
        <v>0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3432</v>
      </c>
      <c r="B3099" s="91" t="s">
        <v>35</v>
      </c>
      <c r="C3099" s="91" t="s">
        <v>189</v>
      </c>
      <c r="D3099" s="91" t="s">
        <v>190</v>
      </c>
      <c r="E3099" s="91" t="s">
        <v>2451</v>
      </c>
      <c r="F3099" s="91" t="s">
        <v>2451</v>
      </c>
      <c r="G3099" s="91" t="s">
        <v>2451</v>
      </c>
      <c r="H3099" s="91">
        <v>237</v>
      </c>
      <c r="I3099" s="91" t="s">
        <v>2377</v>
      </c>
      <c r="J3099" s="2" t="s">
        <v>3333</v>
      </c>
      <c r="K3099" s="2" t="s">
        <v>3275</v>
      </c>
      <c r="L3099" s="2" t="s">
        <v>35</v>
      </c>
      <c r="M3099" s="91" t="s">
        <v>2441</v>
      </c>
      <c r="N3099" s="64"/>
      <c r="O3099" s="64" t="s">
        <v>40</v>
      </c>
      <c r="P3099" s="64" t="s">
        <v>46</v>
      </c>
      <c r="Q3099" s="16">
        <v>0.05</v>
      </c>
      <c r="R3099" s="82"/>
      <c r="S3099" s="64"/>
      <c r="T3099" s="7">
        <v>333701.2159999999</v>
      </c>
      <c r="U3099" s="7">
        <v>1087499.9939999999</v>
      </c>
      <c r="V3099" s="7">
        <v>434437.43</v>
      </c>
      <c r="W3099" s="83">
        <f t="shared" si="515"/>
        <v>986763.78</v>
      </c>
      <c r="X3099" s="83">
        <f t="shared" si="516"/>
        <v>299612.02068965515</v>
      </c>
      <c r="Y3099" s="83"/>
      <c r="Z3099" s="16">
        <v>0</v>
      </c>
      <c r="AA3099" s="7">
        <v>0</v>
      </c>
      <c r="AB3099" s="7">
        <f t="shared" si="518"/>
        <v>299612.02068965515</v>
      </c>
      <c r="AC3099" s="5">
        <f t="shared" si="519"/>
        <v>134825.40931034484</v>
      </c>
      <c r="AD3099" s="7">
        <v>310309.1100000001</v>
      </c>
      <c r="AE3099" s="3">
        <f>VLOOKUP(I3099,[1]媒体政策预估表!A:N,MATCH(O3099,[1]媒体政策预估表!$A$2:$M$2,0),0)</f>
        <v>7.0000000000000007E-2</v>
      </c>
      <c r="AF3099" s="7">
        <f t="shared" si="520"/>
        <v>21721.63770000001</v>
      </c>
      <c r="AG3099" s="16">
        <v>0.4</v>
      </c>
      <c r="AH3099" s="7">
        <f t="shared" si="517"/>
        <v>310312.45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3432</v>
      </c>
      <c r="B3100" s="91" t="s">
        <v>35</v>
      </c>
      <c r="C3100" s="91" t="s">
        <v>189</v>
      </c>
      <c r="D3100" s="91" t="s">
        <v>190</v>
      </c>
      <c r="E3100" s="91" t="s">
        <v>2453</v>
      </c>
      <c r="F3100" s="91" t="s">
        <v>2453</v>
      </c>
      <c r="G3100" s="91" t="s">
        <v>2453</v>
      </c>
      <c r="H3100" s="91">
        <v>237</v>
      </c>
      <c r="I3100" s="91" t="s">
        <v>2377</v>
      </c>
      <c r="J3100" s="2" t="s">
        <v>3333</v>
      </c>
      <c r="K3100" s="2" t="s">
        <v>3275</v>
      </c>
      <c r="L3100" s="2" t="s">
        <v>35</v>
      </c>
      <c r="M3100" s="91" t="s">
        <v>2453</v>
      </c>
      <c r="N3100" s="64"/>
      <c r="O3100" s="64" t="s">
        <v>40</v>
      </c>
      <c r="P3100" s="64" t="s">
        <v>41</v>
      </c>
      <c r="Q3100" s="16">
        <v>0</v>
      </c>
      <c r="R3100" s="82"/>
      <c r="S3100" s="64"/>
      <c r="T3100" s="7">
        <v>1124917.28</v>
      </c>
      <c r="U3100" s="7">
        <v>141285.81000000006</v>
      </c>
      <c r="V3100" s="7">
        <v>953648.45999999961</v>
      </c>
      <c r="W3100" s="83">
        <f t="shared" si="515"/>
        <v>312554.63000000047</v>
      </c>
      <c r="X3100" s="83">
        <f t="shared" si="516"/>
        <v>953648.45999999961</v>
      </c>
      <c r="Y3100" s="83"/>
      <c r="Z3100" s="16">
        <v>0</v>
      </c>
      <c r="AA3100" s="7">
        <v>0</v>
      </c>
      <c r="AB3100" s="7">
        <f t="shared" si="518"/>
        <v>953648.45999999961</v>
      </c>
      <c r="AC3100" s="5">
        <f t="shared" si="519"/>
        <v>0</v>
      </c>
      <c r="AD3100" s="7">
        <v>953648.45999999961</v>
      </c>
      <c r="AE3100" s="3">
        <f>VLOOKUP(I3100,[1]媒体政策预估表!A:N,MATCH(O3100,[1]媒体政策预估表!$A$2:$M$2,0),0)</f>
        <v>7.0000000000000007E-2</v>
      </c>
      <c r="AF3100" s="7">
        <f t="shared" si="520"/>
        <v>66755.392199999973</v>
      </c>
      <c r="AG3100" s="16">
        <v>0</v>
      </c>
      <c r="AH3100" s="7">
        <f t="shared" si="517"/>
        <v>953648.45999999961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3432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3333</v>
      </c>
      <c r="K3101" s="2" t="s">
        <v>3275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-0.01</v>
      </c>
      <c r="R3101" s="82"/>
      <c r="S3101" s="64"/>
      <c r="T3101" s="7">
        <v>0</v>
      </c>
      <c r="U3101" s="7">
        <v>-3642.9189999999999</v>
      </c>
      <c r="V3101" s="7">
        <v>0</v>
      </c>
      <c r="W3101" s="83">
        <f t="shared" si="515"/>
        <v>-3642.9189999999999</v>
      </c>
      <c r="X3101" s="83">
        <f t="shared" si="516"/>
        <v>0</v>
      </c>
      <c r="Y3101" s="83"/>
      <c r="Z3101" s="16">
        <v>0</v>
      </c>
      <c r="AA3101" s="7">
        <v>0</v>
      </c>
      <c r="AB3101" s="7">
        <f t="shared" si="518"/>
        <v>0</v>
      </c>
      <c r="AC3101" s="5">
        <f t="shared" si="519"/>
        <v>0</v>
      </c>
      <c r="AD3101" s="7">
        <v>1430265.28</v>
      </c>
      <c r="AE3101" s="3">
        <f>VLOOKUP(I3101,[1]媒体政策预估表!A:N,MATCH(O3101,[1]媒体政策预估表!$A$2:$M$2,0),0)</f>
        <v>7.0000000000000007E-2</v>
      </c>
      <c r="AF3101" s="7">
        <f t="shared" si="520"/>
        <v>100118.56960000002</v>
      </c>
      <c r="AG3101" s="16">
        <v>0.46</v>
      </c>
      <c r="AH3101" s="7">
        <f t="shared" si="517"/>
        <v>0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3420</v>
      </c>
      <c r="B3102" s="91" t="s">
        <v>35</v>
      </c>
      <c r="C3102" s="91" t="s">
        <v>189</v>
      </c>
      <c r="D3102" s="91" t="s">
        <v>190</v>
      </c>
      <c r="E3102" s="91" t="s">
        <v>207</v>
      </c>
      <c r="F3102" s="91" t="s">
        <v>207</v>
      </c>
      <c r="G3102" s="91" t="s">
        <v>207</v>
      </c>
      <c r="H3102" s="91">
        <v>237</v>
      </c>
      <c r="I3102" s="91" t="s">
        <v>2377</v>
      </c>
      <c r="J3102" s="2" t="s">
        <v>3333</v>
      </c>
      <c r="K3102" s="2" t="s">
        <v>3275</v>
      </c>
      <c r="L3102" s="2" t="s">
        <v>35</v>
      </c>
      <c r="M3102" s="91" t="s">
        <v>2441</v>
      </c>
      <c r="N3102" s="64"/>
      <c r="O3102" s="64" t="s">
        <v>40</v>
      </c>
      <c r="P3102" s="64" t="s">
        <v>46</v>
      </c>
      <c r="Q3102" s="16">
        <v>0.1</v>
      </c>
      <c r="R3102" s="82"/>
      <c r="S3102" s="64"/>
      <c r="T3102" s="7">
        <v>963434.52199999988</v>
      </c>
      <c r="U3102" s="7">
        <v>1096238.5419999999</v>
      </c>
      <c r="V3102" s="7">
        <v>2071384.9799999988</v>
      </c>
      <c r="W3102" s="83">
        <f t="shared" si="515"/>
        <v>-11711.915999999037</v>
      </c>
      <c r="X3102" s="83">
        <f t="shared" si="516"/>
        <v>1380923.3199999991</v>
      </c>
      <c r="Y3102" s="83"/>
      <c r="Z3102" s="16">
        <v>0</v>
      </c>
      <c r="AA3102" s="7">
        <v>0</v>
      </c>
      <c r="AB3102" s="7">
        <f t="shared" si="518"/>
        <v>1380923.3199999991</v>
      </c>
      <c r="AC3102" s="5">
        <f t="shared" si="519"/>
        <v>690461.65999999968</v>
      </c>
      <c r="AD3102" s="7">
        <v>0</v>
      </c>
      <c r="AE3102" s="3">
        <f>VLOOKUP(I3102,[1]媒体政策预估表!A:N,MATCH(O3102,[1]媒体政策预估表!$A$2:$M$2,0),0)</f>
        <v>7.0000000000000007E-2</v>
      </c>
      <c r="AF3102" s="7">
        <f t="shared" si="520"/>
        <v>0</v>
      </c>
      <c r="AG3102" s="16">
        <v>0.4</v>
      </c>
      <c r="AH3102" s="7">
        <f t="shared" si="517"/>
        <v>1479560.6999999993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3432</v>
      </c>
      <c r="B3103" s="91" t="s">
        <v>35</v>
      </c>
      <c r="C3103" s="91" t="s">
        <v>189</v>
      </c>
      <c r="D3103" s="91" t="s">
        <v>190</v>
      </c>
      <c r="E3103" s="91" t="s">
        <v>2454</v>
      </c>
      <c r="F3103" s="91" t="s">
        <v>2454</v>
      </c>
      <c r="G3103" s="91" t="s">
        <v>2454</v>
      </c>
      <c r="H3103" s="91">
        <v>237</v>
      </c>
      <c r="I3103" s="91" t="s">
        <v>2377</v>
      </c>
      <c r="J3103" s="2" t="s">
        <v>3333</v>
      </c>
      <c r="K3103" s="2" t="s">
        <v>3275</v>
      </c>
      <c r="L3103" s="2" t="s">
        <v>35</v>
      </c>
      <c r="M3103" s="91" t="s">
        <v>2454</v>
      </c>
      <c r="N3103" s="64"/>
      <c r="O3103" s="64" t="s">
        <v>45</v>
      </c>
      <c r="P3103" s="64" t="s">
        <v>46</v>
      </c>
      <c r="Q3103" s="16">
        <v>7.4399999999999994E-2</v>
      </c>
      <c r="R3103" s="82"/>
      <c r="S3103" s="64"/>
      <c r="T3103" s="7">
        <v>124324.65160000185</v>
      </c>
      <c r="U3103" s="7">
        <v>3943200</v>
      </c>
      <c r="V3103" s="7">
        <v>2300852.540000001</v>
      </c>
      <c r="W3103" s="83">
        <f t="shared" si="515"/>
        <v>1766672.1116000009</v>
      </c>
      <c r="X3103" s="83">
        <f t="shared" si="516"/>
        <v>1750496.4546561176</v>
      </c>
      <c r="Y3103" s="83"/>
      <c r="Z3103" s="16">
        <v>0</v>
      </c>
      <c r="AA3103" s="7">
        <v>0</v>
      </c>
      <c r="AB3103" s="7">
        <f t="shared" si="518"/>
        <v>1750496.4546561176</v>
      </c>
      <c r="AC3103" s="5">
        <f t="shared" si="519"/>
        <v>550356.08534388337</v>
      </c>
      <c r="AD3103" s="7">
        <v>1855530.8499999999</v>
      </c>
      <c r="AE3103" s="3">
        <f>VLOOKUP(I3103,[1]媒体政策预估表!A:N,MATCH(O3103,[1]媒体政策预估表!$A$2:$M$2,0),0)</f>
        <v>0.06</v>
      </c>
      <c r="AF3103" s="7">
        <f t="shared" si="520"/>
        <v>111331.85099999998</v>
      </c>
      <c r="AG3103" s="16">
        <v>0.24</v>
      </c>
      <c r="AH3103" s="7">
        <f t="shared" si="517"/>
        <v>1855526.2419354846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3420</v>
      </c>
      <c r="B3104" s="91" t="s">
        <v>35</v>
      </c>
      <c r="C3104" s="91" t="s">
        <v>189</v>
      </c>
      <c r="D3104" s="91" t="s">
        <v>190</v>
      </c>
      <c r="E3104" s="91" t="s">
        <v>2492</v>
      </c>
      <c r="F3104" s="91" t="s">
        <v>2492</v>
      </c>
      <c r="G3104" s="91" t="s">
        <v>2492</v>
      </c>
      <c r="H3104" s="91">
        <v>237</v>
      </c>
      <c r="I3104" s="91" t="s">
        <v>2377</v>
      </c>
      <c r="J3104" s="2" t="s">
        <v>3333</v>
      </c>
      <c r="K3104" s="2" t="s">
        <v>3275</v>
      </c>
      <c r="L3104" s="2" t="s">
        <v>35</v>
      </c>
      <c r="M3104" s="91" t="s">
        <v>2441</v>
      </c>
      <c r="N3104" s="64"/>
      <c r="O3104" s="64" t="s">
        <v>40</v>
      </c>
      <c r="P3104" s="64" t="s">
        <v>46</v>
      </c>
      <c r="Q3104" s="16">
        <v>7.0000000000000007E-2</v>
      </c>
      <c r="R3104" s="82"/>
      <c r="S3104" s="64"/>
      <c r="T3104" s="7">
        <v>-2202.9299999997602</v>
      </c>
      <c r="U3104" s="7">
        <v>220500</v>
      </c>
      <c r="V3104" s="7">
        <v>138592.48000000001</v>
      </c>
      <c r="W3104" s="83">
        <f t="shared" si="515"/>
        <v>79704.590000000229</v>
      </c>
      <c r="X3104" s="83">
        <f t="shared" si="516"/>
        <v>94280.598639455784</v>
      </c>
      <c r="Y3104" s="83"/>
      <c r="Z3104" s="16">
        <v>0</v>
      </c>
      <c r="AA3104" s="7">
        <v>0</v>
      </c>
      <c r="AB3104" s="7">
        <f t="shared" si="518"/>
        <v>94280.598639455784</v>
      </c>
      <c r="AC3104" s="5">
        <f t="shared" si="519"/>
        <v>44311.881360544226</v>
      </c>
      <c r="AD3104" s="7">
        <v>98993.64</v>
      </c>
      <c r="AE3104" s="3">
        <f>VLOOKUP(I3104,[1]媒体政策预估表!A:N,MATCH(O3104,[1]媒体政策预估表!$A$2:$M$2,0),0)</f>
        <v>7.0000000000000007E-2</v>
      </c>
      <c r="AF3104" s="7">
        <f t="shared" si="520"/>
        <v>6929.5548000000008</v>
      </c>
      <c r="AG3104" s="16">
        <v>0.4</v>
      </c>
      <c r="AH3104" s="7">
        <f t="shared" si="517"/>
        <v>98994.628571428591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3432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3333</v>
      </c>
      <c r="K3105" s="2" t="s">
        <v>3275</v>
      </c>
      <c r="L3105" s="2" t="s">
        <v>35</v>
      </c>
      <c r="M3105" s="91" t="s">
        <v>2441</v>
      </c>
      <c r="N3105" s="64"/>
      <c r="O3105" s="64" t="s">
        <v>45</v>
      </c>
      <c r="P3105" s="64" t="s">
        <v>46</v>
      </c>
      <c r="Q3105" s="16">
        <v>5.04E-2</v>
      </c>
      <c r="R3105" s="82"/>
      <c r="S3105" s="64"/>
      <c r="T3105" s="7">
        <v>0</v>
      </c>
      <c r="U3105" s="7">
        <v>80937.990000000005</v>
      </c>
      <c r="V3105" s="7">
        <v>40470.256800000017</v>
      </c>
      <c r="W3105" s="83">
        <f t="shared" si="515"/>
        <v>40467.733199999988</v>
      </c>
      <c r="X3105" s="83">
        <f t="shared" si="516"/>
        <v>28492.154885947635</v>
      </c>
      <c r="Y3105" s="83"/>
      <c r="Z3105" s="16">
        <v>0</v>
      </c>
      <c r="AA3105" s="7">
        <v>0</v>
      </c>
      <c r="AB3105" s="7">
        <f t="shared" si="518"/>
        <v>28492.154885947635</v>
      </c>
      <c r="AC3105" s="5">
        <f t="shared" si="519"/>
        <v>11978.101914052382</v>
      </c>
      <c r="AD3105" s="7">
        <v>31017.18</v>
      </c>
      <c r="AE3105" s="3">
        <f>VLOOKUP(I3105,[1]媒体政策预估表!A:N,MATCH(O3105,[1]媒体政策预估表!$A$2:$M$2,0),0)</f>
        <v>0.06</v>
      </c>
      <c r="AF3105" s="7">
        <f t="shared" si="520"/>
        <v>1861.0308</v>
      </c>
      <c r="AG3105" s="16">
        <v>0.37</v>
      </c>
      <c r="AH3105" s="7">
        <f t="shared" si="517"/>
        <v>29540.333430656945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3420</v>
      </c>
      <c r="B3106" s="91" t="s">
        <v>35</v>
      </c>
      <c r="C3106" s="91" t="s">
        <v>189</v>
      </c>
      <c r="D3106" s="91" t="s">
        <v>190</v>
      </c>
      <c r="E3106" s="91" t="s">
        <v>2455</v>
      </c>
      <c r="F3106" s="91" t="s">
        <v>2455</v>
      </c>
      <c r="G3106" s="91" t="s">
        <v>2455</v>
      </c>
      <c r="H3106" s="91">
        <v>237</v>
      </c>
      <c r="I3106" s="91" t="s">
        <v>2377</v>
      </c>
      <c r="J3106" s="2" t="s">
        <v>3333</v>
      </c>
      <c r="K3106" s="2" t="s">
        <v>3275</v>
      </c>
      <c r="L3106" s="2" t="s">
        <v>35</v>
      </c>
      <c r="M3106" s="91" t="s">
        <v>2441</v>
      </c>
      <c r="N3106" s="64"/>
      <c r="O3106" s="64" t="s">
        <v>40</v>
      </c>
      <c r="P3106" s="64" t="s">
        <v>46</v>
      </c>
      <c r="Q3106" s="16">
        <v>5.2200000000000003E-2</v>
      </c>
      <c r="R3106" s="82"/>
      <c r="S3106" s="64"/>
      <c r="T3106" s="7">
        <v>0</v>
      </c>
      <c r="U3106" s="7">
        <v>947902.24</v>
      </c>
      <c r="V3106" s="7">
        <v>517694.93600000127</v>
      </c>
      <c r="W3106" s="83">
        <f t="shared" si="515"/>
        <v>430207.30399999872</v>
      </c>
      <c r="X3106" s="83">
        <f t="shared" si="516"/>
        <v>356490.10880044161</v>
      </c>
      <c r="Y3106" s="83"/>
      <c r="Z3106" s="16">
        <v>0</v>
      </c>
      <c r="AA3106" s="7">
        <v>0</v>
      </c>
      <c r="AB3106" s="7">
        <f t="shared" si="518"/>
        <v>356490.10880044161</v>
      </c>
      <c r="AC3106" s="5">
        <f t="shared" si="519"/>
        <v>161204.82719955966</v>
      </c>
      <c r="AD3106" s="7">
        <v>515714.31000000023</v>
      </c>
      <c r="AE3106" s="3">
        <f>VLOOKUP(I3106,[1]媒体政策预估表!A:N,MATCH(O3106,[1]媒体政策预估表!$A$2:$M$2,0),0)</f>
        <v>7.0000000000000007E-2</v>
      </c>
      <c r="AF3106" s="7">
        <f t="shared" si="520"/>
        <v>36100.001700000023</v>
      </c>
      <c r="AG3106" s="16">
        <v>0.4</v>
      </c>
      <c r="AH3106" s="7">
        <f t="shared" si="517"/>
        <v>369782.09714285808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3420</v>
      </c>
      <c r="B3107" s="91" t="s">
        <v>35</v>
      </c>
      <c r="C3107" s="91" t="s">
        <v>189</v>
      </c>
      <c r="D3107" s="91" t="s">
        <v>190</v>
      </c>
      <c r="E3107" s="91" t="s">
        <v>2456</v>
      </c>
      <c r="F3107" s="91" t="s">
        <v>2456</v>
      </c>
      <c r="G3107" s="91" t="s">
        <v>2456</v>
      </c>
      <c r="H3107" s="91">
        <v>237</v>
      </c>
      <c r="I3107" s="91" t="s">
        <v>2377</v>
      </c>
      <c r="J3107" s="2" t="s">
        <v>3333</v>
      </c>
      <c r="K3107" s="2" t="s">
        <v>3275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0.03</v>
      </c>
      <c r="R3107" s="82"/>
      <c r="S3107" s="64"/>
      <c r="T3107" s="7">
        <v>18789.415199999996</v>
      </c>
      <c r="U3107" s="7">
        <v>7000.0012999999999</v>
      </c>
      <c r="V3107" s="7">
        <v>2989.63</v>
      </c>
      <c r="W3107" s="83">
        <f t="shared" si="515"/>
        <v>22799.786499999995</v>
      </c>
      <c r="X3107" s="83">
        <f t="shared" si="516"/>
        <v>2135.4500000000003</v>
      </c>
      <c r="Y3107" s="83"/>
      <c r="Z3107" s="16">
        <v>0</v>
      </c>
      <c r="AA3107" s="7">
        <v>0</v>
      </c>
      <c r="AB3107" s="7">
        <f t="shared" si="518"/>
        <v>2135.4500000000003</v>
      </c>
      <c r="AC3107" s="5">
        <f t="shared" si="519"/>
        <v>854.17999999999984</v>
      </c>
      <c r="AD3107" s="7">
        <v>2182.21</v>
      </c>
      <c r="AE3107" s="3">
        <f>VLOOKUP(I3107,[1]媒体政策预估表!A:N,MATCH(O3107,[1]媒体政策预估表!$A$2:$M$2,0),0)</f>
        <v>0.06</v>
      </c>
      <c r="AF3107" s="7">
        <f t="shared" si="520"/>
        <v>130.93260000000001</v>
      </c>
      <c r="AG3107" s="16">
        <v>0.37</v>
      </c>
      <c r="AH3107" s="7">
        <f t="shared" si="517"/>
        <v>2182.2116788321168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3432</v>
      </c>
      <c r="B3108" s="91" t="s">
        <v>35</v>
      </c>
      <c r="C3108" s="91" t="s">
        <v>189</v>
      </c>
      <c r="D3108" s="91" t="s">
        <v>190</v>
      </c>
      <c r="E3108" s="91" t="s">
        <v>2457</v>
      </c>
      <c r="F3108" s="91" t="s">
        <v>2457</v>
      </c>
      <c r="G3108" s="91" t="s">
        <v>2457</v>
      </c>
      <c r="H3108" s="91">
        <v>237</v>
      </c>
      <c r="I3108" s="91" t="s">
        <v>2377</v>
      </c>
      <c r="J3108" s="2" t="s">
        <v>3333</v>
      </c>
      <c r="K3108" s="2" t="s">
        <v>3275</v>
      </c>
      <c r="L3108" s="2" t="s">
        <v>35</v>
      </c>
      <c r="M3108" s="91" t="s">
        <v>2441</v>
      </c>
      <c r="N3108" s="64"/>
      <c r="O3108" s="64" t="s">
        <v>45</v>
      </c>
      <c r="P3108" s="64" t="s">
        <v>46</v>
      </c>
      <c r="Q3108" s="16">
        <v>0.08</v>
      </c>
      <c r="R3108" s="82"/>
      <c r="S3108" s="64"/>
      <c r="T3108" s="7">
        <v>571536.05650000018</v>
      </c>
      <c r="U3108" s="7">
        <v>1087500.0131000001</v>
      </c>
      <c r="V3108" s="7">
        <v>788233.74999999977</v>
      </c>
      <c r="W3108" s="83">
        <f t="shared" si="515"/>
        <v>870802.31960000051</v>
      </c>
      <c r="X3108" s="83">
        <f t="shared" si="516"/>
        <v>543609.4827586204</v>
      </c>
      <c r="Y3108" s="83"/>
      <c r="Z3108" s="16">
        <v>0</v>
      </c>
      <c r="AA3108" s="7">
        <v>0</v>
      </c>
      <c r="AB3108" s="7">
        <f t="shared" si="518"/>
        <v>543609.4827586204</v>
      </c>
      <c r="AC3108" s="5">
        <f t="shared" si="519"/>
        <v>244624.26724137936</v>
      </c>
      <c r="AD3108" s="7">
        <v>575350.17999999982</v>
      </c>
      <c r="AE3108" s="3">
        <f>VLOOKUP(I3108,[1]媒体政策预估表!A:N,MATCH(O3108,[1]媒体政策预估表!$A$2:$M$2,0),0)</f>
        <v>0.06</v>
      </c>
      <c r="AF3108" s="7">
        <f t="shared" si="520"/>
        <v>34521.010799999989</v>
      </c>
      <c r="AG3108" s="16">
        <v>0.37</v>
      </c>
      <c r="AH3108" s="7">
        <f t="shared" si="517"/>
        <v>575353.1021897808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3432</v>
      </c>
      <c r="B3109" s="91" t="s">
        <v>35</v>
      </c>
      <c r="C3109" s="91" t="s">
        <v>189</v>
      </c>
      <c r="D3109" s="91" t="s">
        <v>210</v>
      </c>
      <c r="E3109" s="91" t="s">
        <v>212</v>
      </c>
      <c r="F3109" s="91" t="s">
        <v>212</v>
      </c>
      <c r="G3109" s="91" t="s">
        <v>212</v>
      </c>
      <c r="H3109" s="91">
        <v>237</v>
      </c>
      <c r="I3109" s="91" t="s">
        <v>2377</v>
      </c>
      <c r="J3109" s="2" t="s">
        <v>3333</v>
      </c>
      <c r="K3109" s="2" t="s">
        <v>3275</v>
      </c>
      <c r="L3109" s="2" t="s">
        <v>35</v>
      </c>
      <c r="M3109" s="91" t="s">
        <v>2441</v>
      </c>
      <c r="N3109" s="64"/>
      <c r="O3109" s="64" t="s">
        <v>40</v>
      </c>
      <c r="P3109" s="64" t="s">
        <v>46</v>
      </c>
      <c r="Q3109" s="16">
        <v>0.01</v>
      </c>
      <c r="R3109" s="82"/>
      <c r="S3109" s="64"/>
      <c r="T3109" s="7">
        <v>41319.581999999762</v>
      </c>
      <c r="U3109" s="7">
        <v>141000.00599999999</v>
      </c>
      <c r="V3109" s="7">
        <v>135243.9</v>
      </c>
      <c r="W3109" s="83">
        <f t="shared" si="515"/>
        <v>47075.687999999762</v>
      </c>
      <c r="X3109" s="83">
        <f t="shared" si="516"/>
        <v>95917.659574468067</v>
      </c>
      <c r="Y3109" s="83"/>
      <c r="Z3109" s="16">
        <v>0</v>
      </c>
      <c r="AA3109" s="7">
        <v>0</v>
      </c>
      <c r="AB3109" s="7">
        <f t="shared" si="518"/>
        <v>95917.659574468067</v>
      </c>
      <c r="AC3109" s="5">
        <f t="shared" si="519"/>
        <v>39326.240425531927</v>
      </c>
      <c r="AD3109" s="7">
        <v>96603.380000000034</v>
      </c>
      <c r="AE3109" s="3">
        <f>VLOOKUP(I3109,[1]媒体政策预估表!A:N,MATCH(O3109,[1]媒体政策预估表!$A$2:$M$2,0),0)</f>
        <v>7.0000000000000007E-2</v>
      </c>
      <c r="AF3109" s="7">
        <f t="shared" si="520"/>
        <v>6762.2366000000029</v>
      </c>
      <c r="AG3109" s="16">
        <v>0.4</v>
      </c>
      <c r="AH3109" s="7">
        <f t="shared" si="517"/>
        <v>96602.78571428571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3420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3333</v>
      </c>
      <c r="K3110" s="2" t="s">
        <v>3275</v>
      </c>
      <c r="L3110" s="2" t="s">
        <v>35</v>
      </c>
      <c r="M3110" s="91" t="s">
        <v>2441</v>
      </c>
      <c r="N3110" s="64"/>
      <c r="O3110" s="64" t="s">
        <v>45</v>
      </c>
      <c r="P3110" s="64" t="s">
        <v>46</v>
      </c>
      <c r="Q3110" s="16">
        <v>7.0000000000000007E-2</v>
      </c>
      <c r="R3110" s="82"/>
      <c r="S3110" s="64"/>
      <c r="T3110" s="7">
        <v>947891.05840000045</v>
      </c>
      <c r="U3110" s="7">
        <v>3744000.0064000008</v>
      </c>
      <c r="V3110" s="7">
        <v>3701573.0500000007</v>
      </c>
      <c r="W3110" s="83">
        <f t="shared" si="515"/>
        <v>990318.01480000094</v>
      </c>
      <c r="X3110" s="83">
        <f t="shared" si="516"/>
        <v>2570536.8402777785</v>
      </c>
      <c r="Y3110" s="83"/>
      <c r="Z3110" s="16">
        <v>0</v>
      </c>
      <c r="AA3110" s="7">
        <v>0</v>
      </c>
      <c r="AB3110" s="7">
        <f t="shared" si="518"/>
        <v>2570536.8402777785</v>
      </c>
      <c r="AC3110" s="5">
        <f t="shared" si="519"/>
        <v>1131036.2097222223</v>
      </c>
      <c r="AD3110" s="7">
        <v>2679094.5699999994</v>
      </c>
      <c r="AE3110" s="3">
        <f>VLOOKUP(I3110,[1]媒体政策预估表!A:N,MATCH(O3110,[1]媒体政策预估表!$A$2:$M$2,0),0)</f>
        <v>0.06</v>
      </c>
      <c r="AF3110" s="7">
        <f t="shared" si="520"/>
        <v>160745.67419999995</v>
      </c>
      <c r="AG3110" s="16">
        <v>0.37</v>
      </c>
      <c r="AH3110" s="7">
        <f t="shared" si="517"/>
        <v>2701878.1386861317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3432</v>
      </c>
      <c r="B3111" s="91" t="s">
        <v>35</v>
      </c>
      <c r="C3111" s="91" t="s">
        <v>189</v>
      </c>
      <c r="D3111" s="91" t="s">
        <v>210</v>
      </c>
      <c r="E3111" s="91" t="s">
        <v>2458</v>
      </c>
      <c r="F3111" s="91" t="s">
        <v>2458</v>
      </c>
      <c r="G3111" s="91" t="s">
        <v>2458</v>
      </c>
      <c r="H3111" s="91">
        <v>237</v>
      </c>
      <c r="I3111" s="91" t="s">
        <v>2377</v>
      </c>
      <c r="J3111" s="2" t="s">
        <v>3333</v>
      </c>
      <c r="K3111" s="2" t="s">
        <v>3275</v>
      </c>
      <c r="L3111" s="2" t="s">
        <v>35</v>
      </c>
      <c r="M3111" s="91" t="s">
        <v>2441</v>
      </c>
      <c r="N3111" s="64"/>
      <c r="O3111" s="64" t="s">
        <v>40</v>
      </c>
      <c r="P3111" s="64" t="s">
        <v>46</v>
      </c>
      <c r="Q3111" s="16">
        <v>0.06</v>
      </c>
      <c r="R3111" s="82"/>
      <c r="S3111" s="64"/>
      <c r="T3111" s="7">
        <v>605776.58600000036</v>
      </c>
      <c r="U3111" s="7">
        <v>1897999.9919999996</v>
      </c>
      <c r="V3111" s="7">
        <v>2048775.6400000011</v>
      </c>
      <c r="W3111" s="83">
        <f t="shared" ref="W3111:W3174" si="522">T3111+U3111-V3111</f>
        <v>455000.93799999868</v>
      </c>
      <c r="X3111" s="83">
        <f t="shared" si="516"/>
        <v>1403270.9863013707</v>
      </c>
      <c r="Y3111" s="83"/>
      <c r="Z3111" s="16">
        <v>0</v>
      </c>
      <c r="AA3111" s="7">
        <v>0</v>
      </c>
      <c r="AB3111" s="7">
        <f t="shared" si="518"/>
        <v>1403270.9863013707</v>
      </c>
      <c r="AC3111" s="5">
        <f t="shared" si="519"/>
        <v>645504.6536986304</v>
      </c>
      <c r="AD3111" s="7">
        <v>1463398.8300000003</v>
      </c>
      <c r="AE3111" s="3">
        <f>VLOOKUP(I3111,[1]媒体政策预估表!A:N,MATCH(O3111,[1]媒体政策预估表!$A$2:$M$2,0),0)</f>
        <v>7.0000000000000007E-2</v>
      </c>
      <c r="AF3111" s="7">
        <f t="shared" si="520"/>
        <v>102437.91810000002</v>
      </c>
      <c r="AG3111" s="16">
        <v>0.4</v>
      </c>
      <c r="AH3111" s="7">
        <f t="shared" si="517"/>
        <v>1463411.1714285724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3420</v>
      </c>
      <c r="B3112" s="91" t="s">
        <v>35</v>
      </c>
      <c r="C3112" s="91" t="s">
        <v>189</v>
      </c>
      <c r="D3112" s="91" t="s">
        <v>210</v>
      </c>
      <c r="E3112" s="91" t="s">
        <v>2459</v>
      </c>
      <c r="F3112" s="91" t="s">
        <v>2459</v>
      </c>
      <c r="G3112" s="91" t="s">
        <v>2459</v>
      </c>
      <c r="H3112" s="91">
        <v>237</v>
      </c>
      <c r="I3112" s="91" t="s">
        <v>2377</v>
      </c>
      <c r="J3112" s="2" t="s">
        <v>3333</v>
      </c>
      <c r="K3112" s="2" t="s">
        <v>3275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0.06</v>
      </c>
      <c r="R3112" s="82"/>
      <c r="S3112" s="64"/>
      <c r="T3112" s="7">
        <v>28996.004600000007</v>
      </c>
      <c r="U3112" s="7">
        <v>67500.009600000005</v>
      </c>
      <c r="V3112" s="7">
        <v>44768.630000000005</v>
      </c>
      <c r="W3112" s="83">
        <f t="shared" si="522"/>
        <v>51727.3842</v>
      </c>
      <c r="X3112" s="83">
        <f t="shared" si="516"/>
        <v>31306.734265734267</v>
      </c>
      <c r="Y3112" s="83"/>
      <c r="Z3112" s="16">
        <v>0</v>
      </c>
      <c r="AA3112" s="7">
        <v>0</v>
      </c>
      <c r="AB3112" s="7">
        <f t="shared" si="518"/>
        <v>31306.734265734267</v>
      </c>
      <c r="AC3112" s="5">
        <f t="shared" si="519"/>
        <v>13461.895734265738</v>
      </c>
      <c r="AD3112" s="7">
        <v>32677.789999999997</v>
      </c>
      <c r="AE3112" s="3">
        <f>VLOOKUP(I3112,[1]媒体政策预估表!A:N,MATCH(O3112,[1]媒体政策预估表!$A$2:$M$2,0),0)</f>
        <v>0.06</v>
      </c>
      <c r="AF3112" s="7">
        <f t="shared" si="520"/>
        <v>1960.6673999999998</v>
      </c>
      <c r="AG3112" s="16">
        <v>0.37</v>
      </c>
      <c r="AH3112" s="7">
        <f t="shared" si="517"/>
        <v>32677.832116788322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3420</v>
      </c>
      <c r="B3113" s="91" t="s">
        <v>35</v>
      </c>
      <c r="C3113" s="91" t="s">
        <v>189</v>
      </c>
      <c r="D3113" s="91" t="s">
        <v>210</v>
      </c>
      <c r="E3113" s="91" t="s">
        <v>2460</v>
      </c>
      <c r="F3113" s="91" t="s">
        <v>2460</v>
      </c>
      <c r="G3113" s="91" t="s">
        <v>2460</v>
      </c>
      <c r="H3113" s="91">
        <v>237</v>
      </c>
      <c r="I3113" s="91" t="s">
        <v>2377</v>
      </c>
      <c r="J3113" s="2" t="s">
        <v>3333</v>
      </c>
      <c r="K3113" s="2" t="s">
        <v>3275</v>
      </c>
      <c r="L3113" s="2" t="s">
        <v>35</v>
      </c>
      <c r="M3113" s="91" t="s">
        <v>2441</v>
      </c>
      <c r="N3113" s="64"/>
      <c r="O3113" s="64" t="s">
        <v>45</v>
      </c>
      <c r="P3113" s="64" t="s">
        <v>46</v>
      </c>
      <c r="Q3113" s="16">
        <v>0.03</v>
      </c>
      <c r="R3113" s="82"/>
      <c r="S3113" s="64"/>
      <c r="T3113" s="7">
        <v>54216.126100000052</v>
      </c>
      <c r="U3113" s="7">
        <v>699999.99300000013</v>
      </c>
      <c r="V3113" s="7">
        <v>624603.11</v>
      </c>
      <c r="W3113" s="83">
        <f t="shared" si="522"/>
        <v>129613.00910000026</v>
      </c>
      <c r="X3113" s="83">
        <f t="shared" si="516"/>
        <v>446145.0785714286</v>
      </c>
      <c r="Y3113" s="83"/>
      <c r="Z3113" s="16">
        <v>0</v>
      </c>
      <c r="AA3113" s="7">
        <v>0</v>
      </c>
      <c r="AB3113" s="7">
        <f t="shared" si="518"/>
        <v>446145.0785714286</v>
      </c>
      <c r="AC3113" s="5">
        <f t="shared" si="519"/>
        <v>178458.03142857138</v>
      </c>
      <c r="AD3113" s="7">
        <v>455915.25</v>
      </c>
      <c r="AE3113" s="3">
        <f>VLOOKUP(I3113,[1]媒体政策预估表!A:N,MATCH(O3113,[1]媒体政策预估表!$A$2:$M$2,0),0)</f>
        <v>0.06</v>
      </c>
      <c r="AF3113" s="7">
        <f t="shared" si="520"/>
        <v>27354.914999999997</v>
      </c>
      <c r="AG3113" s="16">
        <v>0.37</v>
      </c>
      <c r="AH3113" s="7">
        <f t="shared" si="517"/>
        <v>455914.67883211677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3420</v>
      </c>
      <c r="B3114" s="91" t="s">
        <v>35</v>
      </c>
      <c r="C3114" s="91" t="s">
        <v>189</v>
      </c>
      <c r="D3114" s="91" t="s">
        <v>210</v>
      </c>
      <c r="E3114" s="91" t="s">
        <v>213</v>
      </c>
      <c r="F3114" s="91" t="s">
        <v>213</v>
      </c>
      <c r="G3114" s="91" t="s">
        <v>213</v>
      </c>
      <c r="H3114" s="91">
        <v>237</v>
      </c>
      <c r="I3114" s="91" t="s">
        <v>2377</v>
      </c>
      <c r="J3114" s="2" t="s">
        <v>3333</v>
      </c>
      <c r="K3114" s="2" t="s">
        <v>3275</v>
      </c>
      <c r="L3114" s="2" t="s">
        <v>35</v>
      </c>
      <c r="M3114" s="91" t="s">
        <v>2441</v>
      </c>
      <c r="N3114" s="64"/>
      <c r="O3114" s="64" t="s">
        <v>40</v>
      </c>
      <c r="P3114" s="64" t="s">
        <v>46</v>
      </c>
      <c r="Q3114" s="16">
        <v>0.01</v>
      </c>
      <c r="R3114" s="82"/>
      <c r="S3114" s="64"/>
      <c r="T3114" s="7">
        <v>8.0000000079962774E-3</v>
      </c>
      <c r="U3114" s="7">
        <v>1483.1879999999974</v>
      </c>
      <c r="V3114" s="7">
        <v>1483.18</v>
      </c>
      <c r="W3114" s="83">
        <f t="shared" si="522"/>
        <v>1.6000000005305992E-2</v>
      </c>
      <c r="X3114" s="83">
        <f t="shared" si="516"/>
        <v>1051.9007092198581</v>
      </c>
      <c r="Y3114" s="83"/>
      <c r="Z3114" s="16">
        <v>0</v>
      </c>
      <c r="AA3114" s="7">
        <v>0</v>
      </c>
      <c r="AB3114" s="7">
        <f t="shared" si="518"/>
        <v>1051.9007092198581</v>
      </c>
      <c r="AC3114" s="5">
        <f t="shared" si="519"/>
        <v>431.27929078014199</v>
      </c>
      <c r="AD3114" s="7">
        <v>1058.8699999999999</v>
      </c>
      <c r="AE3114" s="3">
        <f>VLOOKUP(I3114,[1]媒体政策预估表!A:N,MATCH(O3114,[1]媒体政策预估表!$A$2:$M$2,0),0)</f>
        <v>7.0000000000000007E-2</v>
      </c>
      <c r="AF3114" s="7">
        <f t="shared" si="520"/>
        <v>74.120900000000006</v>
      </c>
      <c r="AG3114" s="16">
        <v>0.4</v>
      </c>
      <c r="AH3114" s="7">
        <f t="shared" si="517"/>
        <v>1059.4142857142858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3432</v>
      </c>
      <c r="B3115" s="91" t="s">
        <v>35</v>
      </c>
      <c r="C3115" s="91" t="s">
        <v>189</v>
      </c>
      <c r="D3115" s="91" t="s">
        <v>210</v>
      </c>
      <c r="E3115" s="91" t="s">
        <v>2461</v>
      </c>
      <c r="F3115" s="91" t="s">
        <v>2462</v>
      </c>
      <c r="G3115" s="91" t="s">
        <v>2461</v>
      </c>
      <c r="H3115" s="91">
        <v>237</v>
      </c>
      <c r="I3115" s="91" t="s">
        <v>2377</v>
      </c>
      <c r="J3115" s="2" t="s">
        <v>3333</v>
      </c>
      <c r="K3115" s="2" t="s">
        <v>3275</v>
      </c>
      <c r="L3115" s="2" t="s">
        <v>35</v>
      </c>
      <c r="M3115" s="91" t="s">
        <v>2463</v>
      </c>
      <c r="N3115" s="64"/>
      <c r="O3115" s="64" t="s">
        <v>40</v>
      </c>
      <c r="P3115" s="64" t="s">
        <v>46</v>
      </c>
      <c r="Q3115" s="16">
        <v>0.05</v>
      </c>
      <c r="R3115" s="82"/>
      <c r="S3115" s="64"/>
      <c r="T3115" s="7">
        <v>18877.320399999764</v>
      </c>
      <c r="U3115" s="7">
        <v>386999.99480000004</v>
      </c>
      <c r="V3115" s="7">
        <v>247061.59999999998</v>
      </c>
      <c r="W3115" s="83">
        <f t="shared" si="522"/>
        <v>158815.71519999986</v>
      </c>
      <c r="X3115" s="83">
        <f t="shared" si="516"/>
        <v>191520.62015503875</v>
      </c>
      <c r="Y3115" s="83"/>
      <c r="Z3115" s="16">
        <v>0</v>
      </c>
      <c r="AA3115" s="7">
        <v>0</v>
      </c>
      <c r="AB3115" s="7">
        <f t="shared" si="518"/>
        <v>191520.62015503875</v>
      </c>
      <c r="AC3115" s="5">
        <f t="shared" si="519"/>
        <v>55540.979844961228</v>
      </c>
      <c r="AD3115" s="7">
        <v>199239.59000000003</v>
      </c>
      <c r="AE3115" s="3">
        <f>VLOOKUP(I3115,[1]媒体政策预估表!A:N,MATCH(O3115,[1]媒体政策预估表!$A$2:$M$2,0),0)</f>
        <v>7.0000000000000007E-2</v>
      </c>
      <c r="AF3115" s="7">
        <f t="shared" si="520"/>
        <v>13946.771300000004</v>
      </c>
      <c r="AG3115" s="16">
        <v>0.24</v>
      </c>
      <c r="AH3115" s="7">
        <f t="shared" si="517"/>
        <v>199243.22580645161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3420</v>
      </c>
      <c r="B3116" s="91" t="s">
        <v>35</v>
      </c>
      <c r="C3116" s="91" t="s">
        <v>189</v>
      </c>
      <c r="D3116" s="91" t="s">
        <v>210</v>
      </c>
      <c r="E3116" s="91" t="s">
        <v>2464</v>
      </c>
      <c r="F3116" s="91" t="s">
        <v>2464</v>
      </c>
      <c r="G3116" s="91" t="s">
        <v>2464</v>
      </c>
      <c r="H3116" s="91">
        <v>237</v>
      </c>
      <c r="I3116" s="91" t="s">
        <v>2377</v>
      </c>
      <c r="J3116" s="2" t="s">
        <v>3333</v>
      </c>
      <c r="K3116" s="2" t="s">
        <v>3275</v>
      </c>
      <c r="L3116" s="2" t="s">
        <v>35</v>
      </c>
      <c r="M3116" s="91" t="s">
        <v>2441</v>
      </c>
      <c r="N3116" s="64"/>
      <c r="O3116" s="64" t="s">
        <v>45</v>
      </c>
      <c r="P3116" s="64" t="s">
        <v>46</v>
      </c>
      <c r="Q3116" s="16">
        <v>0.01</v>
      </c>
      <c r="R3116" s="82"/>
      <c r="S3116" s="64"/>
      <c r="T3116" s="7">
        <v>28689.046459849051</v>
      </c>
      <c r="U3116" s="7">
        <v>372600.00970000005</v>
      </c>
      <c r="V3116" s="7">
        <v>355921.96000000008</v>
      </c>
      <c r="W3116" s="83">
        <f t="shared" si="522"/>
        <v>45367.096159849025</v>
      </c>
      <c r="X3116" s="83">
        <f t="shared" si="516"/>
        <v>257914.46376811602</v>
      </c>
      <c r="Y3116" s="83"/>
      <c r="Z3116" s="16">
        <v>0</v>
      </c>
      <c r="AA3116" s="7">
        <v>0</v>
      </c>
      <c r="AB3116" s="7">
        <f t="shared" si="518"/>
        <v>257914.46376811602</v>
      </c>
      <c r="AC3116" s="5">
        <f t="shared" si="519"/>
        <v>98007.496231884055</v>
      </c>
      <c r="AD3116" s="7">
        <v>259796.73999999993</v>
      </c>
      <c r="AE3116" s="3">
        <f>VLOOKUP(I3116,[1]媒体政策预估表!A:N,MATCH(O3116,[1]媒体政策预估表!$A$2:$M$2,0),0)</f>
        <v>0.06</v>
      </c>
      <c r="AF3116" s="7">
        <f t="shared" si="520"/>
        <v>15587.804399999995</v>
      </c>
      <c r="AG3116" s="16">
        <v>0.37</v>
      </c>
      <c r="AH3116" s="7">
        <f t="shared" si="517"/>
        <v>259797.05109489054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3420</v>
      </c>
      <c r="B3117" s="91" t="s">
        <v>35</v>
      </c>
      <c r="C3117" s="91" t="s">
        <v>189</v>
      </c>
      <c r="D3117" s="91" t="s">
        <v>210</v>
      </c>
      <c r="E3117" s="91" t="s">
        <v>2465</v>
      </c>
      <c r="F3117" s="91" t="s">
        <v>2465</v>
      </c>
      <c r="G3117" s="91" t="s">
        <v>2465</v>
      </c>
      <c r="H3117" s="91">
        <v>237</v>
      </c>
      <c r="I3117" s="91" t="s">
        <v>2377</v>
      </c>
      <c r="J3117" s="2" t="s">
        <v>3333</v>
      </c>
      <c r="K3117" s="2" t="s">
        <v>3275</v>
      </c>
      <c r="L3117" s="2" t="s">
        <v>35</v>
      </c>
      <c r="M3117" s="91" t="s">
        <v>2465</v>
      </c>
      <c r="N3117" s="64"/>
      <c r="O3117" s="64" t="s">
        <v>40</v>
      </c>
      <c r="P3117" s="64" t="s">
        <v>46</v>
      </c>
      <c r="Q3117" s="16">
        <v>0.06</v>
      </c>
      <c r="R3117" s="82"/>
      <c r="S3117" s="64"/>
      <c r="T3117" s="7">
        <v>351776.04840000009</v>
      </c>
      <c r="U3117" s="7">
        <v>454999.99519999995</v>
      </c>
      <c r="V3117" s="7">
        <v>141566.50999999998</v>
      </c>
      <c r="W3117" s="83">
        <f t="shared" si="522"/>
        <v>665209.53359999997</v>
      </c>
      <c r="X3117" s="83">
        <f t="shared" si="516"/>
        <v>108897.31538461537</v>
      </c>
      <c r="Y3117" s="83"/>
      <c r="Z3117" s="16">
        <v>0</v>
      </c>
      <c r="AA3117" s="7">
        <v>0</v>
      </c>
      <c r="AB3117" s="7">
        <f t="shared" si="518"/>
        <v>108897.31538461537</v>
      </c>
      <c r="AC3117" s="5">
        <f t="shared" si="519"/>
        <v>32669.194615384607</v>
      </c>
      <c r="AD3117" s="7">
        <v>110139.20000000003</v>
      </c>
      <c r="AE3117" s="3">
        <f>VLOOKUP(I3117,[1]媒体政策预估表!A:N,MATCH(O3117,[1]媒体政策预估表!$A$2:$M$2,0),0)</f>
        <v>7.0000000000000007E-2</v>
      </c>
      <c r="AF3117" s="7">
        <f t="shared" si="520"/>
        <v>7709.7440000000024</v>
      </c>
      <c r="AG3117" s="16">
        <v>0.24</v>
      </c>
      <c r="AH3117" s="7">
        <f t="shared" si="517"/>
        <v>114166.54032258064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3420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3333</v>
      </c>
      <c r="K3118" s="2" t="s">
        <v>3275</v>
      </c>
      <c r="L3118" s="2" t="s">
        <v>35</v>
      </c>
      <c r="M3118" s="91" t="s">
        <v>2441</v>
      </c>
      <c r="N3118" s="64"/>
      <c r="O3118" s="64" t="s">
        <v>45</v>
      </c>
      <c r="P3118" s="64" t="s">
        <v>41</v>
      </c>
      <c r="Q3118" s="16">
        <v>0</v>
      </c>
      <c r="R3118" s="82"/>
      <c r="S3118" s="64"/>
      <c r="T3118" s="7">
        <v>17004.451599999986</v>
      </c>
      <c r="U3118" s="7">
        <v>68500</v>
      </c>
      <c r="V3118" s="7">
        <v>60763.350000000006</v>
      </c>
      <c r="W3118" s="83">
        <f t="shared" si="522"/>
        <v>24741.10159999998</v>
      </c>
      <c r="X3118" s="83">
        <f t="shared" si="516"/>
        <v>44352.810218978106</v>
      </c>
      <c r="Y3118" s="83"/>
      <c r="Z3118" s="16">
        <v>0</v>
      </c>
      <c r="AA3118" s="7">
        <v>0</v>
      </c>
      <c r="AB3118" s="7">
        <f t="shared" si="518"/>
        <v>44352.810218978106</v>
      </c>
      <c r="AC3118" s="5">
        <f t="shared" si="519"/>
        <v>16410.5397810219</v>
      </c>
      <c r="AD3118" s="7">
        <v>44352.42</v>
      </c>
      <c r="AE3118" s="3">
        <f>VLOOKUP(I3118,[1]媒体政策预估表!A:N,MATCH(O3118,[1]媒体政策预估表!$A$2:$M$2,0),0)</f>
        <v>0.06</v>
      </c>
      <c r="AF3118" s="7">
        <f t="shared" si="520"/>
        <v>2661.1451999999999</v>
      </c>
      <c r="AG3118" s="16">
        <v>0.37</v>
      </c>
      <c r="AH3118" s="7">
        <f t="shared" si="517"/>
        <v>44352.810218978106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3420</v>
      </c>
      <c r="B3119" s="91" t="s">
        <v>35</v>
      </c>
      <c r="C3119" s="91" t="s">
        <v>189</v>
      </c>
      <c r="D3119" s="91" t="s">
        <v>210</v>
      </c>
      <c r="E3119" s="91" t="s">
        <v>2466</v>
      </c>
      <c r="F3119" s="91" t="s">
        <v>2466</v>
      </c>
      <c r="G3119" s="91" t="s">
        <v>2466</v>
      </c>
      <c r="H3119" s="91">
        <v>237</v>
      </c>
      <c r="I3119" s="91" t="s">
        <v>2377</v>
      </c>
      <c r="J3119" s="2" t="s">
        <v>3333</v>
      </c>
      <c r="K3119" s="2" t="s">
        <v>3275</v>
      </c>
      <c r="L3119" s="2" t="s">
        <v>35</v>
      </c>
      <c r="M3119" s="91" t="s">
        <v>2441</v>
      </c>
      <c r="N3119" s="64"/>
      <c r="O3119" s="64" t="s">
        <v>40</v>
      </c>
      <c r="P3119" s="64" t="s">
        <v>46</v>
      </c>
      <c r="Q3119" s="16">
        <v>0.05</v>
      </c>
      <c r="R3119" s="82"/>
      <c r="S3119" s="64"/>
      <c r="T3119" s="7">
        <v>0</v>
      </c>
      <c r="U3119" s="7">
        <v>612398.91999999993</v>
      </c>
      <c r="V3119" s="7">
        <v>520899.91526549618</v>
      </c>
      <c r="W3119" s="83">
        <f t="shared" si="522"/>
        <v>91499.004734503746</v>
      </c>
      <c r="X3119" s="83">
        <f t="shared" si="516"/>
        <v>359241.32087275595</v>
      </c>
      <c r="Y3119" s="83"/>
      <c r="Z3119" s="16">
        <v>0</v>
      </c>
      <c r="AA3119" s="7">
        <v>0</v>
      </c>
      <c r="AB3119" s="7">
        <f t="shared" si="518"/>
        <v>359241.32087275595</v>
      </c>
      <c r="AC3119" s="5">
        <f t="shared" si="519"/>
        <v>161658.59439274023</v>
      </c>
      <c r="AD3119" s="7">
        <v>372074.28</v>
      </c>
      <c r="AE3119" s="3">
        <f>VLOOKUP(I3119,[1]媒体政策预估表!A:N,MATCH(O3119,[1]媒体政策预估表!$A$2:$M$2,0),0)</f>
        <v>7.0000000000000007E-2</v>
      </c>
      <c r="AF3119" s="7">
        <f t="shared" si="520"/>
        <v>26045.199600000004</v>
      </c>
      <c r="AG3119" s="16">
        <v>0.4</v>
      </c>
      <c r="AH3119" s="7">
        <f t="shared" si="517"/>
        <v>372071.36804678303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3420</v>
      </c>
      <c r="B3120" s="91" t="s">
        <v>35</v>
      </c>
      <c r="C3120" s="91" t="s">
        <v>189</v>
      </c>
      <c r="D3120" s="91" t="s">
        <v>210</v>
      </c>
      <c r="E3120" s="91" t="s">
        <v>3446</v>
      </c>
      <c r="F3120" s="91" t="s">
        <v>3446</v>
      </c>
      <c r="G3120" s="91" t="s">
        <v>3446</v>
      </c>
      <c r="H3120" s="91">
        <v>237</v>
      </c>
      <c r="I3120" s="91" t="s">
        <v>2377</v>
      </c>
      <c r="J3120" s="2" t="s">
        <v>3333</v>
      </c>
      <c r="K3120" s="2" t="s">
        <v>3275</v>
      </c>
      <c r="L3120" s="2" t="s">
        <v>35</v>
      </c>
      <c r="M3120" s="91" t="s">
        <v>2441</v>
      </c>
      <c r="N3120" s="64"/>
      <c r="O3120" s="64" t="s">
        <v>40</v>
      </c>
      <c r="P3120" s="64" t="s">
        <v>41</v>
      </c>
      <c r="Q3120" s="16">
        <v>0</v>
      </c>
      <c r="R3120" s="82"/>
      <c r="S3120" s="64"/>
      <c r="T3120" s="7">
        <v>0</v>
      </c>
      <c r="U3120" s="7">
        <v>112000</v>
      </c>
      <c r="V3120" s="7">
        <v>88249.930000000008</v>
      </c>
      <c r="W3120" s="83">
        <f t="shared" si="522"/>
        <v>23750.069999999992</v>
      </c>
      <c r="X3120" s="83">
        <f t="shared" si="516"/>
        <v>63035.664285714294</v>
      </c>
      <c r="Y3120" s="83"/>
      <c r="Z3120" s="16">
        <v>0</v>
      </c>
      <c r="AA3120" s="7">
        <v>0</v>
      </c>
      <c r="AB3120" s="7">
        <f t="shared" si="518"/>
        <v>63035.664285714294</v>
      </c>
      <c r="AC3120" s="5">
        <f t="shared" si="519"/>
        <v>25214.265714285713</v>
      </c>
      <c r="AD3120" s="7">
        <v>63035.38</v>
      </c>
      <c r="AE3120" s="3">
        <f>VLOOKUP(I3120,[1]媒体政策预估表!A:N,MATCH(O3120,[1]媒体政策预估表!$A$2:$M$2,0),0)</f>
        <v>7.0000000000000007E-2</v>
      </c>
      <c r="AF3120" s="7">
        <f t="shared" si="520"/>
        <v>4412.4766</v>
      </c>
      <c r="AG3120" s="16">
        <v>0.4</v>
      </c>
      <c r="AH3120" s="7">
        <f t="shared" si="517"/>
        <v>63035.664285714294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3420</v>
      </c>
      <c r="B3121" s="91" t="s">
        <v>35</v>
      </c>
      <c r="C3121" s="91" t="s">
        <v>189</v>
      </c>
      <c r="D3121" s="91" t="s">
        <v>210</v>
      </c>
      <c r="E3121" s="91" t="s">
        <v>2468</v>
      </c>
      <c r="F3121" s="91" t="s">
        <v>2469</v>
      </c>
      <c r="G3121" s="91" t="s">
        <v>2468</v>
      </c>
      <c r="H3121" s="91">
        <v>237</v>
      </c>
      <c r="I3121" s="91" t="s">
        <v>2377</v>
      </c>
      <c r="J3121" s="2" t="s">
        <v>3333</v>
      </c>
      <c r="K3121" s="2" t="s">
        <v>3275</v>
      </c>
      <c r="L3121" s="2" t="s">
        <v>35</v>
      </c>
      <c r="M3121" s="91" t="s">
        <v>2468</v>
      </c>
      <c r="N3121" s="64"/>
      <c r="O3121" s="64" t="s">
        <v>45</v>
      </c>
      <c r="P3121" s="64" t="s">
        <v>46</v>
      </c>
      <c r="Q3121" s="16">
        <v>6.4799999999999996E-2</v>
      </c>
      <c r="R3121" s="82"/>
      <c r="S3121" s="64"/>
      <c r="T3121" s="7">
        <v>8030.772800000268</v>
      </c>
      <c r="U3121" s="7">
        <v>572400</v>
      </c>
      <c r="V3121" s="7">
        <v>544392.11999999976</v>
      </c>
      <c r="W3121" s="83">
        <f t="shared" si="522"/>
        <v>36038.652800000506</v>
      </c>
      <c r="X3121" s="83">
        <f t="shared" si="516"/>
        <v>475534.69601677125</v>
      </c>
      <c r="Y3121" s="83"/>
      <c r="Z3121" s="16">
        <v>0</v>
      </c>
      <c r="AA3121" s="7">
        <v>0</v>
      </c>
      <c r="AB3121" s="7">
        <f t="shared" si="518"/>
        <v>475534.69601677125</v>
      </c>
      <c r="AC3121" s="5">
        <f t="shared" si="519"/>
        <v>68857.423983228509</v>
      </c>
      <c r="AD3121" s="7">
        <v>503934.48999999982</v>
      </c>
      <c r="AE3121" s="3">
        <f>VLOOKUP(I3121,[1]媒体政策预估表!A:N,MATCH(O3121,[1]媒体政策预估表!$A$2:$M$2,0),0)</f>
        <v>0.06</v>
      </c>
      <c r="AF3121" s="7">
        <f t="shared" si="520"/>
        <v>30236.069399999989</v>
      </c>
      <c r="AG3121" s="16">
        <v>0.08</v>
      </c>
      <c r="AH3121" s="7">
        <f t="shared" si="517"/>
        <v>504066.77777777752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3432</v>
      </c>
      <c r="B3122" s="91" t="s">
        <v>35</v>
      </c>
      <c r="C3122" s="91" t="s">
        <v>189</v>
      </c>
      <c r="D3122" s="91" t="s">
        <v>210</v>
      </c>
      <c r="E3122" s="91" t="s">
        <v>3447</v>
      </c>
      <c r="F3122" s="91" t="s">
        <v>3447</v>
      </c>
      <c r="G3122" s="91" t="s">
        <v>3447</v>
      </c>
      <c r="H3122" s="91">
        <v>237</v>
      </c>
      <c r="I3122" s="91" t="s">
        <v>2377</v>
      </c>
      <c r="J3122" s="2" t="s">
        <v>3333</v>
      </c>
      <c r="K3122" s="2" t="s">
        <v>3275</v>
      </c>
      <c r="L3122" s="2" t="s">
        <v>35</v>
      </c>
      <c r="M3122" s="91" t="s">
        <v>3448</v>
      </c>
      <c r="N3122" s="64"/>
      <c r="O3122" s="64" t="s">
        <v>40</v>
      </c>
      <c r="P3122" s="64" t="s">
        <v>46</v>
      </c>
      <c r="Q3122" s="16">
        <v>0.04</v>
      </c>
      <c r="R3122" s="82"/>
      <c r="S3122" s="64"/>
      <c r="T3122" s="7">
        <v>0</v>
      </c>
      <c r="U3122" s="7">
        <v>528000</v>
      </c>
      <c r="V3122" s="7">
        <v>99585.569999999992</v>
      </c>
      <c r="W3122" s="83">
        <f t="shared" si="522"/>
        <v>428414.43</v>
      </c>
      <c r="X3122" s="83">
        <f t="shared" si="516"/>
        <v>75443.613636363632</v>
      </c>
      <c r="Y3122" s="83"/>
      <c r="Z3122" s="16">
        <v>0</v>
      </c>
      <c r="AA3122" s="7">
        <v>0</v>
      </c>
      <c r="AB3122" s="7">
        <f t="shared" si="518"/>
        <v>75443.613636363632</v>
      </c>
      <c r="AC3122" s="5">
        <f t="shared" si="519"/>
        <v>24141.95636363636</v>
      </c>
      <c r="AD3122" s="7">
        <v>77802.569999999992</v>
      </c>
      <c r="AE3122" s="3">
        <f>VLOOKUP(I3122,[1]媒体政策预估表!A:N,MATCH(O3122,[1]媒体政策预估表!$A$2:$M$2,0),0)</f>
        <v>7.0000000000000007E-2</v>
      </c>
      <c r="AF3122" s="7">
        <f t="shared" si="520"/>
        <v>5446.1799000000001</v>
      </c>
      <c r="AG3122" s="16">
        <v>0.28000000000000003</v>
      </c>
      <c r="AH3122" s="7">
        <f t="shared" si="517"/>
        <v>77801.226562499985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3432</v>
      </c>
      <c r="B3123" s="91" t="s">
        <v>35</v>
      </c>
      <c r="C3123" s="91" t="s">
        <v>189</v>
      </c>
      <c r="D3123" s="91" t="s">
        <v>210</v>
      </c>
      <c r="E3123" s="91" t="s">
        <v>2471</v>
      </c>
      <c r="F3123" s="91" t="s">
        <v>2471</v>
      </c>
      <c r="G3123" s="91" t="s">
        <v>2471</v>
      </c>
      <c r="H3123" s="91">
        <v>237</v>
      </c>
      <c r="I3123" s="91" t="s">
        <v>2377</v>
      </c>
      <c r="J3123" s="2" t="s">
        <v>3333</v>
      </c>
      <c r="K3123" s="2" t="s">
        <v>3275</v>
      </c>
      <c r="L3123" s="2" t="s">
        <v>35</v>
      </c>
      <c r="M3123" s="91" t="s">
        <v>2441</v>
      </c>
      <c r="N3123" s="64"/>
      <c r="O3123" s="64" t="s">
        <v>40</v>
      </c>
      <c r="P3123" s="64" t="s">
        <v>46</v>
      </c>
      <c r="Q3123" s="16">
        <v>0.03</v>
      </c>
      <c r="R3123" s="82"/>
      <c r="S3123" s="64"/>
      <c r="T3123" s="7">
        <v>32105.748000000007</v>
      </c>
      <c r="U3123" s="7">
        <v>285999.99399999995</v>
      </c>
      <c r="V3123" s="7">
        <v>14436.42</v>
      </c>
      <c r="W3123" s="83">
        <f t="shared" si="522"/>
        <v>303669.32199999999</v>
      </c>
      <c r="X3123" s="83">
        <f t="shared" si="516"/>
        <v>10095.3986013986</v>
      </c>
      <c r="Y3123" s="83"/>
      <c r="Z3123" s="16">
        <v>0</v>
      </c>
      <c r="AA3123" s="7">
        <v>0</v>
      </c>
      <c r="AB3123" s="7">
        <f t="shared" si="518"/>
        <v>10095.3986013986</v>
      </c>
      <c r="AC3123" s="5">
        <f t="shared" si="519"/>
        <v>4341.0213986014005</v>
      </c>
      <c r="AD3123" s="7">
        <v>10308.550000000001</v>
      </c>
      <c r="AE3123" s="3">
        <f>VLOOKUP(I3123,[1]媒体政策预估表!A:N,MATCH(O3123,[1]媒体政策预估表!$A$2:$M$2,0),0)</f>
        <v>7.0000000000000007E-2</v>
      </c>
      <c r="AF3123" s="7">
        <f t="shared" si="520"/>
        <v>721.59850000000017</v>
      </c>
      <c r="AG3123" s="16">
        <v>0.4</v>
      </c>
      <c r="AH3123" s="7">
        <f t="shared" si="517"/>
        <v>10311.728571428572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3432</v>
      </c>
      <c r="B3124" s="91" t="s">
        <v>35</v>
      </c>
      <c r="C3124" s="91" t="s">
        <v>189</v>
      </c>
      <c r="D3124" s="91" t="s">
        <v>210</v>
      </c>
      <c r="E3124" s="91" t="s">
        <v>2472</v>
      </c>
      <c r="F3124" s="91" t="s">
        <v>2472</v>
      </c>
      <c r="G3124" s="91" t="s">
        <v>2472</v>
      </c>
      <c r="H3124" s="91">
        <v>237</v>
      </c>
      <c r="I3124" s="91" t="s">
        <v>2377</v>
      </c>
      <c r="J3124" s="2" t="s">
        <v>3333</v>
      </c>
      <c r="K3124" s="2" t="s">
        <v>3275</v>
      </c>
      <c r="L3124" s="2" t="s">
        <v>35</v>
      </c>
      <c r="M3124" s="91" t="s">
        <v>2441</v>
      </c>
      <c r="N3124" s="64"/>
      <c r="O3124" s="64" t="s">
        <v>45</v>
      </c>
      <c r="P3124" s="64" t="s">
        <v>46</v>
      </c>
      <c r="Q3124" s="16">
        <v>0.03</v>
      </c>
      <c r="R3124" s="82"/>
      <c r="S3124" s="64"/>
      <c r="T3124" s="7">
        <v>16211.783199999991</v>
      </c>
      <c r="U3124" s="7">
        <v>38999.995500000005</v>
      </c>
      <c r="V3124" s="7">
        <v>37272.94</v>
      </c>
      <c r="W3124" s="83">
        <f t="shared" si="522"/>
        <v>17938.838699999993</v>
      </c>
      <c r="X3124" s="83">
        <f t="shared" si="516"/>
        <v>26623.528571428575</v>
      </c>
      <c r="Y3124" s="83"/>
      <c r="Z3124" s="16">
        <v>0</v>
      </c>
      <c r="AA3124" s="7">
        <v>0</v>
      </c>
      <c r="AB3124" s="7">
        <f t="shared" si="518"/>
        <v>26623.528571428575</v>
      </c>
      <c r="AC3124" s="5">
        <f t="shared" si="519"/>
        <v>10649.411428571428</v>
      </c>
      <c r="AD3124" s="7">
        <v>27206.289999999997</v>
      </c>
      <c r="AE3124" s="3">
        <f>VLOOKUP(I3124,[1]媒体政策预估表!A:N,MATCH(O3124,[1]媒体政策预估表!$A$2:$M$2,0),0)</f>
        <v>0.06</v>
      </c>
      <c r="AF3124" s="7">
        <f t="shared" si="520"/>
        <v>1632.3773999999999</v>
      </c>
      <c r="AG3124" s="16">
        <v>0.37</v>
      </c>
      <c r="AH3124" s="7">
        <f t="shared" si="517"/>
        <v>27206.525547445253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3420</v>
      </c>
      <c r="B3125" s="91" t="s">
        <v>35</v>
      </c>
      <c r="C3125" s="91" t="s">
        <v>36</v>
      </c>
      <c r="D3125" s="91" t="s">
        <v>54</v>
      </c>
      <c r="E3125" s="91" t="s">
        <v>2385</v>
      </c>
      <c r="F3125" s="91" t="s">
        <v>2385</v>
      </c>
      <c r="G3125" s="91" t="s">
        <v>2385</v>
      </c>
      <c r="H3125" s="91">
        <v>237</v>
      </c>
      <c r="I3125" s="91" t="s">
        <v>2377</v>
      </c>
      <c r="J3125" s="2" t="s">
        <v>3333</v>
      </c>
      <c r="K3125" s="2" t="s">
        <v>3275</v>
      </c>
      <c r="L3125" s="2" t="s">
        <v>35</v>
      </c>
      <c r="M3125" s="91" t="s">
        <v>2386</v>
      </c>
      <c r="N3125" s="64"/>
      <c r="O3125" s="64" t="s">
        <v>45</v>
      </c>
      <c r="P3125" s="64" t="s">
        <v>41</v>
      </c>
      <c r="Q3125" s="16">
        <v>0</v>
      </c>
      <c r="R3125" s="82"/>
      <c r="S3125" s="64"/>
      <c r="T3125" s="83">
        <v>18795.429999999989</v>
      </c>
      <c r="U3125" s="7"/>
      <c r="V3125" s="7">
        <v>7733.66</v>
      </c>
      <c r="W3125" s="83">
        <f t="shared" si="522"/>
        <v>11061.76999999999</v>
      </c>
      <c r="X3125" s="83">
        <f t="shared" si="516"/>
        <v>7733.66</v>
      </c>
      <c r="Y3125" s="83"/>
      <c r="Z3125" s="16">
        <v>0</v>
      </c>
      <c r="AA3125" s="7">
        <v>0</v>
      </c>
      <c r="AB3125" s="7">
        <f t="shared" si="518"/>
        <v>7733.66</v>
      </c>
      <c r="AC3125" s="5">
        <f t="shared" si="519"/>
        <v>0</v>
      </c>
      <c r="AD3125" s="7">
        <v>7733.66</v>
      </c>
      <c r="AE3125" s="3">
        <f>VLOOKUP(I3125,[1]媒体政策预估表!A:N,MATCH(O3125,[1]媒体政策预估表!$A$2:$M$2,0),0)</f>
        <v>0.06</v>
      </c>
      <c r="AF3125" s="7">
        <f t="shared" si="520"/>
        <v>464.01959999999997</v>
      </c>
      <c r="AG3125" s="16">
        <v>0</v>
      </c>
      <c r="AH3125" s="7">
        <f t="shared" si="517"/>
        <v>7733.66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3432</v>
      </c>
      <c r="B3126" s="91" t="s">
        <v>35</v>
      </c>
      <c r="C3126" s="91" t="s">
        <v>65</v>
      </c>
      <c r="D3126" s="91" t="s">
        <v>66</v>
      </c>
      <c r="E3126" s="91" t="s">
        <v>2389</v>
      </c>
      <c r="F3126" s="91" t="s">
        <v>2389</v>
      </c>
      <c r="G3126" s="91" t="s">
        <v>2389</v>
      </c>
      <c r="H3126" s="91">
        <v>237</v>
      </c>
      <c r="I3126" s="91" t="s">
        <v>2377</v>
      </c>
      <c r="J3126" s="2" t="s">
        <v>3333</v>
      </c>
      <c r="K3126" s="2" t="s">
        <v>3275</v>
      </c>
      <c r="L3126" s="2" t="s">
        <v>35</v>
      </c>
      <c r="M3126" s="91" t="s">
        <v>2390</v>
      </c>
      <c r="N3126" s="64"/>
      <c r="O3126" s="64" t="s">
        <v>40</v>
      </c>
      <c r="P3126" s="64" t="s">
        <v>46</v>
      </c>
      <c r="Q3126" s="16">
        <v>2.5000000000000001E-2</v>
      </c>
      <c r="R3126" s="82"/>
      <c r="S3126" s="64"/>
      <c r="T3126" s="83">
        <v>51250</v>
      </c>
      <c r="U3126" s="7"/>
      <c r="V3126" s="7">
        <v>0</v>
      </c>
      <c r="W3126" s="83">
        <f t="shared" si="522"/>
        <v>51250</v>
      </c>
      <c r="X3126" s="83">
        <f t="shared" si="516"/>
        <v>0</v>
      </c>
      <c r="Y3126" s="83"/>
      <c r="Z3126" s="16">
        <v>0</v>
      </c>
      <c r="AA3126" s="7">
        <v>0</v>
      </c>
      <c r="AB3126" s="7">
        <f t="shared" si="518"/>
        <v>0</v>
      </c>
      <c r="AC3126" s="5">
        <f t="shared" si="519"/>
        <v>0</v>
      </c>
      <c r="AD3126" s="7">
        <v>0</v>
      </c>
      <c r="AE3126" s="3">
        <f>VLOOKUP(I3126,[1]媒体政策预估表!A:N,MATCH(O3126,[1]媒体政策预估表!$A$2:$M$2,0),0)</f>
        <v>7.0000000000000007E-2</v>
      </c>
      <c r="AF3126" s="7">
        <f t="shared" si="520"/>
        <v>0</v>
      </c>
      <c r="AG3126" s="16">
        <v>0</v>
      </c>
      <c r="AH3126" s="7">
        <f t="shared" si="517"/>
        <v>0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3432</v>
      </c>
      <c r="B3127" s="91" t="s">
        <v>35</v>
      </c>
      <c r="C3127" s="91" t="s">
        <v>65</v>
      </c>
      <c r="D3127" s="91" t="s">
        <v>66</v>
      </c>
      <c r="E3127" s="91" t="s">
        <v>2388</v>
      </c>
      <c r="F3127" s="91" t="s">
        <v>2388</v>
      </c>
      <c r="G3127" s="91" t="s">
        <v>2388</v>
      </c>
      <c r="H3127" s="91">
        <v>237</v>
      </c>
      <c r="I3127" s="91" t="s">
        <v>2377</v>
      </c>
      <c r="J3127" s="2" t="s">
        <v>3333</v>
      </c>
      <c r="K3127" s="2" t="s">
        <v>3275</v>
      </c>
      <c r="L3127" s="2" t="s">
        <v>35</v>
      </c>
      <c r="M3127" s="91" t="s">
        <v>2388</v>
      </c>
      <c r="N3127" s="64"/>
      <c r="O3127" s="64" t="s">
        <v>45</v>
      </c>
      <c r="P3127" s="64" t="s">
        <v>41</v>
      </c>
      <c r="Q3127" s="16">
        <v>0</v>
      </c>
      <c r="R3127" s="82"/>
      <c r="S3127" s="64"/>
      <c r="T3127" s="83">
        <v>13750.690000000002</v>
      </c>
      <c r="U3127" s="7"/>
      <c r="V3127" s="7">
        <v>5676.04</v>
      </c>
      <c r="W3127" s="83">
        <f t="shared" si="522"/>
        <v>8074.6500000000024</v>
      </c>
      <c r="X3127" s="83">
        <f t="shared" si="516"/>
        <v>5676.04</v>
      </c>
      <c r="Y3127" s="83"/>
      <c r="Z3127" s="16">
        <v>0</v>
      </c>
      <c r="AA3127" s="7">
        <v>0</v>
      </c>
      <c r="AB3127" s="7">
        <f t="shared" si="518"/>
        <v>5676.04</v>
      </c>
      <c r="AC3127" s="5">
        <f t="shared" si="519"/>
        <v>0</v>
      </c>
      <c r="AD3127" s="7">
        <v>5676.04</v>
      </c>
      <c r="AE3127" s="3">
        <f>VLOOKUP(I3127,[1]媒体政策预估表!A:N,MATCH(O3127,[1]媒体政策预估表!$A$2:$M$2,0),0)</f>
        <v>0.06</v>
      </c>
      <c r="AF3127" s="7">
        <f t="shared" si="520"/>
        <v>340.56239999999997</v>
      </c>
      <c r="AG3127" s="16">
        <v>0</v>
      </c>
      <c r="AH3127" s="7">
        <f t="shared" si="517"/>
        <v>5676.04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3420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3333</v>
      </c>
      <c r="K3128" s="2" t="s">
        <v>3275</v>
      </c>
      <c r="L3128" s="2" t="s">
        <v>35</v>
      </c>
      <c r="M3128" s="91" t="s">
        <v>2398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-2847406.1100000013</v>
      </c>
      <c r="U3128" s="7"/>
      <c r="V3128" s="7">
        <v>0</v>
      </c>
      <c r="W3128" s="83">
        <f t="shared" si="522"/>
        <v>-2847406.1100000013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3420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3333</v>
      </c>
      <c r="K3129" s="2" t="s">
        <v>3275</v>
      </c>
      <c r="L3129" s="2" t="s">
        <v>35</v>
      </c>
      <c r="M3129" s="91" t="s">
        <v>2399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30933.549999999967</v>
      </c>
      <c r="U3129" s="7"/>
      <c r="V3129" s="7">
        <v>0</v>
      </c>
      <c r="W3129" s="83">
        <f t="shared" si="522"/>
        <v>30933.549999999967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3432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2397</v>
      </c>
      <c r="G3130" s="91" t="s">
        <v>2396</v>
      </c>
      <c r="H3130" s="91">
        <v>237</v>
      </c>
      <c r="I3130" s="91" t="s">
        <v>2377</v>
      </c>
      <c r="J3130" s="2" t="s">
        <v>3333</v>
      </c>
      <c r="K3130" s="2" t="s">
        <v>3275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285686.96000000008</v>
      </c>
      <c r="U3130" s="7"/>
      <c r="V3130" s="7">
        <v>0</v>
      </c>
      <c r="W3130" s="83">
        <f t="shared" si="522"/>
        <v>285686.96000000008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3420</v>
      </c>
      <c r="B3131" s="91" t="s">
        <v>35</v>
      </c>
      <c r="C3131" s="91" t="s">
        <v>47</v>
      </c>
      <c r="D3131" s="91" t="s">
        <v>63</v>
      </c>
      <c r="E3131" s="91" t="s">
        <v>2396</v>
      </c>
      <c r="F3131" s="91" t="s">
        <v>2402</v>
      </c>
      <c r="G3131" s="91" t="s">
        <v>2396</v>
      </c>
      <c r="H3131" s="91">
        <v>237</v>
      </c>
      <c r="I3131" s="91" t="s">
        <v>2377</v>
      </c>
      <c r="J3131" s="2" t="s">
        <v>3333</v>
      </c>
      <c r="K3131" s="2" t="s">
        <v>3275</v>
      </c>
      <c r="L3131" s="2" t="s">
        <v>35</v>
      </c>
      <c r="M3131" s="91" t="s">
        <v>2403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76634.570000000007</v>
      </c>
      <c r="U3131" s="7"/>
      <c r="V3131" s="7">
        <v>0</v>
      </c>
      <c r="W3131" s="83">
        <f t="shared" si="522"/>
        <v>76634.570000000007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3432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2413</v>
      </c>
      <c r="G3132" s="91" t="s">
        <v>2412</v>
      </c>
      <c r="H3132" s="91">
        <v>237</v>
      </c>
      <c r="I3132" s="91" t="s">
        <v>2377</v>
      </c>
      <c r="J3132" s="2" t="s">
        <v>3333</v>
      </c>
      <c r="K3132" s="2" t="s">
        <v>3275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-3218242.1399999987</v>
      </c>
      <c r="U3132" s="7"/>
      <c r="V3132" s="7">
        <v>0</v>
      </c>
      <c r="W3132" s="83">
        <f t="shared" si="522"/>
        <v>-3218242.1399999987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3420</v>
      </c>
      <c r="B3133" s="91" t="s">
        <v>35</v>
      </c>
      <c r="C3133" s="91" t="s">
        <v>47</v>
      </c>
      <c r="D3133" s="91" t="s">
        <v>63</v>
      </c>
      <c r="E3133" s="91" t="s">
        <v>2412</v>
      </c>
      <c r="F3133" s="91" t="s">
        <v>2418</v>
      </c>
      <c r="G3133" s="91" t="s">
        <v>2412</v>
      </c>
      <c r="H3133" s="91">
        <v>237</v>
      </c>
      <c r="I3133" s="91" t="s">
        <v>2377</v>
      </c>
      <c r="J3133" s="2" t="s">
        <v>3333</v>
      </c>
      <c r="K3133" s="2" t="s">
        <v>3275</v>
      </c>
      <c r="L3133" s="2" t="s">
        <v>35</v>
      </c>
      <c r="M3133" s="91" t="s">
        <v>2414</v>
      </c>
      <c r="N3133" s="64"/>
      <c r="O3133" s="64" t="s">
        <v>45</v>
      </c>
      <c r="P3133" s="64" t="s">
        <v>46</v>
      </c>
      <c r="Q3133" s="16">
        <v>5.5E-2</v>
      </c>
      <c r="R3133" s="82"/>
      <c r="S3133" s="64"/>
      <c r="T3133" s="83">
        <v>1581075.9779999992</v>
      </c>
      <c r="U3133" s="7"/>
      <c r="V3133" s="7">
        <v>0</v>
      </c>
      <c r="W3133" s="83">
        <f t="shared" si="522"/>
        <v>1581075.9779999992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0.06</v>
      </c>
      <c r="AF3133" s="7">
        <f t="shared" si="520"/>
        <v>0</v>
      </c>
      <c r="AG3133" s="16">
        <v>0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3420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2424</v>
      </c>
      <c r="G3134" s="91" t="s">
        <v>2421</v>
      </c>
      <c r="H3134" s="91">
        <v>237</v>
      </c>
      <c r="I3134" s="91" t="s">
        <v>2377</v>
      </c>
      <c r="J3134" s="2" t="s">
        <v>3333</v>
      </c>
      <c r="K3134" s="2" t="s">
        <v>3275</v>
      </c>
      <c r="L3134" s="2" t="s">
        <v>35</v>
      </c>
      <c r="M3134" s="91" t="s">
        <v>2423</v>
      </c>
      <c r="N3134" s="64"/>
      <c r="O3134" s="64" t="s">
        <v>40</v>
      </c>
      <c r="P3134" s="64" t="s">
        <v>46</v>
      </c>
      <c r="Q3134" s="16">
        <v>5.5E-2</v>
      </c>
      <c r="R3134" s="82"/>
      <c r="S3134" s="64"/>
      <c r="T3134" s="83">
        <v>-75465.168399998918</v>
      </c>
      <c r="U3134" s="7"/>
      <c r="V3134" s="7">
        <v>0</v>
      </c>
      <c r="W3134" s="83">
        <f t="shared" si="522"/>
        <v>-75465.168399998918</v>
      </c>
      <c r="X3134" s="83">
        <f t="shared" si="516"/>
        <v>0</v>
      </c>
      <c r="Y3134" s="83"/>
      <c r="Z3134" s="16">
        <v>0</v>
      </c>
      <c r="AA3134" s="7">
        <v>0</v>
      </c>
      <c r="AB3134" s="7">
        <f t="shared" si="518"/>
        <v>0</v>
      </c>
      <c r="AC3134" s="5">
        <f t="shared" si="519"/>
        <v>0</v>
      </c>
      <c r="AD3134" s="7">
        <v>0</v>
      </c>
      <c r="AE3134" s="3">
        <f>VLOOKUP(I3134,[1]媒体政策预估表!A:N,MATCH(O3134,[1]媒体政策预估表!$A$2:$M$2,0),0)</f>
        <v>7.0000000000000007E-2</v>
      </c>
      <c r="AF3134" s="7">
        <f t="shared" si="520"/>
        <v>0</v>
      </c>
      <c r="AG3134" s="16">
        <v>0.24</v>
      </c>
      <c r="AH3134" s="7">
        <f t="shared" si="517"/>
        <v>0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3432</v>
      </c>
      <c r="B3135" s="91" t="s">
        <v>35</v>
      </c>
      <c r="C3135" s="91" t="s">
        <v>47</v>
      </c>
      <c r="D3135" s="91" t="s">
        <v>63</v>
      </c>
      <c r="E3135" s="91" t="s">
        <v>2421</v>
      </c>
      <c r="F3135" s="91" t="s">
        <v>2425</v>
      </c>
      <c r="G3135" s="91" t="s">
        <v>2421</v>
      </c>
      <c r="H3135" s="91">
        <v>237</v>
      </c>
      <c r="I3135" s="91" t="s">
        <v>2377</v>
      </c>
      <c r="J3135" s="2" t="s">
        <v>3333</v>
      </c>
      <c r="K3135" s="2" t="s">
        <v>3275</v>
      </c>
      <c r="L3135" s="2" t="s">
        <v>35</v>
      </c>
      <c r="M3135" s="91" t="s">
        <v>2426</v>
      </c>
      <c r="N3135" s="64"/>
      <c r="O3135" s="64" t="s">
        <v>45</v>
      </c>
      <c r="P3135" s="64" t="s">
        <v>46</v>
      </c>
      <c r="Q3135" s="16">
        <v>5.5E-2</v>
      </c>
      <c r="R3135" s="82"/>
      <c r="S3135" s="64"/>
      <c r="T3135" s="83">
        <v>222216.04000000007</v>
      </c>
      <c r="U3135" s="7"/>
      <c r="V3135" s="7">
        <v>146478.03999999992</v>
      </c>
      <c r="W3135" s="83">
        <f t="shared" si="522"/>
        <v>75738.000000000146</v>
      </c>
      <c r="X3135" s="83">
        <f t="shared" si="516"/>
        <v>138841.74407582931</v>
      </c>
      <c r="Y3135" s="83"/>
      <c r="Z3135" s="16">
        <v>0</v>
      </c>
      <c r="AA3135" s="7">
        <v>0</v>
      </c>
      <c r="AB3135" s="7">
        <f t="shared" si="518"/>
        <v>138841.74407582931</v>
      </c>
      <c r="AC3135" s="5">
        <f t="shared" si="519"/>
        <v>7636.2959241706121</v>
      </c>
      <c r="AD3135" s="7">
        <v>146478.03999999992</v>
      </c>
      <c r="AE3135" s="3">
        <f>VLOOKUP(I3135,[1]媒体政策预估表!A:N,MATCH(O3135,[1]媒体政策预估表!$A$2:$M$2,0),0)</f>
        <v>0.06</v>
      </c>
      <c r="AF3135" s="7">
        <f t="shared" si="520"/>
        <v>8788.6823999999942</v>
      </c>
      <c r="AG3135" s="16">
        <v>0</v>
      </c>
      <c r="AH3135" s="7">
        <f t="shared" si="517"/>
        <v>146478.03999999992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3420</v>
      </c>
      <c r="B3136" s="91" t="s">
        <v>35</v>
      </c>
      <c r="C3136" s="91" t="s">
        <v>47</v>
      </c>
      <c r="D3136" s="91" t="s">
        <v>63</v>
      </c>
      <c r="E3136" s="91" t="s">
        <v>2432</v>
      </c>
      <c r="F3136" s="91" t="s">
        <v>2432</v>
      </c>
      <c r="G3136" s="91" t="s">
        <v>2432</v>
      </c>
      <c r="H3136" s="91">
        <v>237</v>
      </c>
      <c r="I3136" s="91" t="s">
        <v>2377</v>
      </c>
      <c r="J3136" s="2" t="s">
        <v>3333</v>
      </c>
      <c r="K3136" s="2" t="s">
        <v>3275</v>
      </c>
      <c r="L3136" s="2" t="s">
        <v>35</v>
      </c>
      <c r="M3136" s="91" t="s">
        <v>2433</v>
      </c>
      <c r="N3136" s="64"/>
      <c r="O3136" s="64" t="s">
        <v>45</v>
      </c>
      <c r="P3136" s="64" t="s">
        <v>41</v>
      </c>
      <c r="Q3136" s="16">
        <v>0</v>
      </c>
      <c r="R3136" s="82"/>
      <c r="S3136" s="64"/>
      <c r="T3136" s="83">
        <v>337503.47</v>
      </c>
      <c r="U3136" s="7"/>
      <c r="V3136" s="7">
        <v>217278.84000000003</v>
      </c>
      <c r="W3136" s="83">
        <f t="shared" si="522"/>
        <v>120224.62999999995</v>
      </c>
      <c r="X3136" s="83">
        <f t="shared" si="516"/>
        <v>204980.03773584907</v>
      </c>
      <c r="Y3136" s="83"/>
      <c r="Z3136" s="16">
        <v>0</v>
      </c>
      <c r="AA3136" s="7">
        <v>0</v>
      </c>
      <c r="AB3136" s="7">
        <f t="shared" si="518"/>
        <v>204980.03773584907</v>
      </c>
      <c r="AC3136" s="5">
        <f t="shared" si="519"/>
        <v>12298.80226415096</v>
      </c>
      <c r="AD3136" s="7">
        <v>204977.26999999996</v>
      </c>
      <c r="AE3136" s="3">
        <f>VLOOKUP(I3136,[1]媒体政策预估表!A:N,MATCH(O3136,[1]媒体政策预估表!$A$2:$M$2,0),0)</f>
        <v>0.06</v>
      </c>
      <c r="AF3136" s="7">
        <f t="shared" si="520"/>
        <v>12298.636199999997</v>
      </c>
      <c r="AG3136" s="16">
        <v>0.06</v>
      </c>
      <c r="AH3136" s="7">
        <f t="shared" si="517"/>
        <v>204980.03773584907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3420</v>
      </c>
      <c r="B3137" s="91" t="s">
        <v>35</v>
      </c>
      <c r="C3137" s="91" t="s">
        <v>47</v>
      </c>
      <c r="D3137" s="91" t="s">
        <v>63</v>
      </c>
      <c r="E3137" s="91" t="s">
        <v>134</v>
      </c>
      <c r="F3137" s="91" t="s">
        <v>134</v>
      </c>
      <c r="G3137" s="91" t="s">
        <v>134</v>
      </c>
      <c r="H3137" s="91">
        <v>237</v>
      </c>
      <c r="I3137" s="91" t="s">
        <v>2377</v>
      </c>
      <c r="J3137" s="2" t="s">
        <v>3333</v>
      </c>
      <c r="K3137" s="2" t="s">
        <v>3275</v>
      </c>
      <c r="L3137" s="2" t="s">
        <v>35</v>
      </c>
      <c r="M3137" s="91" t="s">
        <v>134</v>
      </c>
      <c r="N3137" s="64"/>
      <c r="O3137" s="64" t="s">
        <v>45</v>
      </c>
      <c r="P3137" s="64" t="s">
        <v>46</v>
      </c>
      <c r="Q3137" s="16">
        <v>4.7E-2</v>
      </c>
      <c r="R3137" s="82"/>
      <c r="S3137" s="64"/>
      <c r="T3137" s="83">
        <v>1848766.5433000005</v>
      </c>
      <c r="U3137" s="7"/>
      <c r="V3137" s="7">
        <v>915914.72000000032</v>
      </c>
      <c r="W3137" s="83">
        <f t="shared" si="522"/>
        <v>932851.82330000016</v>
      </c>
      <c r="X3137" s="83">
        <f t="shared" si="516"/>
        <v>740432.27162489924</v>
      </c>
      <c r="Y3137" s="83"/>
      <c r="Z3137" s="16">
        <v>0</v>
      </c>
      <c r="AA3137" s="7">
        <v>0</v>
      </c>
      <c r="AB3137" s="7">
        <f t="shared" si="518"/>
        <v>740432.27162489924</v>
      </c>
      <c r="AC3137" s="5">
        <f t="shared" si="519"/>
        <v>175482.44837510108</v>
      </c>
      <c r="AD3137" s="7">
        <v>769678.06000000029</v>
      </c>
      <c r="AE3137" s="3">
        <f>VLOOKUP(I3137,[1]媒体政策预估表!A:N,MATCH(O3137,[1]媒体政策预估表!$A$2:$M$2,0),0)</f>
        <v>0.06</v>
      </c>
      <c r="AF3137" s="7">
        <f t="shared" si="520"/>
        <v>46180.683600000018</v>
      </c>
      <c r="AG3137" s="16">
        <v>0.19</v>
      </c>
      <c r="AH3137" s="7">
        <f t="shared" si="517"/>
        <v>769676.23529411794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3432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3333</v>
      </c>
      <c r="K3138" s="2" t="s">
        <v>3275</v>
      </c>
      <c r="L3138" s="2" t="s">
        <v>35</v>
      </c>
      <c r="M3138" s="91" t="s">
        <v>2435</v>
      </c>
      <c r="N3138" s="64"/>
      <c r="O3138" s="64" t="s">
        <v>45</v>
      </c>
      <c r="P3138" s="64" t="s">
        <v>41</v>
      </c>
      <c r="Q3138" s="16">
        <v>0</v>
      </c>
      <c r="R3138" s="82"/>
      <c r="S3138" s="64"/>
      <c r="T3138" s="83">
        <v>50000</v>
      </c>
      <c r="U3138" s="7"/>
      <c r="V3138" s="7">
        <v>0</v>
      </c>
      <c r="W3138" s="83">
        <f t="shared" si="522"/>
        <v>50000</v>
      </c>
      <c r="X3138" s="83">
        <f t="shared" si="516"/>
        <v>0</v>
      </c>
      <c r="Y3138" s="83"/>
      <c r="Z3138" s="16">
        <v>0</v>
      </c>
      <c r="AA3138" s="7">
        <v>0</v>
      </c>
      <c r="AB3138" s="7">
        <f t="shared" si="518"/>
        <v>0</v>
      </c>
      <c r="AC3138" s="5">
        <f t="shared" si="519"/>
        <v>0</v>
      </c>
      <c r="AD3138" s="7">
        <v>0</v>
      </c>
      <c r="AE3138" s="3">
        <f>VLOOKUP(I3138,[1]媒体政策预估表!A:N,MATCH(O3138,[1]媒体政策预估表!$A$2:$M$2,0),0)</f>
        <v>0.06</v>
      </c>
      <c r="AF3138" s="7">
        <f t="shared" si="520"/>
        <v>0</v>
      </c>
      <c r="AG3138" s="16">
        <v>0</v>
      </c>
      <c r="AH3138" s="7">
        <f t="shared" si="517"/>
        <v>0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3420</v>
      </c>
      <c r="B3139" s="91" t="s">
        <v>35</v>
      </c>
      <c r="C3139" s="91" t="s">
        <v>47</v>
      </c>
      <c r="D3139" s="91" t="s">
        <v>48</v>
      </c>
      <c r="E3139" s="91" t="s">
        <v>50</v>
      </c>
      <c r="F3139" s="91" t="s">
        <v>50</v>
      </c>
      <c r="G3139" s="91" t="s">
        <v>50</v>
      </c>
      <c r="H3139" s="91">
        <v>237</v>
      </c>
      <c r="I3139" s="91" t="s">
        <v>2377</v>
      </c>
      <c r="J3139" s="2" t="s">
        <v>3333</v>
      </c>
      <c r="K3139" s="2" t="s">
        <v>3275</v>
      </c>
      <c r="L3139" s="2" t="s">
        <v>35</v>
      </c>
      <c r="M3139" s="91" t="s">
        <v>2435</v>
      </c>
      <c r="N3139" s="64"/>
      <c r="O3139" s="64" t="s">
        <v>40</v>
      </c>
      <c r="P3139" s="64" t="s">
        <v>41</v>
      </c>
      <c r="Q3139" s="16">
        <v>0</v>
      </c>
      <c r="R3139" s="82"/>
      <c r="S3139" s="64"/>
      <c r="T3139" s="83">
        <v>358564.49</v>
      </c>
      <c r="U3139" s="7"/>
      <c r="V3139" s="7">
        <v>103345.46</v>
      </c>
      <c r="W3139" s="83">
        <f t="shared" si="522"/>
        <v>255219.02999999997</v>
      </c>
      <c r="X3139" s="83">
        <f t="shared" si="516"/>
        <v>103345.46</v>
      </c>
      <c r="Y3139" s="83"/>
      <c r="Z3139" s="16">
        <v>0</v>
      </c>
      <c r="AA3139" s="7">
        <v>0</v>
      </c>
      <c r="AB3139" s="7">
        <f t="shared" si="518"/>
        <v>103345.46</v>
      </c>
      <c r="AC3139" s="5">
        <f t="shared" si="519"/>
        <v>0</v>
      </c>
      <c r="AD3139" s="7">
        <v>103345.46</v>
      </c>
      <c r="AE3139" s="3">
        <f>VLOOKUP(I3139,[1]媒体政策预估表!A:N,MATCH(O3139,[1]媒体政策预估表!$A$2:$M$2,0),0)</f>
        <v>7.0000000000000007E-2</v>
      </c>
      <c r="AF3139" s="7">
        <f t="shared" si="520"/>
        <v>7234.1822000000011</v>
      </c>
      <c r="AG3139" s="16">
        <v>0</v>
      </c>
      <c r="AH3139" s="7">
        <f t="shared" si="517"/>
        <v>103345.46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3420</v>
      </c>
      <c r="B3140" s="91" t="s">
        <v>35</v>
      </c>
      <c r="C3140" s="91" t="s">
        <v>146</v>
      </c>
      <c r="D3140" s="91" t="s">
        <v>147</v>
      </c>
      <c r="E3140" s="91" t="s">
        <v>2437</v>
      </c>
      <c r="F3140" s="91" t="s">
        <v>2437</v>
      </c>
      <c r="G3140" s="91" t="s">
        <v>2437</v>
      </c>
      <c r="H3140" s="91">
        <v>237</v>
      </c>
      <c r="I3140" s="91" t="s">
        <v>2377</v>
      </c>
      <c r="J3140" s="2" t="s">
        <v>3333</v>
      </c>
      <c r="K3140" s="2" t="s">
        <v>3275</v>
      </c>
      <c r="L3140" s="2" t="s">
        <v>35</v>
      </c>
      <c r="M3140" s="91" t="s">
        <v>2437</v>
      </c>
      <c r="N3140" s="64"/>
      <c r="O3140" s="64" t="s">
        <v>45</v>
      </c>
      <c r="P3140" s="64" t="s">
        <v>46</v>
      </c>
      <c r="Q3140" s="16">
        <v>0.03</v>
      </c>
      <c r="R3140" s="82"/>
      <c r="S3140" s="64"/>
      <c r="T3140" s="83">
        <v>2595.0299999999952</v>
      </c>
      <c r="U3140" s="7"/>
      <c r="V3140" s="83">
        <v>2595.0299999999952</v>
      </c>
      <c r="W3140" s="83">
        <f t="shared" si="522"/>
        <v>0</v>
      </c>
      <c r="X3140" s="83">
        <f t="shared" si="516"/>
        <v>2519.4466019417428</v>
      </c>
      <c r="Y3140" s="83"/>
      <c r="Z3140" s="16">
        <v>0</v>
      </c>
      <c r="AA3140" s="7">
        <v>0</v>
      </c>
      <c r="AB3140" s="7">
        <f t="shared" si="518"/>
        <v>2519.4466019417428</v>
      </c>
      <c r="AC3140" s="5">
        <f t="shared" si="519"/>
        <v>75.583398058252442</v>
      </c>
      <c r="AD3140" s="7">
        <v>0</v>
      </c>
      <c r="AE3140" s="3">
        <f>VLOOKUP(I3140,[1]媒体政策预估表!A:N,MATCH(O3140,[1]媒体政策预估表!$A$2:$M$2,0),0)</f>
        <v>0.06</v>
      </c>
      <c r="AF3140" s="7">
        <f t="shared" si="520"/>
        <v>0</v>
      </c>
      <c r="AG3140" s="16">
        <v>0</v>
      </c>
      <c r="AH3140" s="7">
        <f t="shared" si="517"/>
        <v>2595.0299999999952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3432</v>
      </c>
      <c r="B3141" s="91" t="s">
        <v>35</v>
      </c>
      <c r="C3141" s="91" t="s">
        <v>146</v>
      </c>
      <c r="D3141" s="91" t="s">
        <v>163</v>
      </c>
      <c r="E3141" s="91" t="s">
        <v>1906</v>
      </c>
      <c r="F3141" s="91" t="s">
        <v>1906</v>
      </c>
      <c r="G3141" s="91" t="s">
        <v>1906</v>
      </c>
      <c r="H3141" s="91">
        <v>237</v>
      </c>
      <c r="I3141" s="91" t="s">
        <v>2377</v>
      </c>
      <c r="J3141" s="2" t="s">
        <v>3333</v>
      </c>
      <c r="K3141" s="2" t="s">
        <v>3275</v>
      </c>
      <c r="L3141" s="2" t="s">
        <v>35</v>
      </c>
      <c r="M3141" s="91" t="s">
        <v>2151</v>
      </c>
      <c r="N3141" s="64"/>
      <c r="O3141" s="64" t="s">
        <v>45</v>
      </c>
      <c r="P3141" s="64" t="s">
        <v>41</v>
      </c>
      <c r="Q3141" s="16">
        <v>0</v>
      </c>
      <c r="R3141" s="82"/>
      <c r="S3141" s="64"/>
      <c r="T3141" s="83">
        <v>24798.23000000001</v>
      </c>
      <c r="U3141" s="7"/>
      <c r="V3141" s="7">
        <v>15060.000000000002</v>
      </c>
      <c r="W3141" s="83">
        <f t="shared" si="522"/>
        <v>9738.2300000000087</v>
      </c>
      <c r="X3141" s="83">
        <f t="shared" si="516"/>
        <v>15060.000000000002</v>
      </c>
      <c r="Y3141" s="83"/>
      <c r="Z3141" s="16">
        <v>0</v>
      </c>
      <c r="AA3141" s="7">
        <v>0</v>
      </c>
      <c r="AB3141" s="7">
        <f t="shared" si="518"/>
        <v>15060.000000000002</v>
      </c>
      <c r="AC3141" s="5">
        <f t="shared" si="519"/>
        <v>0</v>
      </c>
      <c r="AD3141" s="7">
        <v>15060.000000000002</v>
      </c>
      <c r="AE3141" s="3">
        <f>VLOOKUP(I3141,[1]媒体政策预估表!A:N,MATCH(O3141,[1]媒体政策预估表!$A$2:$M$2,0),0)</f>
        <v>0.06</v>
      </c>
      <c r="AF3141" s="7">
        <f t="shared" si="520"/>
        <v>903.6</v>
      </c>
      <c r="AG3141" s="16">
        <v>0</v>
      </c>
      <c r="AH3141" s="7">
        <f t="shared" si="517"/>
        <v>15060.000000000002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3432</v>
      </c>
      <c r="B3142" s="91" t="s">
        <v>35</v>
      </c>
      <c r="C3142" s="91" t="s">
        <v>189</v>
      </c>
      <c r="D3142" s="91" t="s">
        <v>190</v>
      </c>
      <c r="E3142" s="91" t="s">
        <v>2442</v>
      </c>
      <c r="F3142" s="91" t="s">
        <v>2442</v>
      </c>
      <c r="G3142" s="91" t="s">
        <v>2442</v>
      </c>
      <c r="H3142" s="91">
        <v>237</v>
      </c>
      <c r="I3142" s="91" t="s">
        <v>2377</v>
      </c>
      <c r="J3142" s="2" t="s">
        <v>3333</v>
      </c>
      <c r="K3142" s="2" t="s">
        <v>3275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0.05</v>
      </c>
      <c r="R3142" s="82"/>
      <c r="S3142" s="64"/>
      <c r="T3142" s="83">
        <v>17803.209500000055</v>
      </c>
      <c r="U3142" s="7"/>
      <c r="V3142" s="7">
        <v>0</v>
      </c>
      <c r="W3142" s="83">
        <f t="shared" si="522"/>
        <v>17803.209500000055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3432</v>
      </c>
      <c r="B3143" s="91" t="s">
        <v>35</v>
      </c>
      <c r="C3143" s="91" t="s">
        <v>189</v>
      </c>
      <c r="D3143" s="91" t="s">
        <v>190</v>
      </c>
      <c r="E3143" s="91" t="s">
        <v>2444</v>
      </c>
      <c r="F3143" s="91" t="s">
        <v>2444</v>
      </c>
      <c r="G3143" s="91" t="s">
        <v>2444</v>
      </c>
      <c r="H3143" s="91">
        <v>237</v>
      </c>
      <c r="I3143" s="91" t="s">
        <v>2377</v>
      </c>
      <c r="J3143" s="2" t="s">
        <v>3333</v>
      </c>
      <c r="K3143" s="2" t="s">
        <v>3275</v>
      </c>
      <c r="L3143" s="2" t="s">
        <v>35</v>
      </c>
      <c r="M3143" s="91" t="s">
        <v>2441</v>
      </c>
      <c r="N3143" s="64"/>
      <c r="O3143" s="64" t="s">
        <v>45</v>
      </c>
      <c r="P3143" s="64" t="s">
        <v>46</v>
      </c>
      <c r="Q3143" s="16">
        <v>0.01</v>
      </c>
      <c r="R3143" s="82"/>
      <c r="S3143" s="64"/>
      <c r="T3143" s="83">
        <v>138973.15797153162</v>
      </c>
      <c r="U3143" s="7"/>
      <c r="V3143" s="7">
        <v>0</v>
      </c>
      <c r="W3143" s="83">
        <f t="shared" si="522"/>
        <v>138973.15797153162</v>
      </c>
      <c r="X3143" s="83">
        <f t="shared" si="516"/>
        <v>0</v>
      </c>
      <c r="Y3143" s="83"/>
      <c r="Z3143" s="16">
        <v>0</v>
      </c>
      <c r="AA3143" s="7">
        <v>0</v>
      </c>
      <c r="AB3143" s="7">
        <f t="shared" si="518"/>
        <v>0</v>
      </c>
      <c r="AC3143" s="5">
        <f t="shared" si="519"/>
        <v>0</v>
      </c>
      <c r="AD3143" s="7">
        <v>0</v>
      </c>
      <c r="AE3143" s="3">
        <f>VLOOKUP(I3143,[1]媒体政策预估表!A:N,MATCH(O3143,[1]媒体政策预估表!$A$2:$M$2,0),0)</f>
        <v>0.06</v>
      </c>
      <c r="AF3143" s="7">
        <f t="shared" si="520"/>
        <v>0</v>
      </c>
      <c r="AG3143" s="16">
        <v>0.37</v>
      </c>
      <c r="AH3143" s="7">
        <f t="shared" si="517"/>
        <v>0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3420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3333</v>
      </c>
      <c r="K3144" s="2" t="s">
        <v>3275</v>
      </c>
      <c r="L3144" s="2" t="s">
        <v>35</v>
      </c>
      <c r="M3144" s="91" t="s">
        <v>2441</v>
      </c>
      <c r="N3144" s="64"/>
      <c r="O3144" s="64" t="s">
        <v>45</v>
      </c>
      <c r="P3144" s="64" t="s">
        <v>41</v>
      </c>
      <c r="Q3144" s="16">
        <v>0</v>
      </c>
      <c r="R3144" s="82"/>
      <c r="S3144" s="64"/>
      <c r="T3144" s="83">
        <v>125702.18339999999</v>
      </c>
      <c r="U3144" s="7"/>
      <c r="V3144" s="7">
        <v>70927.540000000037</v>
      </c>
      <c r="W3144" s="83">
        <f t="shared" si="522"/>
        <v>54774.643399999957</v>
      </c>
      <c r="X3144" s="83">
        <f t="shared" si="516"/>
        <v>51771.927007299295</v>
      </c>
      <c r="Y3144" s="83"/>
      <c r="Z3144" s="16">
        <v>0</v>
      </c>
      <c r="AA3144" s="7">
        <v>0</v>
      </c>
      <c r="AB3144" s="7">
        <f t="shared" si="518"/>
        <v>51771.927007299295</v>
      </c>
      <c r="AC3144" s="5">
        <f t="shared" si="519"/>
        <v>19155.612992700742</v>
      </c>
      <c r="AD3144" s="7">
        <v>51771.829999999994</v>
      </c>
      <c r="AE3144" s="3">
        <f>VLOOKUP(I3144,[1]媒体政策预估表!A:N,MATCH(O3144,[1]媒体政策预估表!$A$2:$M$2,0),0)</f>
        <v>0.06</v>
      </c>
      <c r="AF3144" s="7">
        <f t="shared" si="520"/>
        <v>3106.3097999999995</v>
      </c>
      <c r="AG3144" s="16">
        <v>0.37</v>
      </c>
      <c r="AH3144" s="7">
        <f t="shared" si="517"/>
        <v>51771.927007299295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3420</v>
      </c>
      <c r="B3145" s="91" t="s">
        <v>35</v>
      </c>
      <c r="C3145" s="91" t="s">
        <v>189</v>
      </c>
      <c r="D3145" s="91" t="s">
        <v>190</v>
      </c>
      <c r="E3145" s="91" t="s">
        <v>2445</v>
      </c>
      <c r="F3145" s="91" t="s">
        <v>2446</v>
      </c>
      <c r="G3145" s="91" t="s">
        <v>2445</v>
      </c>
      <c r="H3145" s="91">
        <v>237</v>
      </c>
      <c r="I3145" s="91" t="s">
        <v>2377</v>
      </c>
      <c r="J3145" s="2" t="s">
        <v>3333</v>
      </c>
      <c r="K3145" s="2" t="s">
        <v>3275</v>
      </c>
      <c r="L3145" s="2" t="s">
        <v>35</v>
      </c>
      <c r="M3145" s="91" t="s">
        <v>2441</v>
      </c>
      <c r="N3145" s="64"/>
      <c r="O3145" s="64" t="s">
        <v>40</v>
      </c>
      <c r="P3145" s="64" t="s">
        <v>41</v>
      </c>
      <c r="Q3145" s="16">
        <v>0</v>
      </c>
      <c r="R3145" s="82"/>
      <c r="S3145" s="64"/>
      <c r="T3145" s="83">
        <v>19895.781699998079</v>
      </c>
      <c r="U3145" s="7"/>
      <c r="V3145" s="7">
        <v>0</v>
      </c>
      <c r="W3145" s="83">
        <f t="shared" si="522"/>
        <v>19895.781699998079</v>
      </c>
      <c r="X3145" s="83">
        <f t="shared" si="516"/>
        <v>0</v>
      </c>
      <c r="Y3145" s="83"/>
      <c r="Z3145" s="16">
        <v>0</v>
      </c>
      <c r="AA3145" s="7">
        <v>0</v>
      </c>
      <c r="AB3145" s="7">
        <f t="shared" si="518"/>
        <v>0</v>
      </c>
      <c r="AC3145" s="5">
        <f t="shared" si="519"/>
        <v>0</v>
      </c>
      <c r="AD3145" s="7">
        <v>0</v>
      </c>
      <c r="AE3145" s="3">
        <f>VLOOKUP(I3145,[1]媒体政策预估表!A:N,MATCH(O3145,[1]媒体政策预估表!$A$2:$M$2,0),0)</f>
        <v>7.0000000000000007E-2</v>
      </c>
      <c r="AF3145" s="7">
        <f t="shared" si="520"/>
        <v>0</v>
      </c>
      <c r="AG3145" s="16">
        <v>0.4</v>
      </c>
      <c r="AH3145" s="7">
        <f t="shared" si="517"/>
        <v>0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3432</v>
      </c>
      <c r="B3146" s="91" t="s">
        <v>35</v>
      </c>
      <c r="C3146" s="91" t="s">
        <v>189</v>
      </c>
      <c r="D3146" s="91" t="s">
        <v>190</v>
      </c>
      <c r="E3146" s="91" t="s">
        <v>203</v>
      </c>
      <c r="F3146" s="91" t="s">
        <v>203</v>
      </c>
      <c r="G3146" s="91" t="s">
        <v>203</v>
      </c>
      <c r="H3146" s="91">
        <v>237</v>
      </c>
      <c r="I3146" s="91" t="s">
        <v>2377</v>
      </c>
      <c r="J3146" s="2" t="s">
        <v>3333</v>
      </c>
      <c r="K3146" s="2" t="s">
        <v>3275</v>
      </c>
      <c r="L3146" s="2" t="s">
        <v>35</v>
      </c>
      <c r="M3146" s="91" t="s">
        <v>2441</v>
      </c>
      <c r="N3146" s="64"/>
      <c r="O3146" s="64" t="s">
        <v>40</v>
      </c>
      <c r="P3146" s="64" t="s">
        <v>46</v>
      </c>
      <c r="Q3146" s="16">
        <v>0.02</v>
      </c>
      <c r="R3146" s="82"/>
      <c r="S3146" s="64" t="s">
        <v>3449</v>
      </c>
      <c r="T3146" s="83">
        <v>112637.17999999993</v>
      </c>
      <c r="U3146" s="7">
        <v>50858.62</v>
      </c>
      <c r="V3146" s="7">
        <v>163109.21</v>
      </c>
      <c r="W3146" s="83">
        <f t="shared" si="522"/>
        <v>386.5899999999383</v>
      </c>
      <c r="X3146" s="83">
        <f>IF(P3146="折扣",V3146*Q3146,IF(P3146="返现",V3146,(V3146-U3146)/(1+Q3146+AG3146)))</f>
        <v>79049.711267605642</v>
      </c>
      <c r="Y3146" s="83"/>
      <c r="Z3146" s="16">
        <v>0</v>
      </c>
      <c r="AA3146" s="7">
        <v>0</v>
      </c>
      <c r="AB3146" s="7">
        <f t="shared" si="518"/>
        <v>79049.711267605642</v>
      </c>
      <c r="AC3146" s="5">
        <f t="shared" si="519"/>
        <v>84059.49873239435</v>
      </c>
      <c r="AD3146" s="7">
        <v>114454.94000000002</v>
      </c>
      <c r="AE3146" s="3">
        <f>VLOOKUP(I3146,[1]媒体政策预估表!A:N,MATCH(O3146,[1]媒体政策预估表!$A$2:$M$2,0),0)</f>
        <v>7.0000000000000007E-2</v>
      </c>
      <c r="AF3146" s="7">
        <f t="shared" si="520"/>
        <v>8011.8458000000019</v>
      </c>
      <c r="AG3146" s="16">
        <v>0.4</v>
      </c>
      <c r="AH3146" s="7">
        <f>(V3146-U3146)/(1+AG3146)</f>
        <v>80178.992857142861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3420</v>
      </c>
      <c r="B3147" s="91" t="s">
        <v>35</v>
      </c>
      <c r="C3147" s="91" t="s">
        <v>189</v>
      </c>
      <c r="D3147" s="91" t="s">
        <v>190</v>
      </c>
      <c r="E3147" s="91" t="s">
        <v>204</v>
      </c>
      <c r="F3147" s="91" t="s">
        <v>204</v>
      </c>
      <c r="G3147" s="91" t="s">
        <v>204</v>
      </c>
      <c r="H3147" s="91">
        <v>237</v>
      </c>
      <c r="I3147" s="91" t="s">
        <v>2377</v>
      </c>
      <c r="J3147" s="2" t="s">
        <v>3333</v>
      </c>
      <c r="K3147" s="2" t="s">
        <v>3275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0.03</v>
      </c>
      <c r="R3147" s="82"/>
      <c r="S3147" s="64"/>
      <c r="T3147" s="83">
        <v>515805.10739999986</v>
      </c>
      <c r="U3147" s="7"/>
      <c r="V3147" s="7">
        <v>0</v>
      </c>
      <c r="W3147" s="83">
        <f t="shared" si="522"/>
        <v>515805.10739999986</v>
      </c>
      <c r="X3147" s="83">
        <f t="shared" si="516"/>
        <v>0</v>
      </c>
      <c r="Y3147" s="83"/>
      <c r="Z3147" s="16">
        <v>0</v>
      </c>
      <c r="AA3147" s="7">
        <v>0</v>
      </c>
      <c r="AB3147" s="7">
        <f t="shared" si="518"/>
        <v>0</v>
      </c>
      <c r="AC3147" s="5">
        <f t="shared" si="519"/>
        <v>0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si="517"/>
        <v>0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3432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3333</v>
      </c>
      <c r="K3148" s="2" t="s">
        <v>3275</v>
      </c>
      <c r="L3148" s="2" t="s">
        <v>35</v>
      </c>
      <c r="M3148" s="91" t="s">
        <v>2441</v>
      </c>
      <c r="N3148" s="64"/>
      <c r="O3148" s="64" t="s">
        <v>45</v>
      </c>
      <c r="P3148" s="64" t="s">
        <v>46</v>
      </c>
      <c r="Q3148" s="16">
        <v>5.04E-2</v>
      </c>
      <c r="R3148" s="82"/>
      <c r="S3148" s="64"/>
      <c r="T3148" s="83">
        <v>2023.4731999999858</v>
      </c>
      <c r="U3148" s="7"/>
      <c r="V3148" s="83">
        <v>2023.4731999999858</v>
      </c>
      <c r="W3148" s="83">
        <f t="shared" si="522"/>
        <v>0</v>
      </c>
      <c r="X3148" s="83">
        <f t="shared" ref="X3148:X3211" si="523">IF(P3148="折扣",V3148*Q3148,IF(P3148="返现",V3148,V3148/(1+Q3148+AG3148)))</f>
        <v>1424.5798366657182</v>
      </c>
      <c r="Y3148" s="83"/>
      <c r="Z3148" s="16">
        <v>0</v>
      </c>
      <c r="AA3148" s="7">
        <v>0</v>
      </c>
      <c r="AB3148" s="7">
        <f t="shared" si="518"/>
        <v>1424.5798366657182</v>
      </c>
      <c r="AC3148" s="5">
        <f t="shared" si="519"/>
        <v>598.89336333426763</v>
      </c>
      <c r="AD3148" s="7">
        <v>0</v>
      </c>
      <c r="AE3148" s="3">
        <f>VLOOKUP(I3148,[1]媒体政策预估表!A:N,MATCH(O3148,[1]媒体政策预估表!$A$2:$M$2,0),0)</f>
        <v>0.06</v>
      </c>
      <c r="AF3148" s="7">
        <f t="shared" si="520"/>
        <v>0</v>
      </c>
      <c r="AG3148" s="16">
        <v>0.37</v>
      </c>
      <c r="AH3148" s="7">
        <f t="shared" ref="AH3148:AH3211" si="524">V3148/(1+AG3148)</f>
        <v>1476.987737226267</v>
      </c>
      <c r="AI3148" s="64"/>
      <c r="AJ3148" s="1" t="e">
        <v>#N/A</v>
      </c>
      <c r="AK3148" s="12">
        <f t="shared" si="521"/>
        <v>0</v>
      </c>
    </row>
    <row r="3149" spans="1:37" hidden="1" x14ac:dyDescent="0.3">
      <c r="A3149" s="104" t="s">
        <v>3420</v>
      </c>
      <c r="B3149" s="91" t="s">
        <v>35</v>
      </c>
      <c r="C3149" s="91" t="s">
        <v>189</v>
      </c>
      <c r="D3149" s="91" t="s">
        <v>190</v>
      </c>
      <c r="E3149" s="91" t="s">
        <v>2455</v>
      </c>
      <c r="F3149" s="91" t="s">
        <v>2455</v>
      </c>
      <c r="G3149" s="91" t="s">
        <v>2455</v>
      </c>
      <c r="H3149" s="91">
        <v>237</v>
      </c>
      <c r="I3149" s="91" t="s">
        <v>2377</v>
      </c>
      <c r="J3149" s="2" t="s">
        <v>3333</v>
      </c>
      <c r="K3149" s="2" t="s">
        <v>3275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5.2200000000000003E-2</v>
      </c>
      <c r="R3149" s="82"/>
      <c r="S3149" s="64"/>
      <c r="T3149" s="83">
        <v>204630.62399999972</v>
      </c>
      <c r="U3149" s="7"/>
      <c r="V3149" s="83">
        <v>204630.62399999972</v>
      </c>
      <c r="W3149" s="83">
        <f t="shared" si="522"/>
        <v>0</v>
      </c>
      <c r="X3149" s="83">
        <f t="shared" si="523"/>
        <v>140910.77262085094</v>
      </c>
      <c r="Y3149" s="83"/>
      <c r="Z3149" s="16">
        <v>0</v>
      </c>
      <c r="AA3149" s="7">
        <v>0</v>
      </c>
      <c r="AB3149" s="7">
        <f t="shared" ref="AB3149:AB3212" si="525">X3149+AA3149</f>
        <v>140910.77262085094</v>
      </c>
      <c r="AC3149" s="5">
        <f t="shared" ref="AC3149:AC3212" si="526">IF(P3149="返现",X3149*Q3149,V3149-X3149)</f>
        <v>63719.851379148779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ref="AF3149:AF3212" si="527">AD3149*AE3149</f>
        <v>0</v>
      </c>
      <c r="AG3149" s="16">
        <v>0.4</v>
      </c>
      <c r="AH3149" s="7">
        <f t="shared" si="524"/>
        <v>146164.73142857125</v>
      </c>
      <c r="AI3149" s="64"/>
      <c r="AJ3149" s="1" t="e">
        <v>#N/A</v>
      </c>
      <c r="AK3149" s="12">
        <f t="shared" ref="AK3149:AK3212" si="528">X3149+AA3149-AB3149</f>
        <v>0</v>
      </c>
    </row>
    <row r="3150" spans="1:37" hidden="1" x14ac:dyDescent="0.3">
      <c r="A3150" s="104" t="s">
        <v>3420</v>
      </c>
      <c r="B3150" s="91" t="s">
        <v>35</v>
      </c>
      <c r="C3150" s="91" t="s">
        <v>189</v>
      </c>
      <c r="D3150" s="91" t="s">
        <v>190</v>
      </c>
      <c r="E3150" s="91" t="s">
        <v>2456</v>
      </c>
      <c r="F3150" s="91" t="s">
        <v>2456</v>
      </c>
      <c r="G3150" s="91" t="s">
        <v>2456</v>
      </c>
      <c r="H3150" s="91">
        <v>237</v>
      </c>
      <c r="I3150" s="91" t="s">
        <v>2377</v>
      </c>
      <c r="J3150" s="2" t="s">
        <v>3333</v>
      </c>
      <c r="K3150" s="2" t="s">
        <v>3275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0.01</v>
      </c>
      <c r="R3150" s="82"/>
      <c r="S3150" s="64"/>
      <c r="T3150" s="83">
        <v>86131.845999999932</v>
      </c>
      <c r="U3150" s="7"/>
      <c r="V3150" s="7">
        <v>0</v>
      </c>
      <c r="W3150" s="83">
        <f t="shared" si="522"/>
        <v>86131.845999999932</v>
      </c>
      <c r="X3150" s="83">
        <f t="shared" si="523"/>
        <v>0</v>
      </c>
      <c r="Y3150" s="83"/>
      <c r="Z3150" s="16">
        <v>0</v>
      </c>
      <c r="AA3150" s="7">
        <v>0</v>
      </c>
      <c r="AB3150" s="7">
        <f t="shared" si="525"/>
        <v>0</v>
      </c>
      <c r="AC3150" s="5">
        <f t="shared" si="526"/>
        <v>0</v>
      </c>
      <c r="AD3150" s="7">
        <v>0</v>
      </c>
      <c r="AE3150" s="3">
        <f>VLOOKUP(I3150,[1]媒体政策预估表!A:N,MATCH(O3150,[1]媒体政策预估表!$A$2:$M$2,0),0)</f>
        <v>7.0000000000000007E-2</v>
      </c>
      <c r="AF3150" s="7">
        <f t="shared" si="527"/>
        <v>0</v>
      </c>
      <c r="AG3150" s="16">
        <v>0.4</v>
      </c>
      <c r="AH3150" s="7">
        <f t="shared" si="524"/>
        <v>0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3420</v>
      </c>
      <c r="B3151" s="91" t="s">
        <v>35</v>
      </c>
      <c r="C3151" s="91" t="s">
        <v>189</v>
      </c>
      <c r="D3151" s="91" t="s">
        <v>190</v>
      </c>
      <c r="E3151" s="91" t="s">
        <v>2457</v>
      </c>
      <c r="F3151" s="91" t="s">
        <v>2457</v>
      </c>
      <c r="G3151" s="91" t="s">
        <v>2457</v>
      </c>
      <c r="H3151" s="91">
        <v>237</v>
      </c>
      <c r="I3151" s="91" t="s">
        <v>2377</v>
      </c>
      <c r="J3151" s="2" t="s">
        <v>3333</v>
      </c>
      <c r="K3151" s="2" t="s">
        <v>3275</v>
      </c>
      <c r="L3151" s="2" t="s">
        <v>35</v>
      </c>
      <c r="M3151" s="91" t="s">
        <v>2441</v>
      </c>
      <c r="N3151" s="64"/>
      <c r="O3151" s="64" t="s">
        <v>40</v>
      </c>
      <c r="P3151" s="64" t="s">
        <v>46</v>
      </c>
      <c r="Q3151" s="16">
        <v>0.08</v>
      </c>
      <c r="R3151" s="82"/>
      <c r="S3151" s="64"/>
      <c r="T3151" s="83">
        <v>482738.92999999993</v>
      </c>
      <c r="U3151" s="7"/>
      <c r="V3151" s="7">
        <v>20815.149999999994</v>
      </c>
      <c r="W3151" s="83">
        <f t="shared" si="522"/>
        <v>461923.77999999991</v>
      </c>
      <c r="X3151" s="83">
        <f t="shared" si="523"/>
        <v>14064.290540540536</v>
      </c>
      <c r="Y3151" s="83"/>
      <c r="Z3151" s="16">
        <v>0</v>
      </c>
      <c r="AA3151" s="7">
        <v>0</v>
      </c>
      <c r="AB3151" s="7">
        <f t="shared" si="525"/>
        <v>14064.290540540536</v>
      </c>
      <c r="AC3151" s="5">
        <f t="shared" si="526"/>
        <v>6750.8594594594579</v>
      </c>
      <c r="AD3151" s="7">
        <v>14864.96</v>
      </c>
      <c r="AE3151" s="3">
        <f>VLOOKUP(I3151,[1]媒体政策预估表!A:N,MATCH(O3151,[1]媒体政策预估表!$A$2:$M$2,0),0)</f>
        <v>7.0000000000000007E-2</v>
      </c>
      <c r="AF3151" s="7">
        <f t="shared" si="527"/>
        <v>1040.5472</v>
      </c>
      <c r="AG3151" s="16">
        <v>0.4</v>
      </c>
      <c r="AH3151" s="7">
        <f t="shared" si="524"/>
        <v>14867.964285714283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3432</v>
      </c>
      <c r="B3152" s="91" t="s">
        <v>35</v>
      </c>
      <c r="C3152" s="91" t="s">
        <v>189</v>
      </c>
      <c r="D3152" s="91" t="s">
        <v>210</v>
      </c>
      <c r="E3152" s="91" t="s">
        <v>2465</v>
      </c>
      <c r="F3152" s="91" t="s">
        <v>2465</v>
      </c>
      <c r="G3152" s="91" t="s">
        <v>2465</v>
      </c>
      <c r="H3152" s="91">
        <v>237</v>
      </c>
      <c r="I3152" s="91" t="s">
        <v>2377</v>
      </c>
      <c r="J3152" s="2" t="s">
        <v>3333</v>
      </c>
      <c r="K3152" s="2" t="s">
        <v>3275</v>
      </c>
      <c r="L3152" s="2" t="s">
        <v>35</v>
      </c>
      <c r="M3152" s="91" t="s">
        <v>2465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15787.455000000002</v>
      </c>
      <c r="U3152" s="7"/>
      <c r="V3152" s="7">
        <v>15781.980000000001</v>
      </c>
      <c r="W3152" s="83">
        <f t="shared" si="522"/>
        <v>5.4750000000003638</v>
      </c>
      <c r="X3152" s="83">
        <f t="shared" si="523"/>
        <v>13723.460869565217</v>
      </c>
      <c r="Y3152" s="83"/>
      <c r="Z3152" s="16">
        <v>0</v>
      </c>
      <c r="AA3152" s="7">
        <v>0</v>
      </c>
      <c r="AB3152" s="7">
        <f t="shared" si="525"/>
        <v>13723.460869565217</v>
      </c>
      <c r="AC3152" s="5">
        <f t="shared" si="526"/>
        <v>2058.5191304347845</v>
      </c>
      <c r="AD3152" s="7">
        <v>14347.240000000002</v>
      </c>
      <c r="AE3152" s="3">
        <f>VLOOKUP(I3152,[1]媒体政策预估表!A:N,MATCH(O3152,[1]媒体政策预估表!$A$2:$M$2,0),0)</f>
        <v>0.06</v>
      </c>
      <c r="AF3152" s="7">
        <f t="shared" si="527"/>
        <v>860.83440000000007</v>
      </c>
      <c r="AG3152" s="16">
        <v>0.1</v>
      </c>
      <c r="AH3152" s="7">
        <f t="shared" si="524"/>
        <v>14347.254545454545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3432</v>
      </c>
      <c r="B3153" s="91" t="s">
        <v>35</v>
      </c>
      <c r="C3153" s="91" t="s">
        <v>189</v>
      </c>
      <c r="D3153" s="91" t="s">
        <v>210</v>
      </c>
      <c r="E3153" s="91" t="s">
        <v>204</v>
      </c>
      <c r="F3153" s="91" t="s">
        <v>2467</v>
      </c>
      <c r="G3153" s="91" t="s">
        <v>204</v>
      </c>
      <c r="H3153" s="91">
        <v>237</v>
      </c>
      <c r="I3153" s="91" t="s">
        <v>2377</v>
      </c>
      <c r="J3153" s="2" t="s">
        <v>3333</v>
      </c>
      <c r="K3153" s="2" t="s">
        <v>3275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55994.777000000002</v>
      </c>
      <c r="U3153" s="7"/>
      <c r="V3153" s="7">
        <v>0</v>
      </c>
      <c r="W3153" s="83">
        <f t="shared" si="522"/>
        <v>55994.777000000002</v>
      </c>
      <c r="X3153" s="83">
        <f t="shared" si="523"/>
        <v>0</v>
      </c>
      <c r="Y3153" s="83"/>
      <c r="Z3153" s="16">
        <v>0</v>
      </c>
      <c r="AA3153" s="7">
        <v>0</v>
      </c>
      <c r="AB3153" s="7">
        <f t="shared" si="525"/>
        <v>0</v>
      </c>
      <c r="AC3153" s="5">
        <f t="shared" si="526"/>
        <v>0</v>
      </c>
      <c r="AD3153" s="7">
        <v>0</v>
      </c>
      <c r="AE3153" s="3">
        <f>VLOOKUP(I3153,[1]媒体政策预估表!A:N,MATCH(O3153,[1]媒体政策预估表!$A$2:$M$2,0),0)</f>
        <v>0.06</v>
      </c>
      <c r="AF3153" s="7">
        <f t="shared" si="527"/>
        <v>0</v>
      </c>
      <c r="AG3153" s="16">
        <v>0.37</v>
      </c>
      <c r="AH3153" s="7">
        <f t="shared" si="524"/>
        <v>0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3420</v>
      </c>
      <c r="B3154" s="91" t="s">
        <v>35</v>
      </c>
      <c r="C3154" s="91" t="s">
        <v>189</v>
      </c>
      <c r="D3154" s="91" t="s">
        <v>210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2377</v>
      </c>
      <c r="J3154" s="2" t="s">
        <v>3333</v>
      </c>
      <c r="K3154" s="2" t="s">
        <v>3275</v>
      </c>
      <c r="L3154" s="2" t="s">
        <v>35</v>
      </c>
      <c r="M3154" s="91" t="s">
        <v>2441</v>
      </c>
      <c r="N3154" s="64"/>
      <c r="O3154" s="64" t="s">
        <v>45</v>
      </c>
      <c r="P3154" s="64" t="s">
        <v>46</v>
      </c>
      <c r="Q3154" s="16">
        <v>0.05</v>
      </c>
      <c r="R3154" s="82"/>
      <c r="S3154" s="64"/>
      <c r="T3154" s="83">
        <v>26553.028200000008</v>
      </c>
      <c r="U3154" s="7"/>
      <c r="V3154" s="7">
        <v>15127.939999999999</v>
      </c>
      <c r="W3154" s="83">
        <f t="shared" si="522"/>
        <v>11425.088200000009</v>
      </c>
      <c r="X3154" s="83">
        <f t="shared" si="523"/>
        <v>10653.478873239435</v>
      </c>
      <c r="Y3154" s="83"/>
      <c r="Z3154" s="16">
        <v>0</v>
      </c>
      <c r="AA3154" s="7">
        <v>0</v>
      </c>
      <c r="AB3154" s="7">
        <f t="shared" si="525"/>
        <v>10653.478873239435</v>
      </c>
      <c r="AC3154" s="5">
        <f t="shared" si="526"/>
        <v>4474.4611267605633</v>
      </c>
      <c r="AD3154" s="7">
        <v>11042.28</v>
      </c>
      <c r="AE3154" s="3">
        <f>VLOOKUP(I3154,[1]媒体政策预估表!A:N,MATCH(O3154,[1]媒体政策预估表!$A$2:$M$2,0),0)</f>
        <v>0.06</v>
      </c>
      <c r="AF3154" s="7">
        <f t="shared" si="527"/>
        <v>662.53679999999997</v>
      </c>
      <c r="AG3154" s="16">
        <v>0.37</v>
      </c>
      <c r="AH3154" s="7">
        <f t="shared" si="524"/>
        <v>11042.291970802919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3420</v>
      </c>
      <c r="B3155" s="91" t="s">
        <v>35</v>
      </c>
      <c r="C3155" s="91" t="s">
        <v>59</v>
      </c>
      <c r="D3155" s="91" t="s">
        <v>60</v>
      </c>
      <c r="E3155" s="91" t="s">
        <v>2473</v>
      </c>
      <c r="F3155" s="91" t="s">
        <v>2473</v>
      </c>
      <c r="G3155" s="91" t="s">
        <v>2473</v>
      </c>
      <c r="H3155" s="91">
        <v>237</v>
      </c>
      <c r="I3155" s="91" t="s">
        <v>2377</v>
      </c>
      <c r="J3155" s="2" t="s">
        <v>3333</v>
      </c>
      <c r="K3155" s="2" t="s">
        <v>3275</v>
      </c>
      <c r="L3155" s="2" t="s">
        <v>35</v>
      </c>
      <c r="M3155" s="91" t="s">
        <v>2474</v>
      </c>
      <c r="N3155" s="64"/>
      <c r="O3155" s="64" t="s">
        <v>45</v>
      </c>
      <c r="P3155" s="64" t="s">
        <v>41</v>
      </c>
      <c r="Q3155" s="16">
        <v>0</v>
      </c>
      <c r="R3155" s="82"/>
      <c r="S3155" s="64"/>
      <c r="T3155" s="83">
        <v>67103.360000000015</v>
      </c>
      <c r="U3155" s="7"/>
      <c r="V3155" s="7">
        <v>67106.580000000016</v>
      </c>
      <c r="W3155" s="83">
        <f t="shared" si="522"/>
        <v>-3.2200000000011642</v>
      </c>
      <c r="X3155" s="83">
        <f t="shared" si="523"/>
        <v>67106.580000000016</v>
      </c>
      <c r="Y3155" s="83"/>
      <c r="Z3155" s="16">
        <v>0</v>
      </c>
      <c r="AA3155" s="7">
        <v>0</v>
      </c>
      <c r="AB3155" s="7">
        <f t="shared" si="525"/>
        <v>67106.580000000016</v>
      </c>
      <c r="AC3155" s="5">
        <f t="shared" si="526"/>
        <v>0</v>
      </c>
      <c r="AD3155" s="7">
        <v>67106.580000000016</v>
      </c>
      <c r="AE3155" s="3">
        <f>VLOOKUP(I3155,[1]媒体政策预估表!A:N,MATCH(O3155,[1]媒体政策预估表!$A$2:$M$2,0),0)</f>
        <v>0.06</v>
      </c>
      <c r="AF3155" s="7">
        <f t="shared" si="527"/>
        <v>4026.3948000000009</v>
      </c>
      <c r="AG3155" s="10">
        <v>0</v>
      </c>
      <c r="AH3155" s="7">
        <f t="shared" si="524"/>
        <v>67106.580000000016</v>
      </c>
      <c r="AI3155" s="64"/>
      <c r="AJ3155" s="1" t="e">
        <v>#N/A</v>
      </c>
      <c r="AK3155" s="12">
        <f t="shared" si="528"/>
        <v>0</v>
      </c>
    </row>
    <row r="3156" spans="1:37" hidden="1" x14ac:dyDescent="0.3">
      <c r="A3156" s="104" t="s">
        <v>3432</v>
      </c>
      <c r="B3156" s="91" t="s">
        <v>35</v>
      </c>
      <c r="C3156" s="91" t="s">
        <v>36</v>
      </c>
      <c r="D3156" s="91" t="s">
        <v>226</v>
      </c>
      <c r="E3156" s="91" t="s">
        <v>2380</v>
      </c>
      <c r="F3156" s="91" t="s">
        <v>2380</v>
      </c>
      <c r="G3156" s="91" t="s">
        <v>2380</v>
      </c>
      <c r="H3156" s="91">
        <v>237</v>
      </c>
      <c r="I3156" s="91" t="s">
        <v>2377</v>
      </c>
      <c r="J3156" s="2" t="s">
        <v>3333</v>
      </c>
      <c r="K3156" s="2" t="s">
        <v>3275</v>
      </c>
      <c r="L3156" s="2" t="s">
        <v>35</v>
      </c>
      <c r="M3156" s="91" t="s">
        <v>2380</v>
      </c>
      <c r="N3156" s="64"/>
      <c r="O3156" s="64" t="s">
        <v>40</v>
      </c>
      <c r="P3156" s="64" t="s">
        <v>41</v>
      </c>
      <c r="Q3156" s="16">
        <v>0</v>
      </c>
      <c r="R3156" s="82"/>
      <c r="S3156" s="64"/>
      <c r="T3156" s="83">
        <v>-277.01999999991676</v>
      </c>
      <c r="U3156" s="7"/>
      <c r="V3156" s="7">
        <v>0</v>
      </c>
      <c r="W3156" s="83">
        <f t="shared" si="522"/>
        <v>-277.01999999991676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s">
        <v>3709</v>
      </c>
      <c r="AK3156" s="12">
        <f t="shared" si="528"/>
        <v>0</v>
      </c>
    </row>
    <row r="3157" spans="1:37" hidden="1" x14ac:dyDescent="0.3">
      <c r="A3157" s="104" t="s">
        <v>3420</v>
      </c>
      <c r="B3157" s="91" t="s">
        <v>35</v>
      </c>
      <c r="C3157" s="91" t="s">
        <v>36</v>
      </c>
      <c r="D3157" s="91" t="s">
        <v>54</v>
      </c>
      <c r="E3157" s="91" t="s">
        <v>2475</v>
      </c>
      <c r="F3157" s="91" t="s">
        <v>2475</v>
      </c>
      <c r="G3157" s="91" t="s">
        <v>2475</v>
      </c>
      <c r="H3157" s="91">
        <v>237</v>
      </c>
      <c r="I3157" s="91" t="s">
        <v>2377</v>
      </c>
      <c r="J3157" s="2" t="s">
        <v>3333</v>
      </c>
      <c r="K3157" s="2" t="s">
        <v>3275</v>
      </c>
      <c r="L3157" s="2" t="s">
        <v>35</v>
      </c>
      <c r="M3157" s="91" t="s">
        <v>2475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54073.930000000058</v>
      </c>
      <c r="U3157" s="7"/>
      <c r="V3157" s="7">
        <v>0</v>
      </c>
      <c r="W3157" s="83">
        <f t="shared" si="522"/>
        <v>54073.930000000058</v>
      </c>
      <c r="X3157" s="83">
        <f t="shared" si="523"/>
        <v>0</v>
      </c>
      <c r="Y3157" s="83"/>
      <c r="Z3157" s="16">
        <v>0</v>
      </c>
      <c r="AA3157" s="7">
        <v>0</v>
      </c>
      <c r="AB3157" s="7">
        <f t="shared" si="525"/>
        <v>0</v>
      </c>
      <c r="AC3157" s="5">
        <f t="shared" si="526"/>
        <v>0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</v>
      </c>
      <c r="AH3157" s="7">
        <f t="shared" si="524"/>
        <v>0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3420</v>
      </c>
      <c r="B3158" s="91" t="s">
        <v>35</v>
      </c>
      <c r="C3158" s="91" t="s">
        <v>36</v>
      </c>
      <c r="D3158" s="91" t="s">
        <v>54</v>
      </c>
      <c r="E3158" s="91" t="s">
        <v>267</v>
      </c>
      <c r="F3158" s="91" t="s">
        <v>267</v>
      </c>
      <c r="G3158" s="91" t="s">
        <v>267</v>
      </c>
      <c r="H3158" s="91">
        <v>237</v>
      </c>
      <c r="I3158" s="91" t="s">
        <v>2377</v>
      </c>
      <c r="J3158" s="2" t="s">
        <v>3333</v>
      </c>
      <c r="K3158" s="2" t="s">
        <v>3275</v>
      </c>
      <c r="L3158" s="2" t="s">
        <v>35</v>
      </c>
      <c r="M3158" s="91" t="s">
        <v>2476</v>
      </c>
      <c r="N3158" s="64"/>
      <c r="O3158" s="64" t="s">
        <v>40</v>
      </c>
      <c r="P3158" s="64" t="s">
        <v>46</v>
      </c>
      <c r="Q3158" s="16">
        <v>0.03</v>
      </c>
      <c r="R3158" s="82"/>
      <c r="S3158" s="64"/>
      <c r="T3158" s="83">
        <v>122690.31540000005</v>
      </c>
      <c r="U3158" s="7"/>
      <c r="V3158" s="83">
        <v>122690.31540000005</v>
      </c>
      <c r="W3158" s="83">
        <f t="shared" si="522"/>
        <v>0</v>
      </c>
      <c r="X3158" s="83">
        <f t="shared" si="523"/>
        <v>87014.408085106406</v>
      </c>
      <c r="Y3158" s="83"/>
      <c r="Z3158" s="16">
        <v>0</v>
      </c>
      <c r="AA3158" s="7">
        <v>0</v>
      </c>
      <c r="AB3158" s="7">
        <f t="shared" si="525"/>
        <v>87014.408085106406</v>
      </c>
      <c r="AC3158" s="5">
        <f t="shared" si="526"/>
        <v>35675.907314893644</v>
      </c>
      <c r="AD3158" s="7">
        <v>0</v>
      </c>
      <c r="AE3158" s="3">
        <f>VLOOKUP(I3158,[1]媒体政策预估表!A:N,MATCH(O3158,[1]媒体政策预估表!$A$2:$M$2,0),0)</f>
        <v>7.0000000000000007E-2</v>
      </c>
      <c r="AF3158" s="7">
        <f t="shared" si="527"/>
        <v>0</v>
      </c>
      <c r="AG3158" s="10">
        <v>0.38</v>
      </c>
      <c r="AH3158" s="7">
        <f t="shared" si="524"/>
        <v>88906.02565217395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3432</v>
      </c>
      <c r="B3159" s="91" t="s">
        <v>35</v>
      </c>
      <c r="C3159" s="91" t="s">
        <v>65</v>
      </c>
      <c r="D3159" s="91" t="s">
        <v>124</v>
      </c>
      <c r="E3159" s="91" t="s">
        <v>2478</v>
      </c>
      <c r="F3159" s="91" t="s">
        <v>2478</v>
      </c>
      <c r="G3159" s="91" t="s">
        <v>2478</v>
      </c>
      <c r="H3159" s="91">
        <v>237</v>
      </c>
      <c r="I3159" s="91" t="s">
        <v>2377</v>
      </c>
      <c r="J3159" s="2" t="s">
        <v>3333</v>
      </c>
      <c r="K3159" s="2" t="s">
        <v>3275</v>
      </c>
      <c r="L3159" s="2" t="s">
        <v>35</v>
      </c>
      <c r="M3159" s="91" t="s">
        <v>2478</v>
      </c>
      <c r="N3159" s="64"/>
      <c r="O3159" s="64" t="s">
        <v>45</v>
      </c>
      <c r="P3159" s="64" t="s">
        <v>3450</v>
      </c>
      <c r="Q3159" s="16">
        <v>0</v>
      </c>
      <c r="R3159" s="82"/>
      <c r="S3159" s="64"/>
      <c r="T3159" s="83">
        <v>2282.9800000000023</v>
      </c>
      <c r="U3159" s="7"/>
      <c r="V3159" s="7">
        <v>2289.42</v>
      </c>
      <c r="W3159" s="83">
        <f t="shared" si="522"/>
        <v>-6.4399999999977808</v>
      </c>
      <c r="X3159" s="83">
        <f t="shared" si="523"/>
        <v>2289.42</v>
      </c>
      <c r="Y3159" s="83"/>
      <c r="Z3159" s="16">
        <v>0</v>
      </c>
      <c r="AA3159" s="7">
        <v>0</v>
      </c>
      <c r="AB3159" s="7">
        <f t="shared" si="525"/>
        <v>2289.42</v>
      </c>
      <c r="AC3159" s="5">
        <f t="shared" si="526"/>
        <v>0</v>
      </c>
      <c r="AD3159" s="7">
        <v>2289.42</v>
      </c>
      <c r="AE3159" s="3">
        <f>VLOOKUP(I3159,[1]媒体政策预估表!A:N,MATCH(O3159,[1]媒体政策预估表!$A$2:$M$2,0),0)</f>
        <v>0.06</v>
      </c>
      <c r="AF3159" s="7">
        <f t="shared" si="527"/>
        <v>137.36519999999999</v>
      </c>
      <c r="AG3159" s="10">
        <v>0</v>
      </c>
      <c r="AH3159" s="7">
        <f t="shared" si="524"/>
        <v>2289.42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3420</v>
      </c>
      <c r="B3160" s="91" t="s">
        <v>35</v>
      </c>
      <c r="C3160" s="91" t="s">
        <v>65</v>
      </c>
      <c r="D3160" s="91" t="s">
        <v>1294</v>
      </c>
      <c r="E3160" s="91" t="s">
        <v>2479</v>
      </c>
      <c r="F3160" s="91" t="s">
        <v>2479</v>
      </c>
      <c r="G3160" s="91" t="s">
        <v>2479</v>
      </c>
      <c r="H3160" s="91">
        <v>237</v>
      </c>
      <c r="I3160" s="91" t="s">
        <v>2377</v>
      </c>
      <c r="J3160" s="2" t="s">
        <v>3333</v>
      </c>
      <c r="K3160" s="2" t="s">
        <v>3275</v>
      </c>
      <c r="L3160" s="2" t="s">
        <v>35</v>
      </c>
      <c r="M3160" s="91" t="s">
        <v>2479</v>
      </c>
      <c r="N3160" s="64"/>
      <c r="O3160" s="64" t="s">
        <v>40</v>
      </c>
      <c r="P3160" s="64" t="s">
        <v>41</v>
      </c>
      <c r="Q3160" s="16">
        <v>0</v>
      </c>
      <c r="R3160" s="82"/>
      <c r="S3160" s="64"/>
      <c r="T3160" s="83">
        <v>30000</v>
      </c>
      <c r="U3160" s="7"/>
      <c r="V3160" s="7">
        <v>513.95000000000005</v>
      </c>
      <c r="W3160" s="83">
        <f t="shared" si="522"/>
        <v>29486.05</v>
      </c>
      <c r="X3160" s="83">
        <f t="shared" si="523"/>
        <v>513.95000000000005</v>
      </c>
      <c r="Y3160" s="83"/>
      <c r="Z3160" s="16">
        <v>0</v>
      </c>
      <c r="AA3160" s="7">
        <v>0</v>
      </c>
      <c r="AB3160" s="7">
        <f t="shared" si="525"/>
        <v>513.95000000000005</v>
      </c>
      <c r="AC3160" s="5">
        <f t="shared" si="526"/>
        <v>0</v>
      </c>
      <c r="AD3160" s="7">
        <v>513.95000000000005</v>
      </c>
      <c r="AE3160" s="3">
        <f>VLOOKUP(I3160,[1]媒体政策预估表!A:N,MATCH(O3160,[1]媒体政策预估表!$A$2:$M$2,0),0)</f>
        <v>7.0000000000000007E-2</v>
      </c>
      <c r="AF3160" s="7">
        <f t="shared" si="527"/>
        <v>35.976500000000009</v>
      </c>
      <c r="AG3160" s="10">
        <v>0</v>
      </c>
      <c r="AH3160" s="7">
        <f t="shared" si="524"/>
        <v>513.95000000000005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3432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2397</v>
      </c>
      <c r="G3161" s="91" t="s">
        <v>2396</v>
      </c>
      <c r="H3161" s="91">
        <v>237</v>
      </c>
      <c r="I3161" s="91" t="s">
        <v>2377</v>
      </c>
      <c r="J3161" s="2" t="s">
        <v>3333</v>
      </c>
      <c r="K3161" s="2" t="s">
        <v>3275</v>
      </c>
      <c r="L3161" s="2" t="s">
        <v>35</v>
      </c>
      <c r="M3161" s="91" t="s">
        <v>2411</v>
      </c>
      <c r="N3161" s="64"/>
      <c r="O3161" s="64" t="s">
        <v>45</v>
      </c>
      <c r="P3161" s="64" t="s">
        <v>46</v>
      </c>
      <c r="Q3161" s="16">
        <v>5.5E-2</v>
      </c>
      <c r="R3161" s="82"/>
      <c r="S3161" s="64"/>
      <c r="T3161" s="83">
        <v>-9965310.4299999997</v>
      </c>
      <c r="U3161" s="7"/>
      <c r="V3161" s="7">
        <v>0</v>
      </c>
      <c r="W3161" s="83">
        <f t="shared" si="522"/>
        <v>-9965310.4299999997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0.06</v>
      </c>
      <c r="AF3161" s="7">
        <f t="shared" si="527"/>
        <v>0</v>
      </c>
      <c r="AG3161" s="10">
        <v>0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3420</v>
      </c>
      <c r="B3162" s="91" t="s">
        <v>35</v>
      </c>
      <c r="C3162" s="91" t="s">
        <v>47</v>
      </c>
      <c r="D3162" s="91" t="s">
        <v>63</v>
      </c>
      <c r="E3162" s="91" t="s">
        <v>2396</v>
      </c>
      <c r="F3162" s="91" t="s">
        <v>2410</v>
      </c>
      <c r="G3162" s="91" t="s">
        <v>2396</v>
      </c>
      <c r="H3162" s="91">
        <v>237</v>
      </c>
      <c r="I3162" s="91" t="s">
        <v>2377</v>
      </c>
      <c r="J3162" s="2" t="s">
        <v>3333</v>
      </c>
      <c r="K3162" s="2" t="s">
        <v>3275</v>
      </c>
      <c r="L3162" s="2" t="s">
        <v>35</v>
      </c>
      <c r="M3162" s="91" t="s">
        <v>2411</v>
      </c>
      <c r="N3162" s="64"/>
      <c r="O3162" s="64" t="s">
        <v>40</v>
      </c>
      <c r="P3162" s="64" t="s">
        <v>46</v>
      </c>
      <c r="Q3162" s="16">
        <v>5.5E-2</v>
      </c>
      <c r="R3162" s="82"/>
      <c r="S3162" s="64"/>
      <c r="T3162" s="83">
        <v>1295362.0896000003</v>
      </c>
      <c r="U3162" s="7"/>
      <c r="V3162" s="7">
        <v>0</v>
      </c>
      <c r="W3162" s="83">
        <f t="shared" si="522"/>
        <v>1295362.0896000003</v>
      </c>
      <c r="X3162" s="83">
        <f t="shared" si="523"/>
        <v>0</v>
      </c>
      <c r="Y3162" s="83"/>
      <c r="Z3162" s="16">
        <v>0</v>
      </c>
      <c r="AA3162" s="7">
        <v>0</v>
      </c>
      <c r="AB3162" s="7">
        <f t="shared" si="525"/>
        <v>0</v>
      </c>
      <c r="AC3162" s="5">
        <f t="shared" si="526"/>
        <v>0</v>
      </c>
      <c r="AD3162" s="7">
        <v>0</v>
      </c>
      <c r="AE3162" s="3">
        <f>VLOOKUP(I3162,[1]媒体政策预估表!A:N,MATCH(O3162,[1]媒体政策预估表!$A$2:$M$2,0),0)</f>
        <v>7.0000000000000007E-2</v>
      </c>
      <c r="AF3162" s="7">
        <f t="shared" si="527"/>
        <v>0</v>
      </c>
      <c r="AG3162" s="10">
        <v>0.28000000000000003</v>
      </c>
      <c r="AH3162" s="7">
        <f t="shared" si="524"/>
        <v>0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3432</v>
      </c>
      <c r="B3163" s="91" t="s">
        <v>35</v>
      </c>
      <c r="C3163" s="91" t="s">
        <v>47</v>
      </c>
      <c r="D3163" s="91" t="s">
        <v>63</v>
      </c>
      <c r="E3163" s="91" t="s">
        <v>541</v>
      </c>
      <c r="F3163" s="91" t="s">
        <v>541</v>
      </c>
      <c r="G3163" s="91" t="s">
        <v>541</v>
      </c>
      <c r="H3163" s="91">
        <v>237</v>
      </c>
      <c r="I3163" s="91" t="s">
        <v>2377</v>
      </c>
      <c r="J3163" s="2" t="s">
        <v>3333</v>
      </c>
      <c r="K3163" s="2" t="s">
        <v>3275</v>
      </c>
      <c r="L3163" s="2" t="s">
        <v>35</v>
      </c>
      <c r="M3163" s="91" t="s">
        <v>541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8352.83</v>
      </c>
      <c r="U3163" s="7"/>
      <c r="V3163" s="7">
        <v>3218.23</v>
      </c>
      <c r="W3163" s="83">
        <f t="shared" si="522"/>
        <v>5134.6000000000004</v>
      </c>
      <c r="X3163" s="83">
        <f t="shared" si="523"/>
        <v>3218.23</v>
      </c>
      <c r="Y3163" s="83"/>
      <c r="Z3163" s="16">
        <v>0</v>
      </c>
      <c r="AA3163" s="7">
        <v>0</v>
      </c>
      <c r="AB3163" s="7">
        <f t="shared" si="525"/>
        <v>3218.23</v>
      </c>
      <c r="AC3163" s="5">
        <f t="shared" si="526"/>
        <v>0</v>
      </c>
      <c r="AD3163" s="7">
        <v>3218.23</v>
      </c>
      <c r="AE3163" s="3">
        <f>VLOOKUP(I3163,[1]媒体政策预估表!A:N,MATCH(O3163,[1]媒体政策预估表!$A$2:$M$2,0),0)</f>
        <v>0.06</v>
      </c>
      <c r="AF3163" s="7">
        <f t="shared" si="527"/>
        <v>193.09379999999999</v>
      </c>
      <c r="AG3163" s="10">
        <v>0</v>
      </c>
      <c r="AH3163" s="7">
        <f t="shared" si="524"/>
        <v>3218.23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3420</v>
      </c>
      <c r="B3164" s="91" t="s">
        <v>35</v>
      </c>
      <c r="C3164" s="91" t="s">
        <v>47</v>
      </c>
      <c r="D3164" s="91" t="s">
        <v>48</v>
      </c>
      <c r="E3164" s="91" t="s">
        <v>2485</v>
      </c>
      <c r="F3164" s="91" t="s">
        <v>2486</v>
      </c>
      <c r="G3164" s="91" t="s">
        <v>2485</v>
      </c>
      <c r="H3164" s="91">
        <v>237</v>
      </c>
      <c r="I3164" s="91" t="s">
        <v>2377</v>
      </c>
      <c r="J3164" s="2" t="s">
        <v>3333</v>
      </c>
      <c r="K3164" s="2" t="s">
        <v>3275</v>
      </c>
      <c r="L3164" s="2" t="s">
        <v>35</v>
      </c>
      <c r="M3164" s="91" t="s">
        <v>2485</v>
      </c>
      <c r="N3164" s="64"/>
      <c r="O3164" s="64" t="s">
        <v>45</v>
      </c>
      <c r="P3164" s="64" t="s">
        <v>41</v>
      </c>
      <c r="Q3164" s="16">
        <v>0</v>
      </c>
      <c r="R3164" s="82"/>
      <c r="S3164" s="64"/>
      <c r="T3164" s="83">
        <v>26160.120000000014</v>
      </c>
      <c r="U3164" s="7"/>
      <c r="V3164" s="7">
        <v>0</v>
      </c>
      <c r="W3164" s="83">
        <f t="shared" si="522"/>
        <v>26160.120000000014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3432</v>
      </c>
      <c r="B3165" s="91" t="s">
        <v>35</v>
      </c>
      <c r="C3165" s="91" t="s">
        <v>146</v>
      </c>
      <c r="D3165" s="91" t="s">
        <v>147</v>
      </c>
      <c r="E3165" s="91" t="s">
        <v>238</v>
      </c>
      <c r="F3165" s="91" t="s">
        <v>238</v>
      </c>
      <c r="G3165" s="91" t="s">
        <v>238</v>
      </c>
      <c r="H3165" s="91">
        <v>237</v>
      </c>
      <c r="I3165" s="91" t="s">
        <v>2377</v>
      </c>
      <c r="J3165" s="2" t="s">
        <v>3333</v>
      </c>
      <c r="K3165" s="2" t="s">
        <v>3275</v>
      </c>
      <c r="L3165" s="2" t="s">
        <v>35</v>
      </c>
      <c r="M3165" s="91" t="s">
        <v>2436</v>
      </c>
      <c r="N3165" s="64"/>
      <c r="O3165" s="64" t="s">
        <v>45</v>
      </c>
      <c r="P3165" s="64" t="s">
        <v>46</v>
      </c>
      <c r="Q3165" s="16">
        <v>0.02</v>
      </c>
      <c r="R3165" s="82"/>
      <c r="S3165" s="64"/>
      <c r="T3165" s="83">
        <v>1482.75</v>
      </c>
      <c r="U3165" s="7"/>
      <c r="V3165" s="7">
        <v>0</v>
      </c>
      <c r="W3165" s="83">
        <f t="shared" si="522"/>
        <v>1482.75</v>
      </c>
      <c r="X3165" s="83">
        <f t="shared" si="523"/>
        <v>0</v>
      </c>
      <c r="Y3165" s="83"/>
      <c r="Z3165" s="16">
        <v>0</v>
      </c>
      <c r="AA3165" s="7">
        <v>0</v>
      </c>
      <c r="AB3165" s="7">
        <f t="shared" si="525"/>
        <v>0</v>
      </c>
      <c r="AC3165" s="5">
        <f t="shared" si="526"/>
        <v>0</v>
      </c>
      <c r="AD3165" s="7">
        <v>0</v>
      </c>
      <c r="AE3165" s="3">
        <f>VLOOKUP(I3165,[1]媒体政策预估表!A:N,MATCH(O3165,[1]媒体政策预估表!$A$2:$M$2,0),0)</f>
        <v>0.06</v>
      </c>
      <c r="AF3165" s="7">
        <f t="shared" si="527"/>
        <v>0</v>
      </c>
      <c r="AG3165" s="10">
        <v>0.3</v>
      </c>
      <c r="AH3165" s="7">
        <f t="shared" si="524"/>
        <v>0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3432</v>
      </c>
      <c r="B3166" s="91" t="s">
        <v>35</v>
      </c>
      <c r="C3166" s="91" t="s">
        <v>146</v>
      </c>
      <c r="D3166" s="91" t="s">
        <v>147</v>
      </c>
      <c r="E3166" s="91" t="s">
        <v>2487</v>
      </c>
      <c r="F3166" s="91" t="s">
        <v>2487</v>
      </c>
      <c r="G3166" s="91" t="s">
        <v>2487</v>
      </c>
      <c r="H3166" s="91">
        <v>237</v>
      </c>
      <c r="I3166" s="91" t="s">
        <v>2377</v>
      </c>
      <c r="J3166" s="2" t="s">
        <v>3333</v>
      </c>
      <c r="K3166" s="2" t="s">
        <v>3275</v>
      </c>
      <c r="L3166" s="2" t="s">
        <v>35</v>
      </c>
      <c r="M3166" s="91" t="s">
        <v>2488</v>
      </c>
      <c r="N3166" s="64"/>
      <c r="O3166" s="64" t="s">
        <v>45</v>
      </c>
      <c r="P3166" s="64" t="s">
        <v>41</v>
      </c>
      <c r="Q3166" s="16">
        <v>0</v>
      </c>
      <c r="R3166" s="82"/>
      <c r="S3166" s="64"/>
      <c r="T3166" s="83">
        <v>58933.820000000022</v>
      </c>
      <c r="U3166" s="7"/>
      <c r="V3166" s="7">
        <v>10357.859999999999</v>
      </c>
      <c r="W3166" s="83">
        <f t="shared" si="522"/>
        <v>48575.960000000021</v>
      </c>
      <c r="X3166" s="83">
        <f t="shared" si="523"/>
        <v>10357.859999999999</v>
      </c>
      <c r="Y3166" s="83"/>
      <c r="Z3166" s="16">
        <v>0</v>
      </c>
      <c r="AA3166" s="7">
        <v>0</v>
      </c>
      <c r="AB3166" s="7">
        <f t="shared" si="525"/>
        <v>10357.859999999999</v>
      </c>
      <c r="AC3166" s="5">
        <f t="shared" si="526"/>
        <v>0</v>
      </c>
      <c r="AD3166" s="7">
        <v>10357.859999999999</v>
      </c>
      <c r="AE3166" s="3">
        <f>VLOOKUP(I3166,[1]媒体政策预估表!A:N,MATCH(O3166,[1]媒体政策预估表!$A$2:$M$2,0),0)</f>
        <v>0.06</v>
      </c>
      <c r="AF3166" s="7">
        <f t="shared" si="527"/>
        <v>621.47159999999985</v>
      </c>
      <c r="AG3166" s="10">
        <v>0</v>
      </c>
      <c r="AH3166" s="7">
        <f t="shared" si="524"/>
        <v>10357.859999999999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3420</v>
      </c>
      <c r="B3167" s="91" t="s">
        <v>35</v>
      </c>
      <c r="C3167" s="91" t="s">
        <v>146</v>
      </c>
      <c r="D3167" s="91" t="s">
        <v>163</v>
      </c>
      <c r="E3167" s="91" t="s">
        <v>1906</v>
      </c>
      <c r="F3167" s="91" t="s">
        <v>1906</v>
      </c>
      <c r="G3167" s="91" t="s">
        <v>1906</v>
      </c>
      <c r="H3167" s="91">
        <v>237</v>
      </c>
      <c r="I3167" s="91" t="s">
        <v>2377</v>
      </c>
      <c r="J3167" s="2" t="s">
        <v>3333</v>
      </c>
      <c r="K3167" s="2" t="s">
        <v>3275</v>
      </c>
      <c r="L3167" s="2" t="s">
        <v>35</v>
      </c>
      <c r="M3167" s="91" t="s">
        <v>2151</v>
      </c>
      <c r="N3167" s="64"/>
      <c r="O3167" s="64" t="s">
        <v>45</v>
      </c>
      <c r="P3167" s="64" t="s">
        <v>46</v>
      </c>
      <c r="Q3167" s="16">
        <v>0.03</v>
      </c>
      <c r="R3167" s="82"/>
      <c r="S3167" s="64"/>
      <c r="T3167" s="83">
        <v>-27682.880000000081</v>
      </c>
      <c r="U3167" s="7"/>
      <c r="V3167" s="7">
        <v>0</v>
      </c>
      <c r="W3167" s="83">
        <f t="shared" si="522"/>
        <v>-27682.880000000081</v>
      </c>
      <c r="X3167" s="83">
        <f t="shared" si="523"/>
        <v>0</v>
      </c>
      <c r="Y3167" s="83"/>
      <c r="Z3167" s="16">
        <v>0</v>
      </c>
      <c r="AA3167" s="7">
        <v>0</v>
      </c>
      <c r="AB3167" s="7">
        <f t="shared" si="525"/>
        <v>0</v>
      </c>
      <c r="AC3167" s="5">
        <f t="shared" si="526"/>
        <v>0</v>
      </c>
      <c r="AD3167" s="7">
        <v>0</v>
      </c>
      <c r="AE3167" s="3">
        <f>VLOOKUP(I3167,[1]媒体政策预估表!A:N,MATCH(O3167,[1]媒体政策预估表!$A$2:$M$2,0),0)</f>
        <v>0.06</v>
      </c>
      <c r="AF3167" s="7">
        <f t="shared" si="527"/>
        <v>0</v>
      </c>
      <c r="AG3167" s="10">
        <v>0</v>
      </c>
      <c r="AH3167" s="7">
        <f t="shared" si="524"/>
        <v>0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3432</v>
      </c>
      <c r="B3168" s="91" t="s">
        <v>35</v>
      </c>
      <c r="C3168" s="91" t="s">
        <v>189</v>
      </c>
      <c r="D3168" s="91" t="s">
        <v>190</v>
      </c>
      <c r="E3168" s="91" t="s">
        <v>2489</v>
      </c>
      <c r="F3168" s="91" t="s">
        <v>2489</v>
      </c>
      <c r="G3168" s="91" t="s">
        <v>2489</v>
      </c>
      <c r="H3168" s="91">
        <v>237</v>
      </c>
      <c r="I3168" s="91" t="s">
        <v>2377</v>
      </c>
      <c r="J3168" s="2" t="s">
        <v>3333</v>
      </c>
      <c r="K3168" s="2" t="s">
        <v>3275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0.01</v>
      </c>
      <c r="R3168" s="82"/>
      <c r="S3168" s="64"/>
      <c r="T3168" s="83">
        <v>-3427.0218191787135</v>
      </c>
      <c r="U3168" s="7">
        <v>7755.49</v>
      </c>
      <c r="V3168" s="7">
        <v>4325.9799999999996</v>
      </c>
      <c r="W3168" s="83">
        <f t="shared" si="522"/>
        <v>2.4881808212867327</v>
      </c>
      <c r="X3168" s="83">
        <f t="shared" si="523"/>
        <v>3068.0709219858149</v>
      </c>
      <c r="Y3168" s="83"/>
      <c r="Z3168" s="16">
        <v>0</v>
      </c>
      <c r="AA3168" s="7">
        <v>0</v>
      </c>
      <c r="AB3168" s="7">
        <f t="shared" si="525"/>
        <v>3068.0709219858149</v>
      </c>
      <c r="AC3168" s="5">
        <f t="shared" si="526"/>
        <v>1257.9090780141846</v>
      </c>
      <c r="AD3168" s="7">
        <v>3089.99</v>
      </c>
      <c r="AE3168" s="3">
        <f>VLOOKUP(I3168,[1]媒体政策预估表!A:N,MATCH(O3168,[1]媒体政策预估表!$A$2:$M$2,0),0)</f>
        <v>7.0000000000000007E-2</v>
      </c>
      <c r="AF3168" s="7">
        <f t="shared" si="527"/>
        <v>216.29930000000002</v>
      </c>
      <c r="AG3168" s="10">
        <v>0.4</v>
      </c>
      <c r="AH3168" s="7">
        <f t="shared" si="524"/>
        <v>3089.985714285714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3420</v>
      </c>
      <c r="B3169" s="91" t="s">
        <v>35</v>
      </c>
      <c r="C3169" s="91" t="s">
        <v>189</v>
      </c>
      <c r="D3169" s="91" t="s">
        <v>190</v>
      </c>
      <c r="E3169" s="91" t="s">
        <v>2490</v>
      </c>
      <c r="F3169" s="91" t="s">
        <v>2490</v>
      </c>
      <c r="G3169" s="91" t="s">
        <v>2490</v>
      </c>
      <c r="H3169" s="91">
        <v>237</v>
      </c>
      <c r="I3169" s="91" t="s">
        <v>2377</v>
      </c>
      <c r="J3169" s="2" t="s">
        <v>3333</v>
      </c>
      <c r="K3169" s="2" t="s">
        <v>3275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7.0000000000000007E-2</v>
      </c>
      <c r="R3169" s="82"/>
      <c r="S3169" s="64"/>
      <c r="T3169" s="83">
        <v>-5.8385726027881901</v>
      </c>
      <c r="U3169" s="7"/>
      <c r="V3169" s="7">
        <v>0</v>
      </c>
      <c r="W3169" s="83">
        <f t="shared" si="522"/>
        <v>-5.8385726027881901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0.46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3420</v>
      </c>
      <c r="B3170" s="91" t="s">
        <v>35</v>
      </c>
      <c r="C3170" s="91" t="s">
        <v>189</v>
      </c>
      <c r="D3170" s="91" t="s">
        <v>190</v>
      </c>
      <c r="E3170" s="91" t="s">
        <v>2461</v>
      </c>
      <c r="F3170" s="91" t="s">
        <v>2461</v>
      </c>
      <c r="G3170" s="91" t="s">
        <v>2461</v>
      </c>
      <c r="H3170" s="91">
        <v>237</v>
      </c>
      <c r="I3170" s="91" t="s">
        <v>2377</v>
      </c>
      <c r="J3170" s="2" t="s">
        <v>3333</v>
      </c>
      <c r="K3170" s="2" t="s">
        <v>3275</v>
      </c>
      <c r="L3170" s="2" t="s">
        <v>35</v>
      </c>
      <c r="M3170" s="91" t="s">
        <v>2441</v>
      </c>
      <c r="N3170" s="64"/>
      <c r="O3170" s="64" t="s">
        <v>40</v>
      </c>
      <c r="P3170" s="64" t="s">
        <v>46</v>
      </c>
      <c r="Q3170" s="16">
        <v>0.04</v>
      </c>
      <c r="R3170" s="82"/>
      <c r="S3170" s="64" t="s">
        <v>3449</v>
      </c>
      <c r="T3170" s="83">
        <v>-2154.914000000218</v>
      </c>
      <c r="U3170" s="7">
        <v>2301.3000000000002</v>
      </c>
      <c r="V3170" s="7">
        <v>0</v>
      </c>
      <c r="W3170" s="83">
        <f t="shared" si="522"/>
        <v>146.38599999978214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7.0000000000000007E-2</v>
      </c>
      <c r="AF3170" s="7">
        <f t="shared" si="527"/>
        <v>0</v>
      </c>
      <c r="AG3170" s="10">
        <v>0.4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3432</v>
      </c>
      <c r="B3171" s="91" t="s">
        <v>35</v>
      </c>
      <c r="C3171" s="91" t="s">
        <v>189</v>
      </c>
      <c r="D3171" s="91" t="s">
        <v>190</v>
      </c>
      <c r="E3171" s="91" t="s">
        <v>2491</v>
      </c>
      <c r="F3171" s="91" t="s">
        <v>2491</v>
      </c>
      <c r="G3171" s="91" t="s">
        <v>2491</v>
      </c>
      <c r="H3171" s="91">
        <v>237</v>
      </c>
      <c r="I3171" s="91" t="s">
        <v>2377</v>
      </c>
      <c r="J3171" s="2" t="s">
        <v>3333</v>
      </c>
      <c r="K3171" s="2" t="s">
        <v>3275</v>
      </c>
      <c r="L3171" s="2" t="s">
        <v>35</v>
      </c>
      <c r="M3171" s="91" t="s">
        <v>2441</v>
      </c>
      <c r="N3171" s="64"/>
      <c r="O3171" s="64" t="s">
        <v>45</v>
      </c>
      <c r="P3171" s="64" t="s">
        <v>46</v>
      </c>
      <c r="Q3171" s="16">
        <v>0.08</v>
      </c>
      <c r="R3171" s="82"/>
      <c r="S3171" s="64"/>
      <c r="T3171" s="83">
        <v>-5.2999999998064595E-3</v>
      </c>
      <c r="U3171" s="7"/>
      <c r="V3171" s="7">
        <v>0</v>
      </c>
      <c r="W3171" s="83">
        <f t="shared" si="522"/>
        <v>-5.2999999998064595E-3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0.06</v>
      </c>
      <c r="AF3171" s="7">
        <f t="shared" si="527"/>
        <v>0</v>
      </c>
      <c r="AG3171" s="10">
        <v>0.37</v>
      </c>
      <c r="AH3171" s="7">
        <f t="shared" si="524"/>
        <v>0</v>
      </c>
      <c r="AI3171" s="64"/>
      <c r="AJ3171" s="1" t="e">
        <v>#N/A</v>
      </c>
      <c r="AK3171" s="12">
        <f t="shared" si="528"/>
        <v>0</v>
      </c>
    </row>
    <row r="3172" spans="1:37" hidden="1" x14ac:dyDescent="0.3">
      <c r="A3172" s="104" t="s">
        <v>3420</v>
      </c>
      <c r="B3172" s="91" t="s">
        <v>35</v>
      </c>
      <c r="C3172" s="91" t="s">
        <v>189</v>
      </c>
      <c r="D3172" s="91" t="s">
        <v>190</v>
      </c>
      <c r="E3172" s="91" t="s">
        <v>208</v>
      </c>
      <c r="F3172" s="91" t="s">
        <v>208</v>
      </c>
      <c r="G3172" s="91" t="s">
        <v>208</v>
      </c>
      <c r="H3172" s="91">
        <v>237</v>
      </c>
      <c r="I3172" s="91" t="s">
        <v>2377</v>
      </c>
      <c r="J3172" s="2" t="s">
        <v>3333</v>
      </c>
      <c r="K3172" s="2" t="s">
        <v>3275</v>
      </c>
      <c r="L3172" s="2" t="s">
        <v>35</v>
      </c>
      <c r="M3172" s="91" t="s">
        <v>2441</v>
      </c>
      <c r="N3172" s="64"/>
      <c r="O3172" s="64" t="s">
        <v>40</v>
      </c>
      <c r="P3172" s="64" t="s">
        <v>46</v>
      </c>
      <c r="Q3172" s="16">
        <v>0.08</v>
      </c>
      <c r="R3172" s="82"/>
      <c r="S3172" s="64"/>
      <c r="T3172" s="83">
        <v>1868.9399999999641</v>
      </c>
      <c r="U3172" s="7"/>
      <c r="V3172" s="7">
        <v>0</v>
      </c>
      <c r="W3172" s="83">
        <f t="shared" si="522"/>
        <v>1868.9399999999641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7.0000000000000007E-2</v>
      </c>
      <c r="AF3172" s="7">
        <f t="shared" si="527"/>
        <v>0</v>
      </c>
      <c r="AG3172" s="10">
        <v>0.4</v>
      </c>
      <c r="AH3172" s="7">
        <f t="shared" si="524"/>
        <v>0</v>
      </c>
      <c r="AI3172" s="64"/>
      <c r="AJ3172" s="1" t="s">
        <v>3706</v>
      </c>
      <c r="AK3172" s="12">
        <f t="shared" si="528"/>
        <v>0</v>
      </c>
    </row>
    <row r="3173" spans="1:37" hidden="1" x14ac:dyDescent="0.3">
      <c r="A3173" s="104" t="s">
        <v>3432</v>
      </c>
      <c r="B3173" s="91" t="s">
        <v>35</v>
      </c>
      <c r="C3173" s="91" t="s">
        <v>189</v>
      </c>
      <c r="D3173" s="91" t="s">
        <v>190</v>
      </c>
      <c r="E3173" s="91" t="s">
        <v>2492</v>
      </c>
      <c r="F3173" s="91" t="s">
        <v>2492</v>
      </c>
      <c r="G3173" s="91" t="s">
        <v>2492</v>
      </c>
      <c r="H3173" s="91">
        <v>237</v>
      </c>
      <c r="I3173" s="91" t="s">
        <v>2377</v>
      </c>
      <c r="J3173" s="2" t="s">
        <v>3333</v>
      </c>
      <c r="K3173" s="2" t="s">
        <v>3275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0.03</v>
      </c>
      <c r="R3173" s="82"/>
      <c r="S3173" s="64"/>
      <c r="T3173" s="83">
        <v>6.2000000011721568E-3</v>
      </c>
      <c r="U3173" s="7"/>
      <c r="V3173" s="7">
        <v>0</v>
      </c>
      <c r="W3173" s="83">
        <f t="shared" si="522"/>
        <v>6.2000000011721568E-3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3420</v>
      </c>
      <c r="B3174" s="91" t="s">
        <v>35</v>
      </c>
      <c r="C3174" s="91" t="s">
        <v>189</v>
      </c>
      <c r="D3174" s="91" t="s">
        <v>210</v>
      </c>
      <c r="E3174" s="91" t="s">
        <v>2458</v>
      </c>
      <c r="F3174" s="91" t="s">
        <v>2458</v>
      </c>
      <c r="G3174" s="91" t="s">
        <v>2458</v>
      </c>
      <c r="H3174" s="91">
        <v>237</v>
      </c>
      <c r="I3174" s="91" t="s">
        <v>2377</v>
      </c>
      <c r="J3174" s="2" t="s">
        <v>3333</v>
      </c>
      <c r="K3174" s="2" t="s">
        <v>3275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0.05</v>
      </c>
      <c r="R3174" s="82"/>
      <c r="S3174" s="64"/>
      <c r="T3174" s="83">
        <v>-830131.6571000003</v>
      </c>
      <c r="U3174" s="7"/>
      <c r="V3174" s="7">
        <v>0</v>
      </c>
      <c r="W3174" s="83">
        <f t="shared" si="522"/>
        <v>-830131.6571000003</v>
      </c>
      <c r="X3174" s="83">
        <f t="shared" si="523"/>
        <v>0</v>
      </c>
      <c r="Y3174" s="83"/>
      <c r="Z3174" s="16">
        <v>0</v>
      </c>
      <c r="AA3174" s="7">
        <v>0</v>
      </c>
      <c r="AB3174" s="7">
        <f t="shared" si="525"/>
        <v>0</v>
      </c>
      <c r="AC3174" s="5">
        <f t="shared" si="526"/>
        <v>0</v>
      </c>
      <c r="AD3174" s="7">
        <v>0</v>
      </c>
      <c r="AE3174" s="3">
        <f>VLOOKUP(I3174,[1]媒体政策预估表!A:N,MATCH(O3174,[1]媒体政策预估表!$A$2:$M$2,0),0)</f>
        <v>0.06</v>
      </c>
      <c r="AF3174" s="7">
        <f t="shared" si="527"/>
        <v>0</v>
      </c>
      <c r="AG3174" s="10">
        <v>0.37</v>
      </c>
      <c r="AH3174" s="7">
        <f t="shared" si="524"/>
        <v>0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3420</v>
      </c>
      <c r="B3175" s="91" t="s">
        <v>35</v>
      </c>
      <c r="C3175" s="91" t="s">
        <v>189</v>
      </c>
      <c r="D3175" s="91" t="s">
        <v>210</v>
      </c>
      <c r="E3175" s="91" t="s">
        <v>295</v>
      </c>
      <c r="F3175" s="91" t="s">
        <v>295</v>
      </c>
      <c r="G3175" s="91" t="s">
        <v>295</v>
      </c>
      <c r="H3175" s="91">
        <v>237</v>
      </c>
      <c r="I3175" s="91" t="s">
        <v>2377</v>
      </c>
      <c r="J3175" s="2" t="s">
        <v>3333</v>
      </c>
      <c r="K3175" s="2" t="s">
        <v>3275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0.03</v>
      </c>
      <c r="R3175" s="82"/>
      <c r="S3175" s="64"/>
      <c r="T3175" s="83">
        <v>9981.5777999999955</v>
      </c>
      <c r="U3175" s="7"/>
      <c r="V3175" s="7">
        <v>3755.2799999999997</v>
      </c>
      <c r="W3175" s="83">
        <f t="shared" ref="W3175:W3238" si="529">T3175+U3175-V3175</f>
        <v>6226.2977999999957</v>
      </c>
      <c r="X3175" s="83">
        <f t="shared" si="523"/>
        <v>2682.3428571428572</v>
      </c>
      <c r="Y3175" s="83"/>
      <c r="Z3175" s="16">
        <v>0</v>
      </c>
      <c r="AA3175" s="7">
        <v>0</v>
      </c>
      <c r="AB3175" s="7">
        <f t="shared" si="525"/>
        <v>2682.3428571428572</v>
      </c>
      <c r="AC3175" s="5">
        <f t="shared" si="526"/>
        <v>1072.9371428571426</v>
      </c>
      <c r="AD3175" s="7">
        <v>2741.0499999999993</v>
      </c>
      <c r="AE3175" s="3">
        <f>VLOOKUP(I3175,[1]媒体政策预估表!A:N,MATCH(O3175,[1]媒体政策预估表!$A$2:$M$2,0),0)</f>
        <v>0.06</v>
      </c>
      <c r="AF3175" s="7">
        <f t="shared" si="527"/>
        <v>164.46299999999994</v>
      </c>
      <c r="AG3175" s="10">
        <v>0.37</v>
      </c>
      <c r="AH3175" s="7">
        <f t="shared" si="524"/>
        <v>2741.0802919708026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3432</v>
      </c>
      <c r="B3176" s="91" t="s">
        <v>35</v>
      </c>
      <c r="C3176" s="91" t="s">
        <v>189</v>
      </c>
      <c r="D3176" s="91" t="s">
        <v>210</v>
      </c>
      <c r="E3176" s="91" t="s">
        <v>2493</v>
      </c>
      <c r="F3176" s="91" t="s">
        <v>2493</v>
      </c>
      <c r="G3176" s="91" t="s">
        <v>2493</v>
      </c>
      <c r="H3176" s="91">
        <v>237</v>
      </c>
      <c r="I3176" s="91" t="s">
        <v>2377</v>
      </c>
      <c r="J3176" s="2" t="s">
        <v>3333</v>
      </c>
      <c r="K3176" s="2" t="s">
        <v>3275</v>
      </c>
      <c r="L3176" s="2" t="s">
        <v>35</v>
      </c>
      <c r="M3176" s="91" t="s">
        <v>2441</v>
      </c>
      <c r="N3176" s="64"/>
      <c r="O3176" s="64" t="s">
        <v>45</v>
      </c>
      <c r="P3176" s="64" t="s">
        <v>46</v>
      </c>
      <c r="Q3176" s="16">
        <v>0.08</v>
      </c>
      <c r="R3176" s="82"/>
      <c r="S3176" s="64"/>
      <c r="T3176" s="83">
        <v>3055.029500000001</v>
      </c>
      <c r="U3176" s="7"/>
      <c r="V3176" s="7">
        <v>0</v>
      </c>
      <c r="W3176" s="83">
        <f t="shared" si="529"/>
        <v>3055.029500000001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0.37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3420</v>
      </c>
      <c r="B3177" s="91" t="s">
        <v>35</v>
      </c>
      <c r="C3177" s="91" t="s">
        <v>59</v>
      </c>
      <c r="D3177" s="91" t="s">
        <v>60</v>
      </c>
      <c r="E3177" s="91" t="s">
        <v>2494</v>
      </c>
      <c r="F3177" s="91" t="s">
        <v>2495</v>
      </c>
      <c r="G3177" s="91" t="s">
        <v>2494</v>
      </c>
      <c r="H3177" s="91">
        <v>237</v>
      </c>
      <c r="I3177" s="91" t="s">
        <v>2377</v>
      </c>
      <c r="J3177" s="2" t="s">
        <v>3333</v>
      </c>
      <c r="K3177" s="2" t="s">
        <v>3275</v>
      </c>
      <c r="L3177" s="2" t="s">
        <v>35</v>
      </c>
      <c r="M3177" s="91" t="s">
        <v>2496</v>
      </c>
      <c r="N3177" s="64"/>
      <c r="O3177" s="64" t="s">
        <v>45</v>
      </c>
      <c r="P3177" s="64" t="s">
        <v>46</v>
      </c>
      <c r="Q3177" s="16">
        <v>0.04</v>
      </c>
      <c r="R3177" s="82"/>
      <c r="S3177" s="64"/>
      <c r="T3177" s="83">
        <v>-1.0999999999985448</v>
      </c>
      <c r="U3177" s="7"/>
      <c r="V3177" s="7">
        <v>0</v>
      </c>
      <c r="W3177" s="83">
        <f t="shared" si="529"/>
        <v>-1.0999999999985448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0.06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3420</v>
      </c>
      <c r="B3178" s="91" t="s">
        <v>35</v>
      </c>
      <c r="C3178" s="91" t="s">
        <v>65</v>
      </c>
      <c r="D3178" s="91" t="s">
        <v>2497</v>
      </c>
      <c r="E3178" s="91" t="s">
        <v>2388</v>
      </c>
      <c r="F3178" s="91" t="s">
        <v>2388</v>
      </c>
      <c r="G3178" s="91" t="s">
        <v>2388</v>
      </c>
      <c r="H3178" s="91">
        <v>237</v>
      </c>
      <c r="I3178" s="91" t="s">
        <v>2377</v>
      </c>
      <c r="J3178" s="2" t="s">
        <v>3333</v>
      </c>
      <c r="K3178" s="2" t="s">
        <v>3275</v>
      </c>
      <c r="L3178" s="2" t="s">
        <v>35</v>
      </c>
      <c r="M3178" s="91" t="s">
        <v>2388</v>
      </c>
      <c r="N3178" s="64"/>
      <c r="O3178" s="64" t="s">
        <v>413</v>
      </c>
      <c r="P3178" s="64" t="s">
        <v>46</v>
      </c>
      <c r="Q3178" s="16">
        <v>0.03</v>
      </c>
      <c r="R3178" s="82"/>
      <c r="S3178" s="64"/>
      <c r="T3178" s="83">
        <v>1.4300000000033322</v>
      </c>
      <c r="U3178" s="7"/>
      <c r="V3178" s="7">
        <v>0</v>
      </c>
      <c r="W3178" s="83">
        <f t="shared" si="529"/>
        <v>1.4300000000033322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0</v>
      </c>
      <c r="AF3178" s="7">
        <f t="shared" si="527"/>
        <v>0</v>
      </c>
      <c r="AG3178" s="10">
        <v>0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3432</v>
      </c>
      <c r="B3179" s="91" t="s">
        <v>35</v>
      </c>
      <c r="C3179" s="91" t="s">
        <v>47</v>
      </c>
      <c r="D3179" s="91" t="s">
        <v>63</v>
      </c>
      <c r="E3179" s="91" t="s">
        <v>129</v>
      </c>
      <c r="F3179" s="91" t="s">
        <v>129</v>
      </c>
      <c r="G3179" s="91" t="s">
        <v>129</v>
      </c>
      <c r="H3179" s="91">
        <v>237</v>
      </c>
      <c r="I3179" s="91" t="s">
        <v>2377</v>
      </c>
      <c r="J3179" s="2" t="s">
        <v>3333</v>
      </c>
      <c r="K3179" s="2" t="s">
        <v>3275</v>
      </c>
      <c r="L3179" s="2" t="s">
        <v>35</v>
      </c>
      <c r="M3179" s="91" t="s">
        <v>129</v>
      </c>
      <c r="N3179" s="64"/>
      <c r="O3179" s="64" t="s">
        <v>40</v>
      </c>
      <c r="P3179" s="64" t="s">
        <v>46</v>
      </c>
      <c r="Q3179" s="16">
        <v>0.05</v>
      </c>
      <c r="R3179" s="82"/>
      <c r="S3179" s="64"/>
      <c r="T3179" s="83">
        <v>-1.2399999999615829E-2</v>
      </c>
      <c r="U3179" s="7"/>
      <c r="V3179" s="7">
        <v>0</v>
      </c>
      <c r="W3179" s="83">
        <f t="shared" si="529"/>
        <v>-1.2399999999615829E-2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0.28000000000000003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3432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3333</v>
      </c>
      <c r="K3180" s="2" t="s">
        <v>3275</v>
      </c>
      <c r="L3180" s="2" t="s">
        <v>35</v>
      </c>
      <c r="M3180" s="91" t="s">
        <v>2411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-527500</v>
      </c>
      <c r="U3180" s="7"/>
      <c r="V3180" s="7">
        <v>0</v>
      </c>
      <c r="W3180" s="83">
        <f t="shared" si="529"/>
        <v>-527500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3432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2397</v>
      </c>
      <c r="G3181" s="91" t="s">
        <v>2396</v>
      </c>
      <c r="H3181" s="91">
        <v>237</v>
      </c>
      <c r="I3181" s="91" t="s">
        <v>2377</v>
      </c>
      <c r="J3181" s="2" t="s">
        <v>3333</v>
      </c>
      <c r="K3181" s="2" t="s">
        <v>3275</v>
      </c>
      <c r="L3181" s="2" t="s">
        <v>35</v>
      </c>
      <c r="M3181" s="91" t="s">
        <v>2407</v>
      </c>
      <c r="N3181" s="64"/>
      <c r="O3181" s="64" t="s">
        <v>40</v>
      </c>
      <c r="P3181" s="64" t="s">
        <v>46</v>
      </c>
      <c r="Q3181" s="16">
        <v>5.5E-2</v>
      </c>
      <c r="R3181" s="82"/>
      <c r="S3181" s="64"/>
      <c r="T3181" s="83">
        <v>-2779247.12</v>
      </c>
      <c r="U3181" s="7"/>
      <c r="V3181" s="7">
        <v>0</v>
      </c>
      <c r="W3181" s="83">
        <f t="shared" si="529"/>
        <v>-2779247.12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7.0000000000000007E-2</v>
      </c>
      <c r="AF3181" s="7">
        <f t="shared" si="527"/>
        <v>0</v>
      </c>
      <c r="AG3181" s="10">
        <v>0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3420</v>
      </c>
      <c r="B3182" s="91" t="s">
        <v>35</v>
      </c>
      <c r="C3182" s="91" t="s">
        <v>47</v>
      </c>
      <c r="D3182" s="91" t="s">
        <v>63</v>
      </c>
      <c r="E3182" s="91" t="s">
        <v>2396</v>
      </c>
      <c r="F3182" s="91" t="s">
        <v>2410</v>
      </c>
      <c r="G3182" s="91" t="s">
        <v>2396</v>
      </c>
      <c r="H3182" s="91">
        <v>237</v>
      </c>
      <c r="I3182" s="91" t="s">
        <v>2377</v>
      </c>
      <c r="J3182" s="2" t="s">
        <v>3333</v>
      </c>
      <c r="K3182" s="2" t="s">
        <v>3275</v>
      </c>
      <c r="L3182" s="2" t="s">
        <v>35</v>
      </c>
      <c r="M3182" s="91" t="s">
        <v>2411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7782851.6699999999</v>
      </c>
      <c r="U3182" s="7"/>
      <c r="V3182" s="7">
        <v>0</v>
      </c>
      <c r="W3182" s="83">
        <f t="shared" si="529"/>
        <v>7782851.6699999999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0.06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3432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3333</v>
      </c>
      <c r="K3183" s="2" t="s">
        <v>3275</v>
      </c>
      <c r="L3183" s="2" t="s">
        <v>35</v>
      </c>
      <c r="M3183" s="91" t="s">
        <v>2420</v>
      </c>
      <c r="N3183" s="64"/>
      <c r="O3183" s="64" t="s">
        <v>45</v>
      </c>
      <c r="P3183" s="64" t="s">
        <v>46</v>
      </c>
      <c r="Q3183" s="16">
        <v>5.5E-2</v>
      </c>
      <c r="R3183" s="82"/>
      <c r="S3183" s="64"/>
      <c r="T3183" s="83">
        <v>-66434.08500000037</v>
      </c>
      <c r="U3183" s="7"/>
      <c r="V3183" s="7">
        <v>0</v>
      </c>
      <c r="W3183" s="83">
        <f t="shared" si="529"/>
        <v>-66434.08500000037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0.06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3432</v>
      </c>
      <c r="B3184" s="91" t="s">
        <v>35</v>
      </c>
      <c r="C3184" s="91" t="s">
        <v>47</v>
      </c>
      <c r="D3184" s="91" t="s">
        <v>63</v>
      </c>
      <c r="E3184" s="91" t="s">
        <v>2412</v>
      </c>
      <c r="F3184" s="91" t="s">
        <v>2419</v>
      </c>
      <c r="G3184" s="91" t="s">
        <v>2412</v>
      </c>
      <c r="H3184" s="91">
        <v>237</v>
      </c>
      <c r="I3184" s="91" t="s">
        <v>2377</v>
      </c>
      <c r="J3184" s="2" t="s">
        <v>3333</v>
      </c>
      <c r="K3184" s="2" t="s">
        <v>3275</v>
      </c>
      <c r="L3184" s="2" t="s">
        <v>35</v>
      </c>
      <c r="M3184" s="91" t="s">
        <v>2420</v>
      </c>
      <c r="N3184" s="64"/>
      <c r="O3184" s="64" t="s">
        <v>413</v>
      </c>
      <c r="P3184" s="64" t="s">
        <v>46</v>
      </c>
      <c r="Q3184" s="16">
        <v>5.5E-2</v>
      </c>
      <c r="R3184" s="82"/>
      <c r="S3184" s="64"/>
      <c r="T3184" s="83">
        <v>-5.0000000337604433E-3</v>
      </c>
      <c r="U3184" s="7"/>
      <c r="V3184" s="7">
        <v>0</v>
      </c>
      <c r="W3184" s="83">
        <f t="shared" si="529"/>
        <v>-5.0000000337604433E-3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0</v>
      </c>
      <c r="AF3184" s="7">
        <f t="shared" si="527"/>
        <v>0</v>
      </c>
      <c r="AG3184" s="10">
        <v>0.1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3432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238</v>
      </c>
      <c r="G3185" s="91" t="s">
        <v>238</v>
      </c>
      <c r="H3185" s="91">
        <v>237</v>
      </c>
      <c r="I3185" s="91" t="s">
        <v>2377</v>
      </c>
      <c r="J3185" s="2" t="s">
        <v>3333</v>
      </c>
      <c r="K3185" s="2" t="s">
        <v>3275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0.02</v>
      </c>
      <c r="R3185" s="82"/>
      <c r="S3185" s="64"/>
      <c r="T3185" s="83">
        <v>-74839.461799999946</v>
      </c>
      <c r="U3185" s="7"/>
      <c r="V3185" s="7">
        <v>0</v>
      </c>
      <c r="W3185" s="83">
        <f t="shared" si="529"/>
        <v>-74839.461799999946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3420</v>
      </c>
      <c r="B3186" s="91" t="s">
        <v>35</v>
      </c>
      <c r="C3186" s="91" t="s">
        <v>146</v>
      </c>
      <c r="D3186" s="91" t="s">
        <v>147</v>
      </c>
      <c r="E3186" s="91" t="s">
        <v>238</v>
      </c>
      <c r="F3186" s="91" t="s">
        <v>2498</v>
      </c>
      <c r="G3186" s="91" t="s">
        <v>238</v>
      </c>
      <c r="H3186" s="91">
        <v>237</v>
      </c>
      <c r="I3186" s="91" t="s">
        <v>2377</v>
      </c>
      <c r="J3186" s="2" t="s">
        <v>3333</v>
      </c>
      <c r="K3186" s="2" t="s">
        <v>3275</v>
      </c>
      <c r="L3186" s="2" t="s">
        <v>35</v>
      </c>
      <c r="M3186" s="91" t="s">
        <v>2436</v>
      </c>
      <c r="N3186" s="64"/>
      <c r="O3186" s="64" t="s">
        <v>40</v>
      </c>
      <c r="P3186" s="64" t="s">
        <v>46</v>
      </c>
      <c r="Q3186" s="16">
        <v>0.03</v>
      </c>
      <c r="R3186" s="82"/>
      <c r="S3186" s="64"/>
      <c r="T3186" s="83">
        <v>14839.55639999999</v>
      </c>
      <c r="U3186" s="7"/>
      <c r="V3186" s="7">
        <v>0</v>
      </c>
      <c r="W3186" s="83">
        <f t="shared" si="529"/>
        <v>14839.55639999999</v>
      </c>
      <c r="X3186" s="83">
        <f t="shared" si="523"/>
        <v>0</v>
      </c>
      <c r="Y3186" s="83"/>
      <c r="Z3186" s="16">
        <v>0</v>
      </c>
      <c r="AA3186" s="7">
        <v>0</v>
      </c>
      <c r="AB3186" s="7">
        <f t="shared" si="525"/>
        <v>0</v>
      </c>
      <c r="AC3186" s="5">
        <f t="shared" si="526"/>
        <v>0</v>
      </c>
      <c r="AD3186" s="7">
        <v>0</v>
      </c>
      <c r="AE3186" s="3">
        <f>VLOOKUP(I3186,[1]媒体政策预估表!A:N,MATCH(O3186,[1]媒体政策预估表!$A$2:$M$2,0),0)</f>
        <v>7.0000000000000007E-2</v>
      </c>
      <c r="AF3186" s="7">
        <f t="shared" si="527"/>
        <v>0</v>
      </c>
      <c r="AG3186" s="10">
        <v>0.38</v>
      </c>
      <c r="AH3186" s="7">
        <f t="shared" si="524"/>
        <v>0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3420</v>
      </c>
      <c r="B3187" s="91" t="s">
        <v>35</v>
      </c>
      <c r="C3187" s="91" t="s">
        <v>53</v>
      </c>
      <c r="D3187" s="91" t="s">
        <v>54</v>
      </c>
      <c r="E3187" s="91" t="s">
        <v>2475</v>
      </c>
      <c r="F3187" s="91" t="s">
        <v>2475</v>
      </c>
      <c r="G3187" s="91" t="s">
        <v>2475</v>
      </c>
      <c r="H3187" s="91">
        <v>237</v>
      </c>
      <c r="I3187" s="91" t="s">
        <v>2377</v>
      </c>
      <c r="J3187" s="2" t="s">
        <v>3333</v>
      </c>
      <c r="K3187" s="2" t="s">
        <v>3275</v>
      </c>
      <c r="L3187" s="2" t="s">
        <v>35</v>
      </c>
      <c r="M3187" s="91" t="s">
        <v>2475</v>
      </c>
      <c r="N3187" s="64"/>
      <c r="O3187" s="64" t="s">
        <v>45</v>
      </c>
      <c r="P3187" s="64" t="s">
        <v>46</v>
      </c>
      <c r="Q3187" s="16">
        <v>0.03</v>
      </c>
      <c r="R3187" s="82"/>
      <c r="S3187" s="64"/>
      <c r="T3187" s="83">
        <v>124432.62000000005</v>
      </c>
      <c r="U3187" s="7"/>
      <c r="V3187" s="7">
        <v>7732.8199999999906</v>
      </c>
      <c r="W3187" s="83">
        <f t="shared" si="529"/>
        <v>116699.80000000006</v>
      </c>
      <c r="X3187" s="83">
        <f t="shared" si="523"/>
        <v>7507.5922330096992</v>
      </c>
      <c r="Y3187" s="83"/>
      <c r="Z3187" s="16">
        <v>0</v>
      </c>
      <c r="AA3187" s="7">
        <v>0</v>
      </c>
      <c r="AB3187" s="7">
        <f t="shared" si="525"/>
        <v>7507.5922330096992</v>
      </c>
      <c r="AC3187" s="5">
        <f t="shared" si="526"/>
        <v>225.22776699029146</v>
      </c>
      <c r="AD3187" s="7">
        <v>7588.130000000001</v>
      </c>
      <c r="AE3187" s="3">
        <f>VLOOKUP(I3187,[1]媒体政策预估表!A:N,MATCH(O3187,[1]媒体政策预估表!$A$2:$M$2,0),0)</f>
        <v>0.06</v>
      </c>
      <c r="AF3187" s="7">
        <f t="shared" si="527"/>
        <v>455.28780000000006</v>
      </c>
      <c r="AG3187" s="10">
        <v>0</v>
      </c>
      <c r="AH3187" s="7">
        <f t="shared" si="524"/>
        <v>7732.8199999999906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3420</v>
      </c>
      <c r="B3188" s="91" t="s">
        <v>35</v>
      </c>
      <c r="C3188" s="91" t="s">
        <v>189</v>
      </c>
      <c r="D3188" s="91" t="s">
        <v>190</v>
      </c>
      <c r="E3188" s="91" t="s">
        <v>204</v>
      </c>
      <c r="F3188" s="91" t="s">
        <v>204</v>
      </c>
      <c r="G3188" s="91" t="s">
        <v>204</v>
      </c>
      <c r="H3188" s="91">
        <v>237</v>
      </c>
      <c r="I3188" s="91" t="s">
        <v>2377</v>
      </c>
      <c r="J3188" s="2" t="s">
        <v>3333</v>
      </c>
      <c r="K3188" s="2" t="s">
        <v>3275</v>
      </c>
      <c r="L3188" s="2" t="s">
        <v>35</v>
      </c>
      <c r="M3188" s="91" t="s">
        <v>2441</v>
      </c>
      <c r="N3188" s="64"/>
      <c r="O3188" s="64" t="s">
        <v>45</v>
      </c>
      <c r="P3188" s="64" t="s">
        <v>3451</v>
      </c>
      <c r="Q3188" s="16">
        <v>-0.02</v>
      </c>
      <c r="R3188" s="82"/>
      <c r="S3188" s="64"/>
      <c r="T3188" s="83">
        <v>-515592.65</v>
      </c>
      <c r="U3188" s="7"/>
      <c r="V3188" s="7">
        <v>0</v>
      </c>
      <c r="W3188" s="83">
        <f t="shared" si="529"/>
        <v>-515592.65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0.06</v>
      </c>
      <c r="AF3188" s="7">
        <f t="shared" si="527"/>
        <v>0</v>
      </c>
      <c r="AG3188" s="10">
        <v>0.37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3420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3333</v>
      </c>
      <c r="K3189" s="2" t="s">
        <v>3275</v>
      </c>
      <c r="L3189" s="2" t="s">
        <v>35</v>
      </c>
      <c r="M3189" s="91" t="s">
        <v>2441</v>
      </c>
      <c r="N3189" s="64"/>
      <c r="O3189" s="64" t="s">
        <v>40</v>
      </c>
      <c r="P3189" s="64" t="s">
        <v>46</v>
      </c>
      <c r="Q3189" s="16">
        <v>0.05</v>
      </c>
      <c r="R3189" s="82"/>
      <c r="S3189" s="64"/>
      <c r="T3189" s="83">
        <v>30886.428000000004</v>
      </c>
      <c r="U3189" s="7"/>
      <c r="V3189" s="7">
        <v>0</v>
      </c>
      <c r="W3189" s="83">
        <f t="shared" si="529"/>
        <v>30886.428000000004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3432</v>
      </c>
      <c r="B3190" s="91" t="s">
        <v>35</v>
      </c>
      <c r="C3190" s="91" t="s">
        <v>189</v>
      </c>
      <c r="D3190" s="91" t="s">
        <v>190</v>
      </c>
      <c r="E3190" s="91" t="s">
        <v>2499</v>
      </c>
      <c r="F3190" s="91" t="s">
        <v>2499</v>
      </c>
      <c r="G3190" s="91" t="s">
        <v>2499</v>
      </c>
      <c r="H3190" s="91">
        <v>237</v>
      </c>
      <c r="I3190" s="91" t="s">
        <v>2377</v>
      </c>
      <c r="J3190" s="2" t="s">
        <v>3333</v>
      </c>
      <c r="K3190" s="2" t="s">
        <v>3275</v>
      </c>
      <c r="L3190" s="2" t="s">
        <v>35</v>
      </c>
      <c r="M3190" s="91" t="s">
        <v>2441</v>
      </c>
      <c r="N3190" s="64"/>
      <c r="O3190" s="64" t="s">
        <v>40</v>
      </c>
      <c r="P3190" s="64" t="s">
        <v>41</v>
      </c>
      <c r="Q3190" s="16">
        <v>0</v>
      </c>
      <c r="R3190" s="82"/>
      <c r="S3190" s="64"/>
      <c r="T3190" s="83">
        <v>0.13395915713044815</v>
      </c>
      <c r="U3190" s="7"/>
      <c r="V3190" s="7">
        <v>0</v>
      </c>
      <c r="W3190" s="83">
        <f t="shared" si="529"/>
        <v>0.13395915713044815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3432</v>
      </c>
      <c r="B3191" s="91" t="s">
        <v>35</v>
      </c>
      <c r="C3191" s="91" t="s">
        <v>189</v>
      </c>
      <c r="D3191" s="91" t="s">
        <v>190</v>
      </c>
      <c r="E3191" s="91" t="s">
        <v>2500</v>
      </c>
      <c r="F3191" s="91" t="s">
        <v>2500</v>
      </c>
      <c r="G3191" s="91" t="s">
        <v>2500</v>
      </c>
      <c r="H3191" s="91">
        <v>237</v>
      </c>
      <c r="I3191" s="91" t="s">
        <v>2377</v>
      </c>
      <c r="J3191" s="2" t="s">
        <v>3333</v>
      </c>
      <c r="K3191" s="2" t="s">
        <v>3275</v>
      </c>
      <c r="L3191" s="2" t="s">
        <v>35</v>
      </c>
      <c r="M3191" s="91" t="s">
        <v>2441</v>
      </c>
      <c r="N3191" s="64"/>
      <c r="O3191" s="64" t="s">
        <v>40</v>
      </c>
      <c r="P3191" s="64" t="s">
        <v>46</v>
      </c>
      <c r="Q3191" s="16">
        <v>0.08</v>
      </c>
      <c r="R3191" s="82"/>
      <c r="S3191" s="64"/>
      <c r="T3191" s="83">
        <v>178230.13199999923</v>
      </c>
      <c r="U3191" s="7"/>
      <c r="V3191" s="7">
        <v>0</v>
      </c>
      <c r="W3191" s="83">
        <f t="shared" si="529"/>
        <v>178230.13199999923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7.0000000000000007E-2</v>
      </c>
      <c r="AF3191" s="7">
        <f t="shared" si="527"/>
        <v>0</v>
      </c>
      <c r="AG3191" s="10">
        <v>0.4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3432</v>
      </c>
      <c r="B3192" s="91" t="s">
        <v>35</v>
      </c>
      <c r="C3192" s="91" t="s">
        <v>189</v>
      </c>
      <c r="D3192" s="91" t="s">
        <v>190</v>
      </c>
      <c r="E3192" s="91" t="s">
        <v>2501</v>
      </c>
      <c r="F3192" s="91" t="s">
        <v>2501</v>
      </c>
      <c r="G3192" s="91" t="s">
        <v>2501</v>
      </c>
      <c r="H3192" s="91">
        <v>237</v>
      </c>
      <c r="I3192" s="91" t="s">
        <v>2377</v>
      </c>
      <c r="J3192" s="2" t="s">
        <v>3333</v>
      </c>
      <c r="K3192" s="2" t="s">
        <v>3275</v>
      </c>
      <c r="L3192" s="2" t="s">
        <v>35</v>
      </c>
      <c r="M3192" s="91" t="s">
        <v>2441</v>
      </c>
      <c r="N3192" s="64"/>
      <c r="O3192" s="64" t="s">
        <v>45</v>
      </c>
      <c r="P3192" s="64" t="s">
        <v>46</v>
      </c>
      <c r="Q3192" s="16">
        <v>0.05</v>
      </c>
      <c r="R3192" s="82"/>
      <c r="S3192" s="64"/>
      <c r="T3192" s="83">
        <v>-7.5000000019826984E-3</v>
      </c>
      <c r="U3192" s="7"/>
      <c r="V3192" s="7">
        <v>0</v>
      </c>
      <c r="W3192" s="83">
        <f t="shared" si="529"/>
        <v>-7.5000000019826984E-3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0.37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3420</v>
      </c>
      <c r="B3193" s="91" t="s">
        <v>35</v>
      </c>
      <c r="C3193" s="91" t="s">
        <v>189</v>
      </c>
      <c r="D3193" s="91" t="s">
        <v>190</v>
      </c>
      <c r="E3193" s="91" t="s">
        <v>2502</v>
      </c>
      <c r="F3193" s="91" t="s">
        <v>2502</v>
      </c>
      <c r="G3193" s="91" t="s">
        <v>2502</v>
      </c>
      <c r="H3193" s="91">
        <v>237</v>
      </c>
      <c r="I3193" s="91" t="s">
        <v>2377</v>
      </c>
      <c r="J3193" s="2" t="s">
        <v>3333</v>
      </c>
      <c r="K3193" s="2" t="s">
        <v>3275</v>
      </c>
      <c r="L3193" s="2" t="s">
        <v>35</v>
      </c>
      <c r="M3193" s="91" t="s">
        <v>2503</v>
      </c>
      <c r="N3193" s="64"/>
      <c r="O3193" s="64" t="s">
        <v>45</v>
      </c>
      <c r="P3193" s="64" t="s">
        <v>46</v>
      </c>
      <c r="Q3193" s="16">
        <v>0.03</v>
      </c>
      <c r="R3193" s="82"/>
      <c r="S3193" s="64"/>
      <c r="T3193" s="83">
        <v>1106.1799999999998</v>
      </c>
      <c r="U3193" s="7"/>
      <c r="V3193" s="7">
        <v>0</v>
      </c>
      <c r="W3193" s="83">
        <f t="shared" si="529"/>
        <v>1106.1799999999998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0.06</v>
      </c>
      <c r="AF3193" s="7">
        <f t="shared" si="527"/>
        <v>0</v>
      </c>
      <c r="AG3193" s="10">
        <v>0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3432</v>
      </c>
      <c r="B3194" s="91" t="s">
        <v>35</v>
      </c>
      <c r="C3194" s="91" t="s">
        <v>189</v>
      </c>
      <c r="D3194" s="91" t="s">
        <v>210</v>
      </c>
      <c r="E3194" s="91" t="s">
        <v>2460</v>
      </c>
      <c r="F3194" s="91" t="s">
        <v>2460</v>
      </c>
      <c r="G3194" s="91" t="s">
        <v>2460</v>
      </c>
      <c r="H3194" s="91">
        <v>237</v>
      </c>
      <c r="I3194" s="91" t="s">
        <v>2377</v>
      </c>
      <c r="J3194" s="2" t="s">
        <v>3333</v>
      </c>
      <c r="K3194" s="2" t="s">
        <v>3275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0.03</v>
      </c>
      <c r="R3194" s="82"/>
      <c r="S3194" s="64"/>
      <c r="T3194" s="83">
        <v>-6.0000000157742761E-3</v>
      </c>
      <c r="U3194" s="7"/>
      <c r="V3194" s="7">
        <v>0</v>
      </c>
      <c r="W3194" s="83">
        <f t="shared" si="529"/>
        <v>-6.0000000157742761E-3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3432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3333</v>
      </c>
      <c r="K3195" s="2" t="s">
        <v>3275</v>
      </c>
      <c r="L3195" s="2" t="s">
        <v>35</v>
      </c>
      <c r="M3195" s="91" t="s">
        <v>2441</v>
      </c>
      <c r="N3195" s="64"/>
      <c r="O3195" s="64" t="s">
        <v>40</v>
      </c>
      <c r="P3195" s="64" t="s">
        <v>46</v>
      </c>
      <c r="Q3195" s="16">
        <v>0.05</v>
      </c>
      <c r="R3195" s="82"/>
      <c r="S3195" s="64"/>
      <c r="T3195" s="83">
        <v>1050881.8134847868</v>
      </c>
      <c r="U3195" s="7"/>
      <c r="V3195" s="7">
        <v>0</v>
      </c>
      <c r="W3195" s="83">
        <f t="shared" si="529"/>
        <v>1050881.8134847868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3432</v>
      </c>
      <c r="B3196" s="91" t="s">
        <v>35</v>
      </c>
      <c r="C3196" s="91" t="s">
        <v>189</v>
      </c>
      <c r="D3196" s="91" t="s">
        <v>210</v>
      </c>
      <c r="E3196" s="91" t="s">
        <v>204</v>
      </c>
      <c r="F3196" s="91" t="s">
        <v>2467</v>
      </c>
      <c r="G3196" s="91" t="s">
        <v>204</v>
      </c>
      <c r="H3196" s="91">
        <v>237</v>
      </c>
      <c r="I3196" s="91" t="s">
        <v>2377</v>
      </c>
      <c r="J3196" s="2" t="s">
        <v>3333</v>
      </c>
      <c r="K3196" s="2" t="s">
        <v>3275</v>
      </c>
      <c r="L3196" s="2" t="s">
        <v>35</v>
      </c>
      <c r="M3196" s="91" t="s">
        <v>2441</v>
      </c>
      <c r="N3196" s="64"/>
      <c r="O3196" s="64" t="s">
        <v>40</v>
      </c>
      <c r="P3196" s="64" t="s">
        <v>41</v>
      </c>
      <c r="Q3196" s="16">
        <v>0</v>
      </c>
      <c r="R3196" s="82"/>
      <c r="S3196" s="64"/>
      <c r="T3196" s="83">
        <v>-633233.87399999995</v>
      </c>
      <c r="U3196" s="7"/>
      <c r="V3196" s="7">
        <v>0</v>
      </c>
      <c r="W3196" s="83">
        <f t="shared" si="529"/>
        <v>-633233.87399999995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7.0000000000000007E-2</v>
      </c>
      <c r="AF3196" s="7">
        <f t="shared" si="527"/>
        <v>0</v>
      </c>
      <c r="AG3196" s="10">
        <v>0.4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3432</v>
      </c>
      <c r="B3197" s="91" t="s">
        <v>35</v>
      </c>
      <c r="C3197" s="91" t="s">
        <v>189</v>
      </c>
      <c r="D3197" s="91" t="s">
        <v>210</v>
      </c>
      <c r="E3197" s="91" t="s">
        <v>215</v>
      </c>
      <c r="F3197" s="91" t="s">
        <v>215</v>
      </c>
      <c r="G3197" s="91" t="s">
        <v>215</v>
      </c>
      <c r="H3197" s="91">
        <v>237</v>
      </c>
      <c r="I3197" s="91" t="s">
        <v>2377</v>
      </c>
      <c r="J3197" s="2" t="s">
        <v>3333</v>
      </c>
      <c r="K3197" s="2" t="s">
        <v>3275</v>
      </c>
      <c r="L3197" s="2" t="s">
        <v>35</v>
      </c>
      <c r="M3197" s="91" t="s">
        <v>2441</v>
      </c>
      <c r="N3197" s="64"/>
      <c r="O3197" s="64" t="s">
        <v>45</v>
      </c>
      <c r="P3197" s="64" t="s">
        <v>46</v>
      </c>
      <c r="Q3197" s="16">
        <v>0.01</v>
      </c>
      <c r="R3197" s="82"/>
      <c r="S3197" s="64"/>
      <c r="T3197" s="83">
        <v>1242.0009</v>
      </c>
      <c r="U3197" s="7"/>
      <c r="V3197" s="7">
        <v>0</v>
      </c>
      <c r="W3197" s="83">
        <f t="shared" si="529"/>
        <v>1242.0009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0.06</v>
      </c>
      <c r="AF3197" s="7">
        <f t="shared" si="527"/>
        <v>0</v>
      </c>
      <c r="AG3197" s="10">
        <v>0.37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3420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3333</v>
      </c>
      <c r="K3198" s="2" t="s">
        <v>3275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179793.86138219805</v>
      </c>
      <c r="U3198" s="7"/>
      <c r="V3198" s="7">
        <v>0</v>
      </c>
      <c r="W3198" s="83">
        <f t="shared" si="529"/>
        <v>179793.86138219805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0.41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3432</v>
      </c>
      <c r="B3199" s="91" t="s">
        <v>35</v>
      </c>
      <c r="C3199" s="91" t="s">
        <v>189</v>
      </c>
      <c r="D3199" s="91" t="s">
        <v>210</v>
      </c>
      <c r="E3199" s="91" t="s">
        <v>2504</v>
      </c>
      <c r="F3199" s="91" t="s">
        <v>2505</v>
      </c>
      <c r="G3199" s="91" t="s">
        <v>2504</v>
      </c>
      <c r="H3199" s="91">
        <v>237</v>
      </c>
      <c r="I3199" s="91" t="s">
        <v>2377</v>
      </c>
      <c r="J3199" s="2" t="s">
        <v>3333</v>
      </c>
      <c r="K3199" s="2" t="s">
        <v>3275</v>
      </c>
      <c r="L3199" s="2" t="s">
        <v>35</v>
      </c>
      <c r="M3199" s="91" t="s">
        <v>2504</v>
      </c>
      <c r="N3199" s="64"/>
      <c r="O3199" s="64" t="s">
        <v>40</v>
      </c>
      <c r="P3199" s="64" t="s">
        <v>46</v>
      </c>
      <c r="Q3199" s="16">
        <v>0.12</v>
      </c>
      <c r="R3199" s="82"/>
      <c r="S3199" s="64"/>
      <c r="T3199" s="83">
        <v>-244103.99919999999</v>
      </c>
      <c r="U3199" s="7"/>
      <c r="V3199" s="7">
        <v>0</v>
      </c>
      <c r="W3199" s="83">
        <f t="shared" si="529"/>
        <v>-244103.99919999999</v>
      </c>
      <c r="X3199" s="83">
        <f t="shared" si="523"/>
        <v>0</v>
      </c>
      <c r="Y3199" s="83"/>
      <c r="Z3199" s="16">
        <v>0</v>
      </c>
      <c r="AA3199" s="7">
        <v>0</v>
      </c>
      <c r="AB3199" s="7">
        <f t="shared" si="525"/>
        <v>0</v>
      </c>
      <c r="AC3199" s="5">
        <f t="shared" si="526"/>
        <v>0</v>
      </c>
      <c r="AD3199" s="7">
        <v>0</v>
      </c>
      <c r="AE3199" s="3">
        <f>VLOOKUP(I3199,[1]媒体政策预估表!A:N,MATCH(O3199,[1]媒体政策预估表!$A$2:$M$2,0),0)</f>
        <v>7.0000000000000007E-2</v>
      </c>
      <c r="AF3199" s="7">
        <f t="shared" si="527"/>
        <v>0</v>
      </c>
      <c r="AG3199" s="10">
        <v>0.46</v>
      </c>
      <c r="AH3199" s="7">
        <f t="shared" si="524"/>
        <v>0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3432</v>
      </c>
      <c r="B3200" s="91" t="s">
        <v>35</v>
      </c>
      <c r="C3200" s="91" t="s">
        <v>47</v>
      </c>
      <c r="D3200" s="91" t="s">
        <v>881</v>
      </c>
      <c r="E3200" s="91" t="s">
        <v>2506</v>
      </c>
      <c r="F3200" s="91" t="s">
        <v>2506</v>
      </c>
      <c r="G3200" s="91" t="s">
        <v>2506</v>
      </c>
      <c r="H3200" s="91">
        <v>237</v>
      </c>
      <c r="I3200" s="91" t="s">
        <v>2377</v>
      </c>
      <c r="J3200" s="2" t="s">
        <v>3333</v>
      </c>
      <c r="K3200" s="2" t="s">
        <v>3275</v>
      </c>
      <c r="L3200" s="2" t="s">
        <v>35</v>
      </c>
      <c r="M3200" s="91" t="s">
        <v>2506</v>
      </c>
      <c r="N3200" s="64"/>
      <c r="O3200" s="64" t="s">
        <v>45</v>
      </c>
      <c r="P3200" s="64" t="s">
        <v>46</v>
      </c>
      <c r="Q3200" s="16">
        <v>0.03</v>
      </c>
      <c r="R3200" s="82"/>
      <c r="S3200" s="64"/>
      <c r="T3200" s="83">
        <v>32125.830000000042</v>
      </c>
      <c r="U3200" s="7"/>
      <c r="V3200" s="7">
        <v>16276.299999999996</v>
      </c>
      <c r="W3200" s="83">
        <f t="shared" si="529"/>
        <v>15849.530000000046</v>
      </c>
      <c r="X3200" s="83">
        <f t="shared" si="523"/>
        <v>15802.233009708732</v>
      </c>
      <c r="Y3200" s="83"/>
      <c r="Z3200" s="16">
        <v>0</v>
      </c>
      <c r="AA3200" s="7">
        <v>0</v>
      </c>
      <c r="AB3200" s="7">
        <f t="shared" si="525"/>
        <v>15802.233009708732</v>
      </c>
      <c r="AC3200" s="5">
        <f t="shared" si="526"/>
        <v>474.06699029126321</v>
      </c>
      <c r="AD3200" s="7">
        <v>16276.299999999996</v>
      </c>
      <c r="AE3200" s="3">
        <f>VLOOKUP(I3200,[1]媒体政策预估表!A:N,MATCH(O3200,[1]媒体政策预估表!$A$2:$M$2,0),0)</f>
        <v>0.06</v>
      </c>
      <c r="AF3200" s="7">
        <f t="shared" si="527"/>
        <v>976.57799999999975</v>
      </c>
      <c r="AG3200" s="10">
        <v>0</v>
      </c>
      <c r="AH3200" s="7">
        <f t="shared" si="524"/>
        <v>16276.299999999996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3420</v>
      </c>
      <c r="B3201" s="91" t="s">
        <v>35</v>
      </c>
      <c r="C3201" s="91" t="s">
        <v>47</v>
      </c>
      <c r="D3201" s="91" t="s">
        <v>63</v>
      </c>
      <c r="E3201" s="91" t="s">
        <v>2396</v>
      </c>
      <c r="F3201" s="91" t="s">
        <v>2408</v>
      </c>
      <c r="G3201" s="91" t="s">
        <v>2396</v>
      </c>
      <c r="H3201" s="91">
        <v>237</v>
      </c>
      <c r="I3201" s="91" t="s">
        <v>2377</v>
      </c>
      <c r="J3201" s="2" t="s">
        <v>3333</v>
      </c>
      <c r="K3201" s="2" t="s">
        <v>3275</v>
      </c>
      <c r="L3201" s="2" t="s">
        <v>35</v>
      </c>
      <c r="M3201" s="91" t="s">
        <v>2409</v>
      </c>
      <c r="N3201" s="64"/>
      <c r="O3201" s="64" t="s">
        <v>40</v>
      </c>
      <c r="P3201" s="64" t="s">
        <v>46</v>
      </c>
      <c r="Q3201" s="16">
        <v>5.5E-2</v>
      </c>
      <c r="R3201" s="82"/>
      <c r="S3201" s="64"/>
      <c r="T3201" s="83">
        <v>52750</v>
      </c>
      <c r="U3201" s="7"/>
      <c r="V3201" s="7">
        <v>0</v>
      </c>
      <c r="W3201" s="83">
        <f t="shared" si="529"/>
        <v>52750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7.0000000000000007E-2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3420</v>
      </c>
      <c r="B3202" s="91" t="s">
        <v>35</v>
      </c>
      <c r="C3202" s="91" t="s">
        <v>47</v>
      </c>
      <c r="D3202" s="91" t="s">
        <v>63</v>
      </c>
      <c r="E3202" s="91" t="s">
        <v>541</v>
      </c>
      <c r="F3202" s="91" t="s">
        <v>541</v>
      </c>
      <c r="G3202" s="91" t="s">
        <v>541</v>
      </c>
      <c r="H3202" s="91">
        <v>237</v>
      </c>
      <c r="I3202" s="91" t="s">
        <v>2377</v>
      </c>
      <c r="J3202" s="2" t="s">
        <v>3333</v>
      </c>
      <c r="K3202" s="2" t="s">
        <v>3275</v>
      </c>
      <c r="L3202" s="2" t="s">
        <v>35</v>
      </c>
      <c r="M3202" s="91" t="s">
        <v>541</v>
      </c>
      <c r="N3202" s="64"/>
      <c r="O3202" s="64" t="s">
        <v>45</v>
      </c>
      <c r="P3202" s="64" t="s">
        <v>46</v>
      </c>
      <c r="Q3202" s="16">
        <v>0.03</v>
      </c>
      <c r="R3202" s="82"/>
      <c r="S3202" s="64"/>
      <c r="T3202" s="83">
        <v>1067.8328000000383</v>
      </c>
      <c r="U3202" s="7"/>
      <c r="V3202" s="7">
        <v>0</v>
      </c>
      <c r="W3202" s="83">
        <f t="shared" si="529"/>
        <v>1067.8328000000383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0.06</v>
      </c>
      <c r="AF3202" s="7">
        <f t="shared" si="527"/>
        <v>0</v>
      </c>
      <c r="AG3202" s="10">
        <v>0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3420</v>
      </c>
      <c r="B3203" s="91" t="s">
        <v>35</v>
      </c>
      <c r="C3203" s="91" t="s">
        <v>189</v>
      </c>
      <c r="D3203" s="91" t="s">
        <v>190</v>
      </c>
      <c r="E3203" s="91" t="s">
        <v>2507</v>
      </c>
      <c r="F3203" s="91" t="s">
        <v>2508</v>
      </c>
      <c r="G3203" s="91" t="s">
        <v>2507</v>
      </c>
      <c r="H3203" s="91">
        <v>237</v>
      </c>
      <c r="I3203" s="91" t="s">
        <v>2377</v>
      </c>
      <c r="J3203" s="2" t="s">
        <v>3333</v>
      </c>
      <c r="K3203" s="2" t="s">
        <v>3275</v>
      </c>
      <c r="L3203" s="2" t="s">
        <v>35</v>
      </c>
      <c r="M3203" s="91" t="s">
        <v>2507</v>
      </c>
      <c r="N3203" s="64"/>
      <c r="O3203" s="64" t="s">
        <v>40</v>
      </c>
      <c r="P3203" s="64" t="s">
        <v>46</v>
      </c>
      <c r="Q3203" s="16">
        <v>0.03</v>
      </c>
      <c r="R3203" s="82"/>
      <c r="S3203" s="64" t="s">
        <v>3452</v>
      </c>
      <c r="T3203" s="83">
        <v>-1108111.05</v>
      </c>
      <c r="U3203" s="7">
        <v>1097143.3</v>
      </c>
      <c r="V3203" s="7">
        <v>0</v>
      </c>
      <c r="W3203" s="83">
        <f t="shared" si="529"/>
        <v>-10967.75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7.0000000000000007E-2</v>
      </c>
      <c r="AF3203" s="7">
        <f t="shared" si="527"/>
        <v>0</v>
      </c>
      <c r="AG3203" s="10">
        <v>0.25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3432</v>
      </c>
      <c r="B3204" s="91" t="s">
        <v>35</v>
      </c>
      <c r="C3204" s="91" t="s">
        <v>189</v>
      </c>
      <c r="D3204" s="91" t="s">
        <v>190</v>
      </c>
      <c r="E3204" s="91" t="s">
        <v>2441</v>
      </c>
      <c r="F3204" s="91" t="s">
        <v>2441</v>
      </c>
      <c r="G3204" s="91" t="s">
        <v>2441</v>
      </c>
      <c r="H3204" s="91">
        <v>237</v>
      </c>
      <c r="I3204" s="91" t="s">
        <v>2377</v>
      </c>
      <c r="J3204" s="2" t="s">
        <v>3333</v>
      </c>
      <c r="K3204" s="2" t="s">
        <v>3275</v>
      </c>
      <c r="L3204" s="2" t="s">
        <v>35</v>
      </c>
      <c r="M3204" s="91" t="s">
        <v>2441</v>
      </c>
      <c r="N3204" s="64"/>
      <c r="O3204" s="64" t="s">
        <v>45</v>
      </c>
      <c r="P3204" s="64" t="s">
        <v>46</v>
      </c>
      <c r="Q3204" s="16">
        <v>0.08</v>
      </c>
      <c r="R3204" s="82"/>
      <c r="S3204" s="64"/>
      <c r="T3204" s="83">
        <v>136109.06239343219</v>
      </c>
      <c r="U3204" s="7"/>
      <c r="V3204" s="7">
        <v>0</v>
      </c>
      <c r="W3204" s="83">
        <f t="shared" si="529"/>
        <v>136109.06239343219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0.06</v>
      </c>
      <c r="AF3204" s="7">
        <f t="shared" si="527"/>
        <v>0</v>
      </c>
      <c r="AG3204" s="10">
        <v>0.37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3420</v>
      </c>
      <c r="B3205" s="91" t="s">
        <v>35</v>
      </c>
      <c r="C3205" s="91" t="s">
        <v>189</v>
      </c>
      <c r="D3205" s="91" t="s">
        <v>190</v>
      </c>
      <c r="E3205" s="91" t="s">
        <v>2448</v>
      </c>
      <c r="F3205" s="91" t="s">
        <v>2448</v>
      </c>
      <c r="G3205" s="91" t="s">
        <v>2448</v>
      </c>
      <c r="H3205" s="91">
        <v>237</v>
      </c>
      <c r="I3205" s="91" t="s">
        <v>2377</v>
      </c>
      <c r="J3205" s="2" t="s">
        <v>3333</v>
      </c>
      <c r="K3205" s="2" t="s">
        <v>3275</v>
      </c>
      <c r="L3205" s="2" t="s">
        <v>35</v>
      </c>
      <c r="M3205" s="91" t="s">
        <v>2441</v>
      </c>
      <c r="N3205" s="64"/>
      <c r="O3205" s="64" t="s">
        <v>40</v>
      </c>
      <c r="P3205" s="64" t="s">
        <v>46</v>
      </c>
      <c r="Q3205" s="16">
        <v>0.04</v>
      </c>
      <c r="R3205" s="82"/>
      <c r="S3205" s="64"/>
      <c r="T3205" s="83">
        <v>-31672.181400000001</v>
      </c>
      <c r="U3205" s="7"/>
      <c r="V3205" s="7">
        <v>0</v>
      </c>
      <c r="W3205" s="83">
        <f t="shared" si="529"/>
        <v>-31672.181400000001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0.41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3420</v>
      </c>
      <c r="B3206" s="91" t="s">
        <v>35</v>
      </c>
      <c r="C3206" s="91" t="s">
        <v>189</v>
      </c>
      <c r="D3206" s="91" t="s">
        <v>190</v>
      </c>
      <c r="E3206" s="91" t="s">
        <v>2509</v>
      </c>
      <c r="F3206" s="91" t="s">
        <v>2509</v>
      </c>
      <c r="G3206" s="91" t="s">
        <v>2509</v>
      </c>
      <c r="H3206" s="91">
        <v>237</v>
      </c>
      <c r="I3206" s="91" t="s">
        <v>2377</v>
      </c>
      <c r="J3206" s="2" t="s">
        <v>3333</v>
      </c>
      <c r="K3206" s="2" t="s">
        <v>3275</v>
      </c>
      <c r="L3206" s="2" t="s">
        <v>35</v>
      </c>
      <c r="M3206" s="91" t="s">
        <v>2441</v>
      </c>
      <c r="N3206" s="64"/>
      <c r="O3206" s="64" t="s">
        <v>40</v>
      </c>
      <c r="P3206" s="64" t="s">
        <v>41</v>
      </c>
      <c r="Q3206" s="16">
        <v>0</v>
      </c>
      <c r="R3206" s="82"/>
      <c r="S3206" s="64"/>
      <c r="T3206" s="83">
        <v>6.0000000021318556E-3</v>
      </c>
      <c r="U3206" s="7"/>
      <c r="V3206" s="7">
        <v>0</v>
      </c>
      <c r="W3206" s="83">
        <f t="shared" si="529"/>
        <v>6.0000000021318556E-3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7.0000000000000007E-2</v>
      </c>
      <c r="AF3206" s="7">
        <f t="shared" si="527"/>
        <v>0</v>
      </c>
      <c r="AG3206" s="10">
        <v>0.4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3420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3333</v>
      </c>
      <c r="K3207" s="2" t="s">
        <v>3275</v>
      </c>
      <c r="L3207" s="2" t="s">
        <v>35</v>
      </c>
      <c r="M3207" s="91" t="s">
        <v>2441</v>
      </c>
      <c r="N3207" s="64"/>
      <c r="O3207" s="64" t="s">
        <v>45</v>
      </c>
      <c r="P3207" s="64" t="s">
        <v>46</v>
      </c>
      <c r="Q3207" s="16">
        <v>0.04</v>
      </c>
      <c r="R3207" s="82"/>
      <c r="S3207" s="64"/>
      <c r="T3207" s="83">
        <v>12422.418899999999</v>
      </c>
      <c r="U3207" s="7"/>
      <c r="V3207" s="7">
        <v>0</v>
      </c>
      <c r="W3207" s="83">
        <f t="shared" si="529"/>
        <v>12422.418899999999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0.06</v>
      </c>
      <c r="AF3207" s="7">
        <f t="shared" si="527"/>
        <v>0</v>
      </c>
      <c r="AG3207" s="10">
        <v>0.37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3420</v>
      </c>
      <c r="B3208" s="91" t="s">
        <v>35</v>
      </c>
      <c r="C3208" s="91" t="s">
        <v>189</v>
      </c>
      <c r="D3208" s="91" t="s">
        <v>190</v>
      </c>
      <c r="E3208" s="91" t="s">
        <v>2510</v>
      </c>
      <c r="F3208" s="91" t="s">
        <v>2510</v>
      </c>
      <c r="G3208" s="91" t="s">
        <v>2510</v>
      </c>
      <c r="H3208" s="91">
        <v>237</v>
      </c>
      <c r="I3208" s="91" t="s">
        <v>2377</v>
      </c>
      <c r="J3208" s="2" t="s">
        <v>3333</v>
      </c>
      <c r="K3208" s="2" t="s">
        <v>3275</v>
      </c>
      <c r="L3208" s="2" t="s">
        <v>35</v>
      </c>
      <c r="M3208" s="91" t="s">
        <v>2441</v>
      </c>
      <c r="N3208" s="64"/>
      <c r="O3208" s="64" t="s">
        <v>40</v>
      </c>
      <c r="P3208" s="64" t="s">
        <v>46</v>
      </c>
      <c r="Q3208" s="16">
        <v>0.05</v>
      </c>
      <c r="R3208" s="82"/>
      <c r="S3208" s="64"/>
      <c r="T3208" s="83">
        <v>4315.6180000000031</v>
      </c>
      <c r="U3208" s="7"/>
      <c r="V3208" s="7">
        <v>0</v>
      </c>
      <c r="W3208" s="83">
        <f t="shared" si="529"/>
        <v>4315.6180000000031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3420</v>
      </c>
      <c r="B3209" s="91" t="s">
        <v>35</v>
      </c>
      <c r="C3209" s="91" t="s">
        <v>189</v>
      </c>
      <c r="D3209" s="91" t="s">
        <v>190</v>
      </c>
      <c r="E3209" s="91" t="s">
        <v>2511</v>
      </c>
      <c r="F3209" s="91" t="s">
        <v>2511</v>
      </c>
      <c r="G3209" s="91" t="s">
        <v>2511</v>
      </c>
      <c r="H3209" s="91">
        <v>237</v>
      </c>
      <c r="I3209" s="91" t="s">
        <v>2377</v>
      </c>
      <c r="J3209" s="2" t="s">
        <v>3333</v>
      </c>
      <c r="K3209" s="2" t="s">
        <v>3275</v>
      </c>
      <c r="L3209" s="2" t="s">
        <v>35</v>
      </c>
      <c r="M3209" s="91" t="s">
        <v>2441</v>
      </c>
      <c r="N3209" s="64"/>
      <c r="O3209" s="64" t="s">
        <v>40</v>
      </c>
      <c r="P3209" s="64" t="s">
        <v>41</v>
      </c>
      <c r="Q3209" s="16">
        <v>0</v>
      </c>
      <c r="R3209" s="82"/>
      <c r="S3209" s="64" t="s">
        <v>3452</v>
      </c>
      <c r="T3209" s="83">
        <v>-536.93690000008792</v>
      </c>
      <c r="U3209" s="7">
        <v>536.99</v>
      </c>
      <c r="V3209" s="7">
        <v>0</v>
      </c>
      <c r="W3209" s="83">
        <f t="shared" si="529"/>
        <v>5.3099999912092244E-2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7.0000000000000007E-2</v>
      </c>
      <c r="AF3209" s="7">
        <f t="shared" si="527"/>
        <v>0</v>
      </c>
      <c r="AG3209" s="10">
        <v>0.4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3432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2512</v>
      </c>
      <c r="G3210" s="91" t="s">
        <v>2391</v>
      </c>
      <c r="H3210" s="91">
        <v>237</v>
      </c>
      <c r="I3210" s="91" t="s">
        <v>2377</v>
      </c>
      <c r="J3210" s="2" t="s">
        <v>3333</v>
      </c>
      <c r="K3210" s="2" t="s">
        <v>3275</v>
      </c>
      <c r="L3210" s="2" t="s">
        <v>35</v>
      </c>
      <c r="M3210" s="91" t="s">
        <v>2393</v>
      </c>
      <c r="N3210" s="64"/>
      <c r="O3210" s="64" t="s">
        <v>413</v>
      </c>
      <c r="P3210" s="64" t="s">
        <v>46</v>
      </c>
      <c r="Q3210" s="16">
        <v>0.06</v>
      </c>
      <c r="R3210" s="82"/>
      <c r="S3210" s="64"/>
      <c r="T3210" s="83">
        <v>52779.029999999329</v>
      </c>
      <c r="U3210" s="7"/>
      <c r="V3210" s="7">
        <v>0</v>
      </c>
      <c r="W3210" s="83">
        <f t="shared" si="529"/>
        <v>52779.029999999329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</v>
      </c>
      <c r="AF3210" s="7">
        <f t="shared" si="527"/>
        <v>0</v>
      </c>
      <c r="AG3210" s="10">
        <v>0.16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3420</v>
      </c>
      <c r="B3211" s="91" t="s">
        <v>35</v>
      </c>
      <c r="C3211" s="91" t="s">
        <v>47</v>
      </c>
      <c r="D3211" s="91" t="s">
        <v>63</v>
      </c>
      <c r="E3211" s="91" t="s">
        <v>2391</v>
      </c>
      <c r="F3211" s="91" t="s">
        <v>2513</v>
      </c>
      <c r="G3211" s="91" t="s">
        <v>2391</v>
      </c>
      <c r="H3211" s="91">
        <v>237</v>
      </c>
      <c r="I3211" s="91" t="s">
        <v>2377</v>
      </c>
      <c r="J3211" s="2" t="s">
        <v>3333</v>
      </c>
      <c r="K3211" s="2" t="s">
        <v>3275</v>
      </c>
      <c r="L3211" s="2" t="s">
        <v>35</v>
      </c>
      <c r="M3211" s="91" t="s">
        <v>2393</v>
      </c>
      <c r="N3211" s="64"/>
      <c r="O3211" s="64" t="s">
        <v>45</v>
      </c>
      <c r="P3211" s="64" t="s">
        <v>41</v>
      </c>
      <c r="Q3211" s="16">
        <v>0</v>
      </c>
      <c r="R3211" s="82"/>
      <c r="S3211" s="64"/>
      <c r="T3211" s="83">
        <v>-20003231.118000001</v>
      </c>
      <c r="U3211" s="7"/>
      <c r="V3211" s="7">
        <v>0</v>
      </c>
      <c r="W3211" s="83">
        <f t="shared" si="529"/>
        <v>-20003231.118000001</v>
      </c>
      <c r="X3211" s="83">
        <f t="shared" si="523"/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si="524"/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3432</v>
      </c>
      <c r="B3212" s="91" t="s">
        <v>35</v>
      </c>
      <c r="C3212" s="91" t="s">
        <v>47</v>
      </c>
      <c r="D3212" s="91" t="s">
        <v>63</v>
      </c>
      <c r="E3212" s="91" t="s">
        <v>2514</v>
      </c>
      <c r="F3212" s="91" t="s">
        <v>2514</v>
      </c>
      <c r="G3212" s="91" t="s">
        <v>2514</v>
      </c>
      <c r="H3212" s="91">
        <v>237</v>
      </c>
      <c r="I3212" s="91" t="s">
        <v>2377</v>
      </c>
      <c r="J3212" s="2" t="s">
        <v>3333</v>
      </c>
      <c r="K3212" s="2" t="s">
        <v>3275</v>
      </c>
      <c r="L3212" s="2" t="s">
        <v>35</v>
      </c>
      <c r="M3212" s="91" t="s">
        <v>2393</v>
      </c>
      <c r="N3212" s="64"/>
      <c r="O3212" s="64" t="s">
        <v>45</v>
      </c>
      <c r="P3212" s="64" t="s">
        <v>46</v>
      </c>
      <c r="Q3212" s="16">
        <v>5.2600000000000001E-2</v>
      </c>
      <c r="R3212" s="82"/>
      <c r="S3212" s="64"/>
      <c r="T3212" s="83">
        <v>877.33400000000245</v>
      </c>
      <c r="U3212" s="7"/>
      <c r="V3212" s="7">
        <v>0</v>
      </c>
      <c r="W3212" s="83">
        <f t="shared" si="529"/>
        <v>877.33400000000245</v>
      </c>
      <c r="X3212" s="83">
        <f t="shared" ref="X3212:X3275" si="530">IF(P3212="折扣",V3212*Q3212,IF(P3212="返现",V3212,V3212/(1+Q3212+AG3212)))</f>
        <v>0</v>
      </c>
      <c r="Y3212" s="83"/>
      <c r="Z3212" s="16">
        <v>0</v>
      </c>
      <c r="AA3212" s="7">
        <v>0</v>
      </c>
      <c r="AB3212" s="7">
        <f t="shared" si="525"/>
        <v>0</v>
      </c>
      <c r="AC3212" s="5">
        <f t="shared" si="526"/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si="527"/>
        <v>0</v>
      </c>
      <c r="AG3212" s="10">
        <v>0.3</v>
      </c>
      <c r="AH3212" s="7">
        <f t="shared" ref="AH3212:AH3275" si="531">V3212/(1+AG3212)</f>
        <v>0</v>
      </c>
      <c r="AI3212" s="64"/>
      <c r="AJ3212" s="1" t="e">
        <v>#N/A</v>
      </c>
      <c r="AK3212" s="12">
        <f t="shared" si="528"/>
        <v>0</v>
      </c>
    </row>
    <row r="3213" spans="1:37" hidden="1" x14ac:dyDescent="0.3">
      <c r="A3213" s="104" t="s">
        <v>3420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3333</v>
      </c>
      <c r="K3213" s="2" t="s">
        <v>3275</v>
      </c>
      <c r="L3213" s="2" t="s">
        <v>35</v>
      </c>
      <c r="M3213" s="91" t="s">
        <v>2507</v>
      </c>
      <c r="N3213" s="64"/>
      <c r="O3213" s="64" t="s">
        <v>45</v>
      </c>
      <c r="P3213" s="64" t="s">
        <v>46</v>
      </c>
      <c r="Q3213" s="16">
        <v>5.5E-2</v>
      </c>
      <c r="R3213" s="82"/>
      <c r="S3213" s="64"/>
      <c r="T3213" s="83">
        <v>19288.310000000001</v>
      </c>
      <c r="U3213" s="7"/>
      <c r="V3213" s="7">
        <v>0</v>
      </c>
      <c r="W3213" s="83">
        <f t="shared" si="529"/>
        <v>19288.310000000001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ref="AB3213:AB3276" si="532">X3213+AA3213</f>
        <v>0</v>
      </c>
      <c r="AC3213" s="5">
        <f t="shared" ref="AC3213:AC3276" si="533">IF(P3213="返现",X3213*Q3213,V3213-X3213)</f>
        <v>0</v>
      </c>
      <c r="AD3213" s="7">
        <v>0</v>
      </c>
      <c r="AE3213" s="3">
        <f>VLOOKUP(I3213,[1]媒体政策预估表!A:N,MATCH(O3213,[1]媒体政策预估表!$A$2:$M$2,0),0)</f>
        <v>0.06</v>
      </c>
      <c r="AF3213" s="7">
        <f t="shared" ref="AF3213:AF3276" si="534">AD3213*AE3213</f>
        <v>0</v>
      </c>
      <c r="AG3213" s="10">
        <v>0.1</v>
      </c>
      <c r="AH3213" s="7">
        <f t="shared" si="531"/>
        <v>0</v>
      </c>
      <c r="AI3213" s="64"/>
      <c r="AJ3213" s="1" t="e">
        <v>#N/A</v>
      </c>
      <c r="AK3213" s="12">
        <f t="shared" ref="AK3213:AK3276" si="535">X3213+AA3213-AB3213</f>
        <v>0</v>
      </c>
    </row>
    <row r="3214" spans="1:37" hidden="1" x14ac:dyDescent="0.3">
      <c r="A3214" s="104" t="s">
        <v>3420</v>
      </c>
      <c r="B3214" s="91" t="s">
        <v>35</v>
      </c>
      <c r="C3214" s="91" t="s">
        <v>47</v>
      </c>
      <c r="D3214" s="91" t="s">
        <v>63</v>
      </c>
      <c r="E3214" s="91" t="s">
        <v>2421</v>
      </c>
      <c r="F3214" s="91" t="s">
        <v>2515</v>
      </c>
      <c r="G3214" s="91" t="s">
        <v>2421</v>
      </c>
      <c r="H3214" s="91">
        <v>237</v>
      </c>
      <c r="I3214" s="91" t="s">
        <v>2377</v>
      </c>
      <c r="J3214" s="2" t="s">
        <v>3333</v>
      </c>
      <c r="K3214" s="2" t="s">
        <v>3275</v>
      </c>
      <c r="L3214" s="2" t="s">
        <v>35</v>
      </c>
      <c r="M3214" s="91" t="s">
        <v>2507</v>
      </c>
      <c r="N3214" s="64"/>
      <c r="O3214" s="64" t="s">
        <v>40</v>
      </c>
      <c r="P3214" s="64" t="s">
        <v>46</v>
      </c>
      <c r="Q3214" s="16">
        <v>5.5E-2</v>
      </c>
      <c r="R3214" s="82"/>
      <c r="S3214" s="64"/>
      <c r="T3214" s="83">
        <v>13050</v>
      </c>
      <c r="U3214" s="7"/>
      <c r="V3214" s="7">
        <v>0</v>
      </c>
      <c r="W3214" s="83">
        <f t="shared" si="529"/>
        <v>13050</v>
      </c>
      <c r="X3214" s="83">
        <f t="shared" si="530"/>
        <v>0</v>
      </c>
      <c r="Y3214" s="83"/>
      <c r="Z3214" s="16">
        <v>0</v>
      </c>
      <c r="AA3214" s="7">
        <v>0</v>
      </c>
      <c r="AB3214" s="7">
        <f t="shared" si="532"/>
        <v>0</v>
      </c>
      <c r="AC3214" s="5">
        <f t="shared" si="533"/>
        <v>0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0.25</v>
      </c>
      <c r="AH3214" s="7">
        <f t="shared" si="531"/>
        <v>0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3432</v>
      </c>
      <c r="B3215" s="91" t="s">
        <v>35</v>
      </c>
      <c r="C3215" s="91" t="s">
        <v>47</v>
      </c>
      <c r="D3215" s="91" t="s">
        <v>63</v>
      </c>
      <c r="E3215" s="91" t="s">
        <v>136</v>
      </c>
      <c r="F3215" s="91" t="s">
        <v>136</v>
      </c>
      <c r="G3215" s="91" t="s">
        <v>136</v>
      </c>
      <c r="H3215" s="91">
        <v>237</v>
      </c>
      <c r="I3215" s="91" t="s">
        <v>2377</v>
      </c>
      <c r="J3215" s="2" t="s">
        <v>3333</v>
      </c>
      <c r="K3215" s="2" t="s">
        <v>3275</v>
      </c>
      <c r="L3215" s="2" t="s">
        <v>35</v>
      </c>
      <c r="M3215" s="91" t="s">
        <v>136</v>
      </c>
      <c r="N3215" s="64"/>
      <c r="O3215" s="64" t="s">
        <v>40</v>
      </c>
      <c r="P3215" s="64" t="s">
        <v>46</v>
      </c>
      <c r="Q3215" s="16">
        <v>0.03</v>
      </c>
      <c r="R3215" s="82"/>
      <c r="S3215" s="64"/>
      <c r="T3215" s="83">
        <v>308886.03000000009</v>
      </c>
      <c r="U3215" s="7"/>
      <c r="V3215" s="7">
        <v>630.58000000000004</v>
      </c>
      <c r="W3215" s="83">
        <f t="shared" si="529"/>
        <v>308255.45000000007</v>
      </c>
      <c r="X3215" s="83">
        <f t="shared" si="530"/>
        <v>612.21359223300976</v>
      </c>
      <c r="Y3215" s="83"/>
      <c r="Z3215" s="16">
        <v>0</v>
      </c>
      <c r="AA3215" s="7">
        <v>0</v>
      </c>
      <c r="AB3215" s="7">
        <f t="shared" si="532"/>
        <v>612.21359223300976</v>
      </c>
      <c r="AC3215" s="5">
        <f t="shared" si="533"/>
        <v>18.366407766990278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630.58000000000004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3420</v>
      </c>
      <c r="B3216" s="91" t="s">
        <v>35</v>
      </c>
      <c r="C3216" s="91" t="s">
        <v>47</v>
      </c>
      <c r="D3216" s="91" t="s">
        <v>48</v>
      </c>
      <c r="E3216" s="91" t="s">
        <v>2485</v>
      </c>
      <c r="F3216" s="91" t="s">
        <v>2486</v>
      </c>
      <c r="G3216" s="91" t="s">
        <v>2485</v>
      </c>
      <c r="H3216" s="91">
        <v>237</v>
      </c>
      <c r="I3216" s="91" t="s">
        <v>2377</v>
      </c>
      <c r="J3216" s="2" t="s">
        <v>3333</v>
      </c>
      <c r="K3216" s="2" t="s">
        <v>3275</v>
      </c>
      <c r="L3216" s="2" t="s">
        <v>35</v>
      </c>
      <c r="M3216" s="91" t="s">
        <v>2485</v>
      </c>
      <c r="N3216" s="64"/>
      <c r="O3216" s="64" t="s">
        <v>40</v>
      </c>
      <c r="P3216" s="64" t="s">
        <v>41</v>
      </c>
      <c r="Q3216" s="16">
        <v>0</v>
      </c>
      <c r="R3216" s="82"/>
      <c r="S3216" s="64"/>
      <c r="T3216" s="83">
        <v>2747.1099999999988</v>
      </c>
      <c r="U3216" s="7"/>
      <c r="V3216" s="7">
        <v>0</v>
      </c>
      <c r="W3216" s="83">
        <f t="shared" si="529"/>
        <v>2747.1099999999988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3432</v>
      </c>
      <c r="B3217" s="91" t="s">
        <v>35</v>
      </c>
      <c r="C3217" s="91" t="s">
        <v>189</v>
      </c>
      <c r="D3217" s="91" t="s">
        <v>190</v>
      </c>
      <c r="E3217" s="91" t="s">
        <v>2442</v>
      </c>
      <c r="F3217" s="91" t="s">
        <v>2442</v>
      </c>
      <c r="G3217" s="91" t="s">
        <v>2442</v>
      </c>
      <c r="H3217" s="91">
        <v>237</v>
      </c>
      <c r="I3217" s="91" t="s">
        <v>2377</v>
      </c>
      <c r="J3217" s="2" t="s">
        <v>3333</v>
      </c>
      <c r="K3217" s="2" t="s">
        <v>3275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0.06</v>
      </c>
      <c r="R3217" s="82"/>
      <c r="S3217" s="64" t="s">
        <v>3452</v>
      </c>
      <c r="T3217" s="83">
        <v>37388.965999999986</v>
      </c>
      <c r="U3217" s="7">
        <v>2204.89</v>
      </c>
      <c r="V3217" s="7">
        <v>0</v>
      </c>
      <c r="W3217" s="83">
        <f t="shared" si="529"/>
        <v>39593.855999999985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3420</v>
      </c>
      <c r="B3218" s="91" t="s">
        <v>35</v>
      </c>
      <c r="C3218" s="91" t="s">
        <v>189</v>
      </c>
      <c r="D3218" s="91" t="s">
        <v>190</v>
      </c>
      <c r="E3218" s="91" t="s">
        <v>2516</v>
      </c>
      <c r="F3218" s="91" t="s">
        <v>2516</v>
      </c>
      <c r="G3218" s="91" t="s">
        <v>2516</v>
      </c>
      <c r="H3218" s="91">
        <v>237</v>
      </c>
      <c r="I3218" s="91" t="s">
        <v>2377</v>
      </c>
      <c r="J3218" s="2" t="s">
        <v>3333</v>
      </c>
      <c r="K3218" s="2" t="s">
        <v>3275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0.01</v>
      </c>
      <c r="R3218" s="82"/>
      <c r="S3218" s="64"/>
      <c r="T3218" s="83">
        <v>58070.141999999985</v>
      </c>
      <c r="U3218" s="7"/>
      <c r="V3218" s="7">
        <v>0</v>
      </c>
      <c r="W3218" s="83">
        <f t="shared" si="529"/>
        <v>58070.141999999985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3432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3333</v>
      </c>
      <c r="K3219" s="2" t="s">
        <v>3275</v>
      </c>
      <c r="L3219" s="2" t="s">
        <v>35</v>
      </c>
      <c r="M3219" s="91" t="s">
        <v>2441</v>
      </c>
      <c r="N3219" s="64"/>
      <c r="O3219" s="64" t="s">
        <v>40</v>
      </c>
      <c r="P3219" s="64" t="s">
        <v>46</v>
      </c>
      <c r="Q3219" s="16">
        <v>0.03</v>
      </c>
      <c r="R3219" s="82"/>
      <c r="S3219" s="64"/>
      <c r="T3219" s="83">
        <v>64050.65330780053</v>
      </c>
      <c r="U3219" s="7"/>
      <c r="V3219" s="7">
        <v>0</v>
      </c>
      <c r="W3219" s="83">
        <f t="shared" si="529"/>
        <v>64050.65330780053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3420</v>
      </c>
      <c r="B3220" s="91" t="s">
        <v>35</v>
      </c>
      <c r="C3220" s="91" t="s">
        <v>189</v>
      </c>
      <c r="D3220" s="91" t="s">
        <v>190</v>
      </c>
      <c r="E3220" s="91" t="s">
        <v>2463</v>
      </c>
      <c r="F3220" s="91" t="s">
        <v>2463</v>
      </c>
      <c r="G3220" s="91" t="s">
        <v>2463</v>
      </c>
      <c r="H3220" s="91">
        <v>237</v>
      </c>
      <c r="I3220" s="91" t="s">
        <v>2377</v>
      </c>
      <c r="J3220" s="2" t="s">
        <v>3333</v>
      </c>
      <c r="K3220" s="2" t="s">
        <v>3275</v>
      </c>
      <c r="L3220" s="2" t="s">
        <v>35</v>
      </c>
      <c r="M3220" s="91" t="s">
        <v>2441</v>
      </c>
      <c r="N3220" s="64"/>
      <c r="O3220" s="64" t="s">
        <v>40</v>
      </c>
      <c r="P3220" s="64" t="s">
        <v>41</v>
      </c>
      <c r="Q3220" s="16">
        <v>0</v>
      </c>
      <c r="R3220" s="82"/>
      <c r="S3220" s="64"/>
      <c r="T3220" s="83">
        <v>-75791.59</v>
      </c>
      <c r="U3220" s="7"/>
      <c r="V3220" s="7">
        <v>0</v>
      </c>
      <c r="W3220" s="83">
        <f t="shared" si="529"/>
        <v>-75791.59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7.0000000000000007E-2</v>
      </c>
      <c r="AF3220" s="7">
        <f t="shared" si="534"/>
        <v>0</v>
      </c>
      <c r="AG3220" s="10">
        <v>0.4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3432</v>
      </c>
      <c r="B3221" s="91" t="s">
        <v>35</v>
      </c>
      <c r="C3221" s="91" t="s">
        <v>189</v>
      </c>
      <c r="D3221" s="91" t="s">
        <v>190</v>
      </c>
      <c r="E3221" s="91" t="s">
        <v>2517</v>
      </c>
      <c r="F3221" s="91" t="s">
        <v>2517</v>
      </c>
      <c r="G3221" s="91" t="s">
        <v>2517</v>
      </c>
      <c r="H3221" s="91">
        <v>237</v>
      </c>
      <c r="I3221" s="91" t="s">
        <v>2377</v>
      </c>
      <c r="J3221" s="2" t="s">
        <v>3333</v>
      </c>
      <c r="K3221" s="2" t="s">
        <v>3275</v>
      </c>
      <c r="L3221" s="2" t="s">
        <v>35</v>
      </c>
      <c r="M3221" s="91" t="s">
        <v>2441</v>
      </c>
      <c r="N3221" s="64"/>
      <c r="O3221" s="64" t="s">
        <v>45</v>
      </c>
      <c r="P3221" s="64" t="s">
        <v>46</v>
      </c>
      <c r="Q3221" s="16">
        <v>7.0000000000000007E-2</v>
      </c>
      <c r="R3221" s="82"/>
      <c r="S3221" s="64"/>
      <c r="T3221" s="83">
        <v>44543.499000000003</v>
      </c>
      <c r="U3221" s="7"/>
      <c r="V3221" s="7">
        <v>0</v>
      </c>
      <c r="W3221" s="83">
        <f t="shared" si="529"/>
        <v>44543.499000000003</v>
      </c>
      <c r="X3221" s="83">
        <f t="shared" si="530"/>
        <v>0</v>
      </c>
      <c r="Y3221" s="83"/>
      <c r="Z3221" s="16">
        <v>0</v>
      </c>
      <c r="AA3221" s="7">
        <v>0</v>
      </c>
      <c r="AB3221" s="7">
        <f t="shared" si="532"/>
        <v>0</v>
      </c>
      <c r="AC3221" s="5">
        <f t="shared" si="533"/>
        <v>0</v>
      </c>
      <c r="AD3221" s="7">
        <v>0</v>
      </c>
      <c r="AE3221" s="3">
        <f>VLOOKUP(I3221,[1]媒体政策预估表!A:N,MATCH(O3221,[1]媒体政策预估表!$A$2:$M$2,0),0)</f>
        <v>0.06</v>
      </c>
      <c r="AF3221" s="7">
        <f t="shared" si="534"/>
        <v>0</v>
      </c>
      <c r="AG3221" s="10">
        <v>0.37</v>
      </c>
      <c r="AH3221" s="7">
        <f t="shared" si="531"/>
        <v>0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3420</v>
      </c>
      <c r="B3222" s="91" t="s">
        <v>35</v>
      </c>
      <c r="C3222" s="91" t="s">
        <v>47</v>
      </c>
      <c r="D3222" s="91" t="s">
        <v>63</v>
      </c>
      <c r="E3222" s="91" t="s">
        <v>2518</v>
      </c>
      <c r="F3222" s="91" t="s">
        <v>2518</v>
      </c>
      <c r="G3222" s="91" t="s">
        <v>2518</v>
      </c>
      <c r="H3222" s="91">
        <v>237</v>
      </c>
      <c r="I3222" s="91" t="s">
        <v>2377</v>
      </c>
      <c r="J3222" s="2" t="s">
        <v>3333</v>
      </c>
      <c r="K3222" s="2" t="s">
        <v>3275</v>
      </c>
      <c r="L3222" s="2" t="s">
        <v>35</v>
      </c>
      <c r="M3222" s="91" t="s">
        <v>2518</v>
      </c>
      <c r="N3222" s="64"/>
      <c r="O3222" s="64" t="s">
        <v>45</v>
      </c>
      <c r="P3222" s="64" t="s">
        <v>46</v>
      </c>
      <c r="Q3222" s="16">
        <v>0.03</v>
      </c>
      <c r="R3222" s="82"/>
      <c r="S3222" s="64"/>
      <c r="T3222" s="83">
        <v>32626.959999999999</v>
      </c>
      <c r="U3222" s="7"/>
      <c r="V3222" s="7">
        <v>5681.6699999999983</v>
      </c>
      <c r="W3222" s="83">
        <f t="shared" si="529"/>
        <v>26945.29</v>
      </c>
      <c r="X3222" s="83">
        <f t="shared" si="530"/>
        <v>5516.1844660194156</v>
      </c>
      <c r="Y3222" s="83"/>
      <c r="Z3222" s="16">
        <v>0</v>
      </c>
      <c r="AA3222" s="7">
        <v>0</v>
      </c>
      <c r="AB3222" s="7">
        <f t="shared" si="532"/>
        <v>5516.1844660194156</v>
      </c>
      <c r="AC3222" s="5">
        <f t="shared" si="533"/>
        <v>165.48553398058266</v>
      </c>
      <c r="AD3222" s="7">
        <v>5681.6699999999983</v>
      </c>
      <c r="AE3222" s="3">
        <f>VLOOKUP(I3222,[1]媒体政策预估表!A:N,MATCH(O3222,[1]媒体政策预估表!$A$2:$M$2,0),0)</f>
        <v>0.06</v>
      </c>
      <c r="AF3222" s="7">
        <f t="shared" si="534"/>
        <v>340.90019999999987</v>
      </c>
      <c r="AG3222" s="10">
        <v>0</v>
      </c>
      <c r="AH3222" s="7">
        <f t="shared" si="531"/>
        <v>5681.6699999999983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3420</v>
      </c>
      <c r="B3223" s="91" t="s">
        <v>35</v>
      </c>
      <c r="C3223" s="91" t="s">
        <v>47</v>
      </c>
      <c r="D3223" s="91" t="s">
        <v>63</v>
      </c>
      <c r="E3223" s="91" t="s">
        <v>2480</v>
      </c>
      <c r="F3223" s="91" t="s">
        <v>2519</v>
      </c>
      <c r="G3223" s="91" t="s">
        <v>2480</v>
      </c>
      <c r="H3223" s="91">
        <v>237</v>
      </c>
      <c r="I3223" s="91" t="s">
        <v>2377</v>
      </c>
      <c r="J3223" s="2" t="s">
        <v>3333</v>
      </c>
      <c r="K3223" s="2" t="s">
        <v>3275</v>
      </c>
      <c r="L3223" s="2" t="s">
        <v>35</v>
      </c>
      <c r="M3223" s="91" t="s">
        <v>2482</v>
      </c>
      <c r="N3223" s="64"/>
      <c r="O3223" s="64" t="s">
        <v>45</v>
      </c>
      <c r="P3223" s="64" t="s">
        <v>46</v>
      </c>
      <c r="Q3223" s="16">
        <v>0.05</v>
      </c>
      <c r="R3223" s="82"/>
      <c r="S3223" s="64"/>
      <c r="T3223" s="83">
        <v>-20943.650000000001</v>
      </c>
      <c r="U3223" s="7"/>
      <c r="V3223" s="7">
        <v>-20943.650000000001</v>
      </c>
      <c r="W3223" s="83">
        <f t="shared" si="529"/>
        <v>0</v>
      </c>
      <c r="X3223" s="83">
        <f t="shared" si="530"/>
        <v>-19946.333333333332</v>
      </c>
      <c r="Y3223" s="83"/>
      <c r="Z3223" s="16">
        <v>0</v>
      </c>
      <c r="AA3223" s="7">
        <v>0</v>
      </c>
      <c r="AB3223" s="7">
        <f t="shared" si="532"/>
        <v>-19946.333333333332</v>
      </c>
      <c r="AC3223" s="5">
        <f t="shared" si="533"/>
        <v>-997.31666666666933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</v>
      </c>
      <c r="AH3223" s="7">
        <f t="shared" si="531"/>
        <v>-20943.650000000001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3420</v>
      </c>
      <c r="B3224" s="91" t="s">
        <v>35</v>
      </c>
      <c r="C3224" s="91" t="s">
        <v>47</v>
      </c>
      <c r="D3224" s="91" t="s">
        <v>63</v>
      </c>
      <c r="E3224" s="91" t="s">
        <v>134</v>
      </c>
      <c r="F3224" s="91" t="s">
        <v>134</v>
      </c>
      <c r="G3224" s="91" t="s">
        <v>134</v>
      </c>
      <c r="H3224" s="91">
        <v>237</v>
      </c>
      <c r="I3224" s="91" t="s">
        <v>2377</v>
      </c>
      <c r="J3224" s="2" t="s">
        <v>3333</v>
      </c>
      <c r="K3224" s="2" t="s">
        <v>3275</v>
      </c>
      <c r="L3224" s="2" t="s">
        <v>35</v>
      </c>
      <c r="M3224" s="91" t="s">
        <v>897</v>
      </c>
      <c r="N3224" s="64"/>
      <c r="O3224" s="64" t="s">
        <v>45</v>
      </c>
      <c r="P3224" s="64" t="s">
        <v>41</v>
      </c>
      <c r="Q3224" s="16">
        <v>0</v>
      </c>
      <c r="R3224" s="82"/>
      <c r="S3224" s="64"/>
      <c r="T3224" s="83">
        <v>-73.039199996477691</v>
      </c>
      <c r="U3224" s="7"/>
      <c r="V3224" s="7">
        <v>0</v>
      </c>
      <c r="W3224" s="83">
        <f t="shared" si="529"/>
        <v>-73.039199996477691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0.06</v>
      </c>
      <c r="AF3224" s="7">
        <f t="shared" si="534"/>
        <v>0</v>
      </c>
      <c r="AG3224" s="10">
        <v>0.24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3420</v>
      </c>
      <c r="B3225" s="91" t="s">
        <v>35</v>
      </c>
      <c r="C3225" s="91" t="s">
        <v>189</v>
      </c>
      <c r="D3225" s="91" t="s">
        <v>190</v>
      </c>
      <c r="E3225" s="91" t="s">
        <v>282</v>
      </c>
      <c r="F3225" s="91" t="s">
        <v>282</v>
      </c>
      <c r="G3225" s="91" t="s">
        <v>282</v>
      </c>
      <c r="H3225" s="91">
        <v>237</v>
      </c>
      <c r="I3225" s="91" t="s">
        <v>2377</v>
      </c>
      <c r="J3225" s="2" t="s">
        <v>3333</v>
      </c>
      <c r="K3225" s="2" t="s">
        <v>3275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0.01</v>
      </c>
      <c r="R3225" s="82"/>
      <c r="S3225" s="64"/>
      <c r="T3225" s="83">
        <v>3.19999999992433E-2</v>
      </c>
      <c r="U3225" s="7"/>
      <c r="V3225" s="7">
        <v>0</v>
      </c>
      <c r="W3225" s="83">
        <f t="shared" si="529"/>
        <v>3.19999999992433E-2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3432</v>
      </c>
      <c r="B3226" s="91" t="s">
        <v>35</v>
      </c>
      <c r="C3226" s="91" t="s">
        <v>189</v>
      </c>
      <c r="D3226" s="91" t="s">
        <v>190</v>
      </c>
      <c r="E3226" s="91" t="s">
        <v>2520</v>
      </c>
      <c r="F3226" s="91" t="s">
        <v>2520</v>
      </c>
      <c r="G3226" s="91" t="s">
        <v>2520</v>
      </c>
      <c r="H3226" s="91">
        <v>237</v>
      </c>
      <c r="I3226" s="91" t="s">
        <v>2377</v>
      </c>
      <c r="J3226" s="2" t="s">
        <v>3333</v>
      </c>
      <c r="K3226" s="2" t="s">
        <v>3275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7.0000000000000007E-2</v>
      </c>
      <c r="R3226" s="82"/>
      <c r="S3226" s="64"/>
      <c r="T3226" s="83">
        <v>112948.92999999998</v>
      </c>
      <c r="U3226" s="7"/>
      <c r="V3226" s="7">
        <v>0</v>
      </c>
      <c r="W3226" s="83">
        <f t="shared" si="529"/>
        <v>112948.92999999998</v>
      </c>
      <c r="X3226" s="83">
        <f t="shared" si="530"/>
        <v>0</v>
      </c>
      <c r="Y3226" s="83"/>
      <c r="Z3226" s="16">
        <v>0</v>
      </c>
      <c r="AA3226" s="7">
        <v>0</v>
      </c>
      <c r="AB3226" s="7">
        <f t="shared" si="532"/>
        <v>0</v>
      </c>
      <c r="AC3226" s="5">
        <f t="shared" si="533"/>
        <v>0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0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3432</v>
      </c>
      <c r="B3227" s="91" t="s">
        <v>35</v>
      </c>
      <c r="C3227" s="91" t="s">
        <v>189</v>
      </c>
      <c r="D3227" s="91" t="s">
        <v>210</v>
      </c>
      <c r="E3227" s="91" t="s">
        <v>2466</v>
      </c>
      <c r="F3227" s="91" t="s">
        <v>2466</v>
      </c>
      <c r="G3227" s="91" t="s">
        <v>2466</v>
      </c>
      <c r="H3227" s="91">
        <v>237</v>
      </c>
      <c r="I3227" s="91" t="s">
        <v>2377</v>
      </c>
      <c r="J3227" s="2" t="s">
        <v>3333</v>
      </c>
      <c r="K3227" s="2" t="s">
        <v>3275</v>
      </c>
      <c r="L3227" s="2" t="s">
        <v>35</v>
      </c>
      <c r="M3227" s="91" t="s">
        <v>2441</v>
      </c>
      <c r="N3227" s="64"/>
      <c r="O3227" s="64" t="s">
        <v>40</v>
      </c>
      <c r="P3227" s="64" t="s">
        <v>46</v>
      </c>
      <c r="Q3227" s="16">
        <v>0.03</v>
      </c>
      <c r="R3227" s="82"/>
      <c r="S3227" s="64"/>
      <c r="T3227" s="83">
        <v>5.234734503832442</v>
      </c>
      <c r="U3227" s="7"/>
      <c r="V3227" s="83">
        <v>5.234734503832442</v>
      </c>
      <c r="W3227" s="83">
        <f t="shared" si="529"/>
        <v>0</v>
      </c>
      <c r="X3227" s="83">
        <f t="shared" si="530"/>
        <v>3.6606534991835256</v>
      </c>
      <c r="Y3227" s="83"/>
      <c r="Z3227" s="16">
        <v>0</v>
      </c>
      <c r="AA3227" s="7">
        <v>0</v>
      </c>
      <c r="AB3227" s="7">
        <f t="shared" si="532"/>
        <v>3.6606534991835256</v>
      </c>
      <c r="AC3227" s="5">
        <f t="shared" si="533"/>
        <v>1.5740810046489164</v>
      </c>
      <c r="AD3227" s="7">
        <v>0</v>
      </c>
      <c r="AE3227" s="3">
        <f>VLOOKUP(I3227,[1]媒体政策预估表!A:N,MATCH(O3227,[1]媒体政策预估表!$A$2:$M$2,0),0)</f>
        <v>7.0000000000000007E-2</v>
      </c>
      <c r="AF3227" s="7">
        <f t="shared" si="534"/>
        <v>0</v>
      </c>
      <c r="AG3227" s="10">
        <v>0.4</v>
      </c>
      <c r="AH3227" s="7">
        <f t="shared" si="531"/>
        <v>3.7390960741660302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3420</v>
      </c>
      <c r="B3228" s="91" t="s">
        <v>35</v>
      </c>
      <c r="C3228" s="91" t="s">
        <v>189</v>
      </c>
      <c r="D3228" s="91" t="s">
        <v>190</v>
      </c>
      <c r="E3228" s="91" t="s">
        <v>2507</v>
      </c>
      <c r="F3228" s="91" t="s">
        <v>2508</v>
      </c>
      <c r="G3228" s="91" t="s">
        <v>2507</v>
      </c>
      <c r="H3228" s="91">
        <v>237</v>
      </c>
      <c r="I3228" s="91" t="s">
        <v>2377</v>
      </c>
      <c r="J3228" s="2" t="s">
        <v>3333</v>
      </c>
      <c r="K3228" s="2" t="s">
        <v>3275</v>
      </c>
      <c r="L3228" s="2" t="s">
        <v>35</v>
      </c>
      <c r="M3228" s="91" t="s">
        <v>2507</v>
      </c>
      <c r="N3228" s="64"/>
      <c r="O3228" s="64" t="s">
        <v>45</v>
      </c>
      <c r="P3228" s="64" t="s">
        <v>46</v>
      </c>
      <c r="Q3228" s="16">
        <v>0.03</v>
      </c>
      <c r="R3228" s="82"/>
      <c r="S3228" s="64"/>
      <c r="T3228" s="83">
        <v>48080.9</v>
      </c>
      <c r="U3228" s="7"/>
      <c r="V3228" s="7">
        <v>0</v>
      </c>
      <c r="W3228" s="83">
        <f t="shared" si="529"/>
        <v>48080.9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0.06</v>
      </c>
      <c r="AF3228" s="7">
        <f t="shared" si="534"/>
        <v>0</v>
      </c>
      <c r="AG3228" s="10">
        <v>0.1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3432</v>
      </c>
      <c r="B3229" s="91" t="s">
        <v>35</v>
      </c>
      <c r="C3229" s="91" t="s">
        <v>47</v>
      </c>
      <c r="D3229" s="91" t="s">
        <v>63</v>
      </c>
      <c r="E3229" s="91" t="s">
        <v>2432</v>
      </c>
      <c r="F3229" s="91" t="s">
        <v>2432</v>
      </c>
      <c r="G3229" s="91" t="s">
        <v>2432</v>
      </c>
      <c r="H3229" s="91">
        <v>237</v>
      </c>
      <c r="I3229" s="91" t="s">
        <v>2377</v>
      </c>
      <c r="J3229" s="2" t="s">
        <v>3333</v>
      </c>
      <c r="K3229" s="2" t="s">
        <v>3275</v>
      </c>
      <c r="L3229" s="2" t="s">
        <v>35</v>
      </c>
      <c r="M3229" s="91" t="s">
        <v>2433</v>
      </c>
      <c r="N3229" s="64"/>
      <c r="O3229" s="64" t="s">
        <v>413</v>
      </c>
      <c r="P3229" s="64" t="s">
        <v>41</v>
      </c>
      <c r="Q3229" s="16">
        <v>0</v>
      </c>
      <c r="R3229" s="82"/>
      <c r="S3229" s="64"/>
      <c r="T3229" s="83">
        <v>0.56000000005587935</v>
      </c>
      <c r="U3229" s="7"/>
      <c r="V3229" s="7">
        <v>0</v>
      </c>
      <c r="W3229" s="83">
        <f t="shared" si="529"/>
        <v>0.56000000005587935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</v>
      </c>
      <c r="AF3229" s="7">
        <f t="shared" si="534"/>
        <v>0</v>
      </c>
      <c r="AG3229" s="10">
        <v>0.06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3432</v>
      </c>
      <c r="B3230" s="91" t="s">
        <v>35</v>
      </c>
      <c r="C3230" s="91" t="s">
        <v>166</v>
      </c>
      <c r="D3230" s="91" t="s">
        <v>171</v>
      </c>
      <c r="E3230" s="91" t="s">
        <v>2521</v>
      </c>
      <c r="F3230" s="91" t="s">
        <v>2521</v>
      </c>
      <c r="G3230" s="91" t="s">
        <v>2521</v>
      </c>
      <c r="H3230" s="91">
        <v>237</v>
      </c>
      <c r="I3230" s="91" t="s">
        <v>2377</v>
      </c>
      <c r="J3230" s="2" t="s">
        <v>3333</v>
      </c>
      <c r="K3230" s="2" t="s">
        <v>3275</v>
      </c>
      <c r="L3230" s="2" t="s">
        <v>35</v>
      </c>
      <c r="M3230" s="91" t="s">
        <v>2522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-121533.92000000003</v>
      </c>
      <c r="U3230" s="7"/>
      <c r="V3230" s="7">
        <v>0</v>
      </c>
      <c r="W3230" s="83">
        <f t="shared" si="529"/>
        <v>-121533.92000000003</v>
      </c>
      <c r="X3230" s="83">
        <f t="shared" si="530"/>
        <v>0</v>
      </c>
      <c r="Y3230" s="83"/>
      <c r="Z3230" s="16">
        <v>0</v>
      </c>
      <c r="AA3230" s="7">
        <v>0</v>
      </c>
      <c r="AB3230" s="7">
        <f t="shared" si="532"/>
        <v>0</v>
      </c>
      <c r="AC3230" s="5">
        <f t="shared" si="533"/>
        <v>0</v>
      </c>
      <c r="AD3230" s="7">
        <v>0</v>
      </c>
      <c r="AE3230" s="3">
        <f>VLOOKUP(I3230,[1]媒体政策预估表!A:N,MATCH(O3230,[1]媒体政策预估表!$A$2:$M$2,0),0)</f>
        <v>0.06</v>
      </c>
      <c r="AF3230" s="7">
        <f t="shared" si="534"/>
        <v>0</v>
      </c>
      <c r="AG3230" s="10">
        <v>0</v>
      </c>
      <c r="AH3230" s="7">
        <f t="shared" si="531"/>
        <v>0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3432</v>
      </c>
      <c r="B3231" s="91" t="s">
        <v>35</v>
      </c>
      <c r="C3231" s="91" t="s">
        <v>65</v>
      </c>
      <c r="D3231" s="91" t="s">
        <v>66</v>
      </c>
      <c r="E3231" s="91" t="s">
        <v>2477</v>
      </c>
      <c r="F3231" s="91" t="s">
        <v>2523</v>
      </c>
      <c r="G3231" s="91" t="s">
        <v>2523</v>
      </c>
      <c r="H3231" s="91">
        <v>237</v>
      </c>
      <c r="I3231" s="91" t="s">
        <v>2377</v>
      </c>
      <c r="J3231" s="2" t="s">
        <v>3333</v>
      </c>
      <c r="K3231" s="2" t="s">
        <v>3275</v>
      </c>
      <c r="L3231" s="2" t="s">
        <v>35</v>
      </c>
      <c r="M3231" s="91" t="s">
        <v>2523</v>
      </c>
      <c r="N3231" s="64"/>
      <c r="O3231" s="64" t="s">
        <v>45</v>
      </c>
      <c r="P3231" s="64" t="s">
        <v>41</v>
      </c>
      <c r="Q3231" s="16">
        <v>0</v>
      </c>
      <c r="R3231" s="82"/>
      <c r="S3231" s="64"/>
      <c r="T3231" s="83">
        <v>49338.349999999991</v>
      </c>
      <c r="U3231" s="7"/>
      <c r="V3231" s="7">
        <v>6238.7100000000009</v>
      </c>
      <c r="W3231" s="83">
        <f t="shared" si="529"/>
        <v>43099.639999999992</v>
      </c>
      <c r="X3231" s="83">
        <f t="shared" si="530"/>
        <v>6238.7100000000009</v>
      </c>
      <c r="Y3231" s="83"/>
      <c r="Z3231" s="16">
        <v>0</v>
      </c>
      <c r="AA3231" s="7">
        <v>0</v>
      </c>
      <c r="AB3231" s="7">
        <f t="shared" si="532"/>
        <v>6238.7100000000009</v>
      </c>
      <c r="AC3231" s="5">
        <f t="shared" si="533"/>
        <v>0</v>
      </c>
      <c r="AD3231" s="7">
        <v>6238.7100000000009</v>
      </c>
      <c r="AE3231" s="3">
        <f>VLOOKUP(I3231,[1]媒体政策预估表!A:N,MATCH(O3231,[1]媒体政策预估表!$A$2:$M$2,0),0)</f>
        <v>0.06</v>
      </c>
      <c r="AF3231" s="7">
        <f t="shared" si="534"/>
        <v>374.32260000000002</v>
      </c>
      <c r="AG3231" s="10">
        <v>0</v>
      </c>
      <c r="AH3231" s="7">
        <f t="shared" si="531"/>
        <v>6238.7100000000009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3420</v>
      </c>
      <c r="B3232" s="91" t="s">
        <v>35</v>
      </c>
      <c r="C3232" s="91" t="s">
        <v>47</v>
      </c>
      <c r="D3232" s="91" t="s">
        <v>63</v>
      </c>
      <c r="E3232" s="91" t="s">
        <v>2396</v>
      </c>
      <c r="F3232" s="91" t="s">
        <v>2397</v>
      </c>
      <c r="G3232" s="91" t="s">
        <v>2396</v>
      </c>
      <c r="H3232" s="91">
        <v>237</v>
      </c>
      <c r="I3232" s="91" t="s">
        <v>2377</v>
      </c>
      <c r="J3232" s="2" t="s">
        <v>3333</v>
      </c>
      <c r="K3232" s="2" t="s">
        <v>3275</v>
      </c>
      <c r="L3232" s="2" t="s">
        <v>35</v>
      </c>
      <c r="M3232" s="91" t="s">
        <v>2399</v>
      </c>
      <c r="N3232" s="64"/>
      <c r="O3232" s="64" t="s">
        <v>40</v>
      </c>
      <c r="P3232" s="64" t="s">
        <v>46</v>
      </c>
      <c r="Q3232" s="16">
        <v>5.5E-2</v>
      </c>
      <c r="R3232" s="82"/>
      <c r="S3232" s="64"/>
      <c r="T3232" s="83">
        <v>52750</v>
      </c>
      <c r="U3232" s="7"/>
      <c r="V3232" s="7">
        <v>0</v>
      </c>
      <c r="W3232" s="83">
        <f t="shared" si="529"/>
        <v>52750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7.0000000000000007E-2</v>
      </c>
      <c r="AF3232" s="7">
        <f t="shared" si="534"/>
        <v>0</v>
      </c>
      <c r="AG3232" s="10">
        <v>0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3420</v>
      </c>
      <c r="B3233" s="91" t="s">
        <v>35</v>
      </c>
      <c r="C3233" s="91" t="s">
        <v>47</v>
      </c>
      <c r="D3233" s="91" t="s">
        <v>63</v>
      </c>
      <c r="E3233" s="91" t="s">
        <v>2421</v>
      </c>
      <c r="F3233" s="91" t="s">
        <v>2422</v>
      </c>
      <c r="G3233" s="91" t="s">
        <v>2421</v>
      </c>
      <c r="H3233" s="91">
        <v>237</v>
      </c>
      <c r="I3233" s="91" t="s">
        <v>2377</v>
      </c>
      <c r="J3233" s="2" t="s">
        <v>3333</v>
      </c>
      <c r="K3233" s="2" t="s">
        <v>3275</v>
      </c>
      <c r="L3233" s="2" t="s">
        <v>35</v>
      </c>
      <c r="M3233" s="91" t="s">
        <v>2423</v>
      </c>
      <c r="N3233" s="64"/>
      <c r="O3233" s="64" t="s">
        <v>413</v>
      </c>
      <c r="P3233" s="64" t="s">
        <v>46</v>
      </c>
      <c r="Q3233" s="16">
        <v>5.5E-2</v>
      </c>
      <c r="R3233" s="82"/>
      <c r="S3233" s="64"/>
      <c r="T3233" s="83">
        <v>-1129904.6889999984</v>
      </c>
      <c r="U3233" s="7"/>
      <c r="V3233" s="7">
        <v>0</v>
      </c>
      <c r="W3233" s="83">
        <f t="shared" si="529"/>
        <v>-1129904.6889999984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0.3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3420</v>
      </c>
      <c r="B3234" s="91" t="s">
        <v>35</v>
      </c>
      <c r="C3234" s="91" t="s">
        <v>47</v>
      </c>
      <c r="D3234" s="91" t="s">
        <v>63</v>
      </c>
      <c r="E3234" s="91" t="s">
        <v>134</v>
      </c>
      <c r="F3234" s="91" t="s">
        <v>134</v>
      </c>
      <c r="G3234" s="91" t="s">
        <v>134</v>
      </c>
      <c r="H3234" s="91">
        <v>237</v>
      </c>
      <c r="I3234" s="91" t="s">
        <v>2377</v>
      </c>
      <c r="J3234" s="2" t="s">
        <v>3333</v>
      </c>
      <c r="K3234" s="2" t="s">
        <v>3275</v>
      </c>
      <c r="L3234" s="2" t="s">
        <v>35</v>
      </c>
      <c r="M3234" s="91" t="s">
        <v>897</v>
      </c>
      <c r="N3234" s="64"/>
      <c r="O3234" s="64" t="s">
        <v>413</v>
      </c>
      <c r="P3234" s="64" t="s">
        <v>41</v>
      </c>
      <c r="Q3234" s="16">
        <v>0</v>
      </c>
      <c r="R3234" s="82"/>
      <c r="S3234" s="64"/>
      <c r="T3234" s="83">
        <v>39643.97159999999</v>
      </c>
      <c r="U3234" s="7"/>
      <c r="V3234" s="7">
        <v>0</v>
      </c>
      <c r="W3234" s="83">
        <f t="shared" si="529"/>
        <v>39643.97159999999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0.24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3420</v>
      </c>
      <c r="B3235" s="91" t="s">
        <v>35</v>
      </c>
      <c r="C3235" s="91" t="s">
        <v>146</v>
      </c>
      <c r="D3235" s="91" t="s">
        <v>147</v>
      </c>
      <c r="E3235" s="91" t="s">
        <v>2524</v>
      </c>
      <c r="F3235" s="91" t="s">
        <v>2524</v>
      </c>
      <c r="G3235" s="91" t="s">
        <v>2524</v>
      </c>
      <c r="H3235" s="91">
        <v>237</v>
      </c>
      <c r="I3235" s="91" t="s">
        <v>2377</v>
      </c>
      <c r="J3235" s="2" t="s">
        <v>3333</v>
      </c>
      <c r="K3235" s="2" t="s">
        <v>3275</v>
      </c>
      <c r="L3235" s="2" t="s">
        <v>35</v>
      </c>
      <c r="M3235" s="91" t="s">
        <v>2524</v>
      </c>
      <c r="N3235" s="64"/>
      <c r="O3235" s="64" t="s">
        <v>413</v>
      </c>
      <c r="P3235" s="64" t="s">
        <v>46</v>
      </c>
      <c r="Q3235" s="16">
        <v>0.03</v>
      </c>
      <c r="R3235" s="82"/>
      <c r="S3235" s="64"/>
      <c r="T3235" s="83">
        <v>1985.0600000000118</v>
      </c>
      <c r="U3235" s="7"/>
      <c r="V3235" s="7">
        <v>0</v>
      </c>
      <c r="W3235" s="83">
        <f t="shared" si="529"/>
        <v>1985.0600000000118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0</v>
      </c>
      <c r="AF3235" s="7">
        <f t="shared" si="534"/>
        <v>0</v>
      </c>
      <c r="AG3235" s="10">
        <v>0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3420</v>
      </c>
      <c r="B3236" s="91" t="s">
        <v>35</v>
      </c>
      <c r="C3236" s="91" t="s">
        <v>146</v>
      </c>
      <c r="D3236" s="91" t="s">
        <v>147</v>
      </c>
      <c r="E3236" s="91" t="s">
        <v>568</v>
      </c>
      <c r="F3236" s="91" t="s">
        <v>568</v>
      </c>
      <c r="G3236" s="91" t="s">
        <v>568</v>
      </c>
      <c r="H3236" s="91">
        <v>237</v>
      </c>
      <c r="I3236" s="91" t="s">
        <v>2377</v>
      </c>
      <c r="J3236" s="2" t="s">
        <v>3333</v>
      </c>
      <c r="K3236" s="2" t="s">
        <v>3275</v>
      </c>
      <c r="L3236" s="2" t="s">
        <v>35</v>
      </c>
      <c r="M3236" s="91" t="s">
        <v>2436</v>
      </c>
      <c r="N3236" s="64"/>
      <c r="O3236" s="64" t="s">
        <v>40</v>
      </c>
      <c r="P3236" s="64" t="s">
        <v>46</v>
      </c>
      <c r="Q3236" s="16">
        <v>0.02</v>
      </c>
      <c r="R3236" s="82"/>
      <c r="S3236" s="64"/>
      <c r="T3236" s="83">
        <v>2999.9957999999997</v>
      </c>
      <c r="U3236" s="7"/>
      <c r="V3236" s="7">
        <v>0</v>
      </c>
      <c r="W3236" s="83">
        <f t="shared" si="529"/>
        <v>2999.9957999999997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7.0000000000000007E-2</v>
      </c>
      <c r="AF3236" s="7">
        <f t="shared" si="534"/>
        <v>0</v>
      </c>
      <c r="AG3236" s="10">
        <v>0.38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3420</v>
      </c>
      <c r="B3237" s="91" t="s">
        <v>35</v>
      </c>
      <c r="C3237" s="91" t="s">
        <v>146</v>
      </c>
      <c r="D3237" s="91" t="s">
        <v>163</v>
      </c>
      <c r="E3237" s="91" t="s">
        <v>2525</v>
      </c>
      <c r="F3237" s="91" t="s">
        <v>2525</v>
      </c>
      <c r="G3237" s="91" t="s">
        <v>2525</v>
      </c>
      <c r="H3237" s="91">
        <v>237</v>
      </c>
      <c r="I3237" s="91" t="s">
        <v>2377</v>
      </c>
      <c r="J3237" s="2" t="s">
        <v>3333</v>
      </c>
      <c r="K3237" s="2" t="s">
        <v>3275</v>
      </c>
      <c r="L3237" s="2" t="s">
        <v>35</v>
      </c>
      <c r="M3237" s="91" t="s">
        <v>2436</v>
      </c>
      <c r="N3237" s="64"/>
      <c r="O3237" s="64" t="s">
        <v>45</v>
      </c>
      <c r="P3237" s="64" t="s">
        <v>46</v>
      </c>
      <c r="Q3237" s="16">
        <v>0.02</v>
      </c>
      <c r="R3237" s="82"/>
      <c r="S3237" s="64"/>
      <c r="T3237" s="83">
        <v>9265.39</v>
      </c>
      <c r="U3237" s="7"/>
      <c r="V3237" s="7">
        <v>0</v>
      </c>
      <c r="W3237" s="83">
        <f t="shared" si="529"/>
        <v>9265.39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0.06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3420</v>
      </c>
      <c r="B3238" s="91" t="s">
        <v>35</v>
      </c>
      <c r="C3238" s="91" t="s">
        <v>146</v>
      </c>
      <c r="D3238" s="91" t="s">
        <v>163</v>
      </c>
      <c r="E3238" s="91" t="s">
        <v>1906</v>
      </c>
      <c r="F3238" s="91" t="s">
        <v>1906</v>
      </c>
      <c r="G3238" s="91" t="s">
        <v>1906</v>
      </c>
      <c r="H3238" s="91">
        <v>237</v>
      </c>
      <c r="I3238" s="91" t="s">
        <v>2377</v>
      </c>
      <c r="J3238" s="2" t="s">
        <v>3333</v>
      </c>
      <c r="K3238" s="2" t="s">
        <v>3275</v>
      </c>
      <c r="L3238" s="2" t="s">
        <v>35</v>
      </c>
      <c r="M3238" s="91" t="s">
        <v>2151</v>
      </c>
      <c r="N3238" s="64"/>
      <c r="O3238" s="64" t="s">
        <v>413</v>
      </c>
      <c r="P3238" s="64" t="s">
        <v>46</v>
      </c>
      <c r="Q3238" s="16">
        <v>0.03</v>
      </c>
      <c r="R3238" s="82"/>
      <c r="S3238" s="64"/>
      <c r="T3238" s="83">
        <v>-6085.3600000000006</v>
      </c>
      <c r="U3238" s="7"/>
      <c r="V3238" s="7">
        <v>0</v>
      </c>
      <c r="W3238" s="83">
        <f t="shared" si="529"/>
        <v>-6085.3600000000006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3420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3333</v>
      </c>
      <c r="K3239" s="2" t="s">
        <v>3275</v>
      </c>
      <c r="L3239" s="2" t="s">
        <v>35</v>
      </c>
      <c r="M3239" s="91" t="s">
        <v>2527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583.78000000000009</v>
      </c>
      <c r="U3239" s="7"/>
      <c r="V3239" s="7">
        <v>0</v>
      </c>
      <c r="W3239" s="83">
        <f t="shared" ref="W3239:W3302" si="536">T3239+U3239-V3239</f>
        <v>583.78000000000009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3432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3333</v>
      </c>
      <c r="K3240" s="2" t="s">
        <v>3275</v>
      </c>
      <c r="L3240" s="2" t="s">
        <v>35</v>
      </c>
      <c r="M3240" s="91" t="s">
        <v>2528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535.6</v>
      </c>
      <c r="U3240" s="7"/>
      <c r="V3240" s="7">
        <v>0</v>
      </c>
      <c r="W3240" s="83">
        <f t="shared" si="536"/>
        <v>535.6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3420</v>
      </c>
      <c r="B3241" s="91" t="s">
        <v>35</v>
      </c>
      <c r="C3241" s="91" t="s">
        <v>59</v>
      </c>
      <c r="D3241" s="91" t="s">
        <v>60</v>
      </c>
      <c r="E3241" s="91" t="s">
        <v>2526</v>
      </c>
      <c r="F3241" s="91" t="s">
        <v>2526</v>
      </c>
      <c r="G3241" s="91" t="s">
        <v>2526</v>
      </c>
      <c r="H3241" s="91">
        <v>237</v>
      </c>
      <c r="I3241" s="91" t="s">
        <v>2377</v>
      </c>
      <c r="J3241" s="2" t="s">
        <v>3333</v>
      </c>
      <c r="K3241" s="2" t="s">
        <v>3275</v>
      </c>
      <c r="L3241" s="2" t="s">
        <v>35</v>
      </c>
      <c r="M3241" s="91" t="s">
        <v>2529</v>
      </c>
      <c r="N3241" s="64"/>
      <c r="O3241" s="64" t="s">
        <v>45</v>
      </c>
      <c r="P3241" s="64" t="s">
        <v>46</v>
      </c>
      <c r="Q3241" s="16">
        <v>0.04</v>
      </c>
      <c r="R3241" s="82"/>
      <c r="S3241" s="64"/>
      <c r="T3241" s="83">
        <v>1000</v>
      </c>
      <c r="U3241" s="7"/>
      <c r="V3241" s="7">
        <v>0</v>
      </c>
      <c r="W3241" s="83">
        <f t="shared" si="536"/>
        <v>1000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0.06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3432</v>
      </c>
      <c r="B3242" s="91" t="s">
        <v>35</v>
      </c>
      <c r="C3242" s="91" t="s">
        <v>59</v>
      </c>
      <c r="D3242" s="91" t="s">
        <v>60</v>
      </c>
      <c r="E3242" s="91" t="s">
        <v>2530</v>
      </c>
      <c r="F3242" s="91" t="s">
        <v>2531</v>
      </c>
      <c r="G3242" s="91" t="s">
        <v>2530</v>
      </c>
      <c r="H3242" s="91">
        <v>237</v>
      </c>
      <c r="I3242" s="91" t="s">
        <v>2377</v>
      </c>
      <c r="J3242" s="2" t="s">
        <v>3333</v>
      </c>
      <c r="K3242" s="2" t="s">
        <v>3275</v>
      </c>
      <c r="L3242" s="2" t="s">
        <v>35</v>
      </c>
      <c r="M3242" s="91" t="s">
        <v>2532</v>
      </c>
      <c r="N3242" s="64"/>
      <c r="O3242" s="64" t="s">
        <v>40</v>
      </c>
      <c r="P3242" s="64" t="s">
        <v>93</v>
      </c>
      <c r="Q3242" s="16">
        <v>0.92</v>
      </c>
      <c r="R3242" s="82"/>
      <c r="S3242" s="64"/>
      <c r="T3242" s="83">
        <v>160473.87</v>
      </c>
      <c r="U3242" s="7"/>
      <c r="V3242" s="7">
        <v>0</v>
      </c>
      <c r="W3242" s="83">
        <f t="shared" si="536"/>
        <v>160473.87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7.0000000000000007E-2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3420</v>
      </c>
      <c r="B3243" s="91" t="s">
        <v>35</v>
      </c>
      <c r="C3243" s="91" t="s">
        <v>65</v>
      </c>
      <c r="D3243" s="91" t="s">
        <v>66</v>
      </c>
      <c r="E3243" s="91" t="s">
        <v>2533</v>
      </c>
      <c r="F3243" s="91" t="s">
        <v>2533</v>
      </c>
      <c r="G3243" s="91" t="s">
        <v>2533</v>
      </c>
      <c r="H3243" s="91">
        <v>237</v>
      </c>
      <c r="I3243" s="91" t="s">
        <v>2377</v>
      </c>
      <c r="J3243" s="2" t="s">
        <v>3333</v>
      </c>
      <c r="K3243" s="2" t="s">
        <v>3275</v>
      </c>
      <c r="L3243" s="2" t="s">
        <v>35</v>
      </c>
      <c r="M3243" s="91" t="s">
        <v>2533</v>
      </c>
      <c r="N3243" s="64"/>
      <c r="O3243" s="64" t="s">
        <v>45</v>
      </c>
      <c r="P3243" s="64" t="s">
        <v>41</v>
      </c>
      <c r="Q3243" s="16">
        <v>0</v>
      </c>
      <c r="R3243" s="82"/>
      <c r="S3243" s="64"/>
      <c r="T3243" s="83">
        <v>65.160000000002583</v>
      </c>
      <c r="U3243" s="7"/>
      <c r="V3243" s="7">
        <v>0</v>
      </c>
      <c r="W3243" s="83">
        <f t="shared" si="536"/>
        <v>65.160000000002583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3420</v>
      </c>
      <c r="B3244" s="91" t="s">
        <v>35</v>
      </c>
      <c r="C3244" s="91" t="s">
        <v>65</v>
      </c>
      <c r="D3244" s="91" t="s">
        <v>124</v>
      </c>
      <c r="E3244" s="91" t="s">
        <v>1897</v>
      </c>
      <c r="F3244" s="91" t="s">
        <v>1897</v>
      </c>
      <c r="G3244" s="91" t="s">
        <v>1897</v>
      </c>
      <c r="H3244" s="91">
        <v>237</v>
      </c>
      <c r="I3244" s="91" t="s">
        <v>2377</v>
      </c>
      <c r="J3244" s="2" t="s">
        <v>3333</v>
      </c>
      <c r="K3244" s="2" t="s">
        <v>3275</v>
      </c>
      <c r="L3244" s="2" t="s">
        <v>35</v>
      </c>
      <c r="M3244" s="91" t="s">
        <v>1897</v>
      </c>
      <c r="N3244" s="64"/>
      <c r="O3244" s="64" t="s">
        <v>45</v>
      </c>
      <c r="P3244" s="64" t="s">
        <v>46</v>
      </c>
      <c r="Q3244" s="16">
        <v>1.0000000000000009E-2</v>
      </c>
      <c r="R3244" s="82"/>
      <c r="S3244" s="64"/>
      <c r="T3244" s="83">
        <v>8035.9300000000021</v>
      </c>
      <c r="U3244" s="7"/>
      <c r="V3244" s="7">
        <v>0</v>
      </c>
      <c r="W3244" s="83">
        <f t="shared" si="536"/>
        <v>8035.9300000000021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3432</v>
      </c>
      <c r="B3245" s="91" t="s">
        <v>35</v>
      </c>
      <c r="C3245" s="91" t="s">
        <v>65</v>
      </c>
      <c r="D3245" s="91" t="s">
        <v>127</v>
      </c>
      <c r="E3245" s="91" t="s">
        <v>2534</v>
      </c>
      <c r="F3245" s="91" t="s">
        <v>2534</v>
      </c>
      <c r="G3245" s="91" t="s">
        <v>2534</v>
      </c>
      <c r="H3245" s="91">
        <v>237</v>
      </c>
      <c r="I3245" s="91" t="s">
        <v>2377</v>
      </c>
      <c r="J3245" s="2" t="s">
        <v>3333</v>
      </c>
      <c r="K3245" s="2" t="s">
        <v>3275</v>
      </c>
      <c r="L3245" s="2" t="s">
        <v>35</v>
      </c>
      <c r="M3245" s="91" t="s">
        <v>2535</v>
      </c>
      <c r="N3245" s="64"/>
      <c r="O3245" s="64" t="s">
        <v>45</v>
      </c>
      <c r="P3245" s="64" t="s">
        <v>46</v>
      </c>
      <c r="Q3245" s="16">
        <v>0.03</v>
      </c>
      <c r="R3245" s="82"/>
      <c r="S3245" s="64"/>
      <c r="T3245" s="83">
        <v>6268.48</v>
      </c>
      <c r="U3245" s="7"/>
      <c r="V3245" s="7">
        <v>0</v>
      </c>
      <c r="W3245" s="83">
        <f t="shared" si="536"/>
        <v>6268.48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3420</v>
      </c>
      <c r="B3246" s="91" t="s">
        <v>35</v>
      </c>
      <c r="C3246" s="91" t="s">
        <v>47</v>
      </c>
      <c r="D3246" s="91" t="s">
        <v>881</v>
      </c>
      <c r="E3246" s="91" t="s">
        <v>2536</v>
      </c>
      <c r="F3246" s="91" t="s">
        <v>2537</v>
      </c>
      <c r="G3246" s="91" t="s">
        <v>2536</v>
      </c>
      <c r="H3246" s="91">
        <v>237</v>
      </c>
      <c r="I3246" s="91" t="s">
        <v>2377</v>
      </c>
      <c r="J3246" s="2" t="s">
        <v>3333</v>
      </c>
      <c r="K3246" s="2" t="s">
        <v>3275</v>
      </c>
      <c r="L3246" s="2" t="s">
        <v>35</v>
      </c>
      <c r="M3246" s="91" t="s">
        <v>2536</v>
      </c>
      <c r="N3246" s="64"/>
      <c r="O3246" s="64" t="s">
        <v>45</v>
      </c>
      <c r="P3246" s="64" t="s">
        <v>41</v>
      </c>
      <c r="Q3246" s="16">
        <v>0</v>
      </c>
      <c r="R3246" s="82"/>
      <c r="S3246" s="64"/>
      <c r="T3246" s="83">
        <v>2474.6900000000005</v>
      </c>
      <c r="U3246" s="7"/>
      <c r="V3246" s="7">
        <v>0</v>
      </c>
      <c r="W3246" s="83">
        <f t="shared" si="536"/>
        <v>2474.6900000000005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0.06</v>
      </c>
      <c r="AF3246" s="7">
        <f t="shared" si="534"/>
        <v>0</v>
      </c>
      <c r="AG3246" s="10">
        <v>0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3420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2512</v>
      </c>
      <c r="G3247" s="91" t="s">
        <v>2391</v>
      </c>
      <c r="H3247" s="91">
        <v>237</v>
      </c>
      <c r="I3247" s="91" t="s">
        <v>2377</v>
      </c>
      <c r="J3247" s="2" t="s">
        <v>3333</v>
      </c>
      <c r="K3247" s="2" t="s">
        <v>3275</v>
      </c>
      <c r="L3247" s="2" t="s">
        <v>35</v>
      </c>
      <c r="M3247" s="91" t="s">
        <v>2393</v>
      </c>
      <c r="N3247" s="64"/>
      <c r="O3247" s="64" t="s">
        <v>413</v>
      </c>
      <c r="P3247" s="64" t="s">
        <v>46</v>
      </c>
      <c r="Q3247" s="16">
        <v>0.06</v>
      </c>
      <c r="R3247" s="82"/>
      <c r="S3247" s="64"/>
      <c r="T3247" s="83">
        <v>63.465241378988139</v>
      </c>
      <c r="U3247" s="7"/>
      <c r="V3247" s="7">
        <v>0</v>
      </c>
      <c r="W3247" s="83">
        <f t="shared" si="536"/>
        <v>63.465241378988139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3420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2513</v>
      </c>
      <c r="G3248" s="91" t="s">
        <v>2391</v>
      </c>
      <c r="H3248" s="91">
        <v>237</v>
      </c>
      <c r="I3248" s="91" t="s">
        <v>2377</v>
      </c>
      <c r="J3248" s="2" t="s">
        <v>3333</v>
      </c>
      <c r="K3248" s="2" t="s">
        <v>3275</v>
      </c>
      <c r="L3248" s="2" t="s">
        <v>35</v>
      </c>
      <c r="M3248" s="91" t="s">
        <v>2393</v>
      </c>
      <c r="N3248" s="64"/>
      <c r="O3248" s="64" t="s">
        <v>45</v>
      </c>
      <c r="P3248" s="64" t="s">
        <v>46</v>
      </c>
      <c r="Q3248" s="16">
        <v>5.2600000000000001E-2</v>
      </c>
      <c r="R3248" s="82"/>
      <c r="S3248" s="64"/>
      <c r="T3248" s="83">
        <v>20006157.745999996</v>
      </c>
      <c r="U3248" s="7"/>
      <c r="V3248" s="7">
        <v>0</v>
      </c>
      <c r="W3248" s="83">
        <f t="shared" si="536"/>
        <v>20006157.745999996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0.06</v>
      </c>
      <c r="AF3248" s="7">
        <f t="shared" si="534"/>
        <v>0</v>
      </c>
      <c r="AG3248" s="10">
        <v>0.3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3432</v>
      </c>
      <c r="B3249" s="91" t="s">
        <v>35</v>
      </c>
      <c r="C3249" s="91" t="s">
        <v>47</v>
      </c>
      <c r="D3249" s="91" t="s">
        <v>63</v>
      </c>
      <c r="E3249" s="91" t="s">
        <v>2391</v>
      </c>
      <c r="F3249" s="91" t="s">
        <v>2392</v>
      </c>
      <c r="G3249" s="91" t="s">
        <v>2391</v>
      </c>
      <c r="H3249" s="91">
        <v>237</v>
      </c>
      <c r="I3249" s="91" t="s">
        <v>2377</v>
      </c>
      <c r="J3249" s="2" t="s">
        <v>3333</v>
      </c>
      <c r="K3249" s="2" t="s">
        <v>3275</v>
      </c>
      <c r="L3249" s="2" t="s">
        <v>35</v>
      </c>
      <c r="M3249" s="91" t="s">
        <v>2393</v>
      </c>
      <c r="N3249" s="64"/>
      <c r="O3249" s="64" t="s">
        <v>40</v>
      </c>
      <c r="P3249" s="64" t="s">
        <v>46</v>
      </c>
      <c r="Q3249" s="16">
        <v>5.2600000000000001E-2</v>
      </c>
      <c r="R3249" s="82"/>
      <c r="S3249" s="64"/>
      <c r="T3249" s="83">
        <v>-1044.9708000000101</v>
      </c>
      <c r="U3249" s="7"/>
      <c r="V3249" s="7">
        <v>0</v>
      </c>
      <c r="W3249" s="83">
        <f t="shared" si="536"/>
        <v>-1044.9708000000101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0.36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3420</v>
      </c>
      <c r="B3250" s="91" t="s">
        <v>35</v>
      </c>
      <c r="C3250" s="91" t="s">
        <v>47</v>
      </c>
      <c r="D3250" s="91" t="s">
        <v>63</v>
      </c>
      <c r="E3250" s="91" t="s">
        <v>2396</v>
      </c>
      <c r="F3250" s="91" t="s">
        <v>2397</v>
      </c>
      <c r="G3250" s="91" t="s">
        <v>2396</v>
      </c>
      <c r="H3250" s="91">
        <v>237</v>
      </c>
      <c r="I3250" s="91" t="s">
        <v>2377</v>
      </c>
      <c r="J3250" s="2" t="s">
        <v>3333</v>
      </c>
      <c r="K3250" s="2" t="s">
        <v>3275</v>
      </c>
      <c r="L3250" s="2" t="s">
        <v>35</v>
      </c>
      <c r="M3250" s="91" t="s">
        <v>2403</v>
      </c>
      <c r="N3250" s="64"/>
      <c r="O3250" s="64" t="s">
        <v>40</v>
      </c>
      <c r="P3250" s="64" t="s">
        <v>46</v>
      </c>
      <c r="Q3250" s="16">
        <v>5.5E-2</v>
      </c>
      <c r="R3250" s="82"/>
      <c r="S3250" s="64"/>
      <c r="T3250" s="83">
        <v>115138.81</v>
      </c>
      <c r="U3250" s="7"/>
      <c r="V3250" s="7">
        <v>0</v>
      </c>
      <c r="W3250" s="83">
        <f t="shared" si="536"/>
        <v>115138.81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7.0000000000000007E-2</v>
      </c>
      <c r="AF3250" s="7">
        <f t="shared" si="534"/>
        <v>0</v>
      </c>
      <c r="AG3250" s="10">
        <v>0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3420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2538</v>
      </c>
      <c r="G3251" s="91" t="s">
        <v>2421</v>
      </c>
      <c r="H3251" s="91">
        <v>237</v>
      </c>
      <c r="I3251" s="91" t="s">
        <v>2377</v>
      </c>
      <c r="J3251" s="2" t="s">
        <v>3333</v>
      </c>
      <c r="K3251" s="2" t="s">
        <v>3275</v>
      </c>
      <c r="L3251" s="2" t="s">
        <v>35</v>
      </c>
      <c r="M3251" s="91" t="s">
        <v>2423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-329218.61920002924</v>
      </c>
      <c r="U3251" s="7"/>
      <c r="V3251" s="7">
        <v>0</v>
      </c>
      <c r="W3251" s="83">
        <f t="shared" si="536"/>
        <v>-329218.61920002924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0.12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3420</v>
      </c>
      <c r="B3252" s="91" t="s">
        <v>35</v>
      </c>
      <c r="C3252" s="91" t="s">
        <v>47</v>
      </c>
      <c r="D3252" s="91" t="s">
        <v>63</v>
      </c>
      <c r="E3252" s="91" t="s">
        <v>2421</v>
      </c>
      <c r="F3252" s="91" t="s">
        <v>2427</v>
      </c>
      <c r="G3252" s="91" t="s">
        <v>2421</v>
      </c>
      <c r="H3252" s="91">
        <v>237</v>
      </c>
      <c r="I3252" s="91" t="s">
        <v>2377</v>
      </c>
      <c r="J3252" s="2" t="s">
        <v>3333</v>
      </c>
      <c r="K3252" s="2" t="s">
        <v>3275</v>
      </c>
      <c r="L3252" s="2" t="s">
        <v>35</v>
      </c>
      <c r="M3252" s="91" t="s">
        <v>2431</v>
      </c>
      <c r="N3252" s="64"/>
      <c r="O3252" s="64" t="s">
        <v>413</v>
      </c>
      <c r="P3252" s="64" t="s">
        <v>46</v>
      </c>
      <c r="Q3252" s="16">
        <v>5.5E-2</v>
      </c>
      <c r="R3252" s="82"/>
      <c r="S3252" s="64"/>
      <c r="T3252" s="83">
        <v>14770</v>
      </c>
      <c r="U3252" s="7"/>
      <c r="V3252" s="7">
        <v>0</v>
      </c>
      <c r="W3252" s="83">
        <f t="shared" si="536"/>
        <v>14770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3432</v>
      </c>
      <c r="B3253" s="91" t="s">
        <v>35</v>
      </c>
      <c r="C3253" s="91" t="s">
        <v>146</v>
      </c>
      <c r="D3253" s="91" t="s">
        <v>147</v>
      </c>
      <c r="E3253" s="91" t="s">
        <v>2539</v>
      </c>
      <c r="F3253" s="91" t="s">
        <v>2539</v>
      </c>
      <c r="G3253" s="91" t="s">
        <v>2539</v>
      </c>
      <c r="H3253" s="91">
        <v>237</v>
      </c>
      <c r="I3253" s="91" t="s">
        <v>2377</v>
      </c>
      <c r="J3253" s="2" t="s">
        <v>3333</v>
      </c>
      <c r="K3253" s="2" t="s">
        <v>3275</v>
      </c>
      <c r="L3253" s="2" t="s">
        <v>35</v>
      </c>
      <c r="M3253" s="91" t="s">
        <v>2539</v>
      </c>
      <c r="N3253" s="64"/>
      <c r="O3253" s="64" t="s">
        <v>45</v>
      </c>
      <c r="P3253" s="64" t="s">
        <v>41</v>
      </c>
      <c r="Q3253" s="16">
        <v>0</v>
      </c>
      <c r="R3253" s="82"/>
      <c r="S3253" s="64"/>
      <c r="T3253" s="83">
        <v>-12128.130000000107</v>
      </c>
      <c r="U3253" s="7"/>
      <c r="V3253" s="7">
        <v>0</v>
      </c>
      <c r="W3253" s="83">
        <f t="shared" si="536"/>
        <v>-12128.130000000107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3420</v>
      </c>
      <c r="B3254" s="91" t="s">
        <v>35</v>
      </c>
      <c r="C3254" s="91" t="s">
        <v>146</v>
      </c>
      <c r="D3254" s="91" t="s">
        <v>147</v>
      </c>
      <c r="E3254" s="91" t="s">
        <v>2540</v>
      </c>
      <c r="F3254" s="91" t="s">
        <v>2540</v>
      </c>
      <c r="G3254" s="91" t="s">
        <v>2540</v>
      </c>
      <c r="H3254" s="91">
        <v>237</v>
      </c>
      <c r="I3254" s="91" t="s">
        <v>2377</v>
      </c>
      <c r="J3254" s="2" t="s">
        <v>3333</v>
      </c>
      <c r="K3254" s="2" t="s">
        <v>3275</v>
      </c>
      <c r="L3254" s="2" t="s">
        <v>35</v>
      </c>
      <c r="M3254" s="91" t="s">
        <v>2541</v>
      </c>
      <c r="N3254" s="64"/>
      <c r="O3254" s="64" t="s">
        <v>45</v>
      </c>
      <c r="P3254" s="64" t="s">
        <v>46</v>
      </c>
      <c r="Q3254" s="16">
        <v>0.02</v>
      </c>
      <c r="R3254" s="82"/>
      <c r="S3254" s="64"/>
      <c r="T3254" s="83">
        <v>5.6086000001450884</v>
      </c>
      <c r="U3254" s="7"/>
      <c r="V3254" s="7">
        <v>0</v>
      </c>
      <c r="W3254" s="83">
        <f t="shared" si="536"/>
        <v>5.6086000001450884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0.06</v>
      </c>
      <c r="AF3254" s="7">
        <f t="shared" si="534"/>
        <v>0</v>
      </c>
      <c r="AG3254" s="10">
        <v>0.02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3420</v>
      </c>
      <c r="B3255" s="91" t="s">
        <v>35</v>
      </c>
      <c r="C3255" s="91" t="s">
        <v>146</v>
      </c>
      <c r="D3255" s="91" t="s">
        <v>154</v>
      </c>
      <c r="E3255" s="91" t="s">
        <v>2542</v>
      </c>
      <c r="F3255" s="91" t="s">
        <v>2542</v>
      </c>
      <c r="G3255" s="91" t="s">
        <v>2542</v>
      </c>
      <c r="H3255" s="91">
        <v>237</v>
      </c>
      <c r="I3255" s="91" t="s">
        <v>2377</v>
      </c>
      <c r="J3255" s="2" t="s">
        <v>3333</v>
      </c>
      <c r="K3255" s="2" t="s">
        <v>3275</v>
      </c>
      <c r="L3255" s="2" t="s">
        <v>35</v>
      </c>
      <c r="M3255" s="91" t="s">
        <v>2542</v>
      </c>
      <c r="N3255" s="64"/>
      <c r="O3255" s="64" t="s">
        <v>413</v>
      </c>
      <c r="P3255" s="64" t="s">
        <v>46</v>
      </c>
      <c r="Q3255" s="16">
        <v>0.02</v>
      </c>
      <c r="R3255" s="82"/>
      <c r="S3255" s="64"/>
      <c r="T3255" s="83">
        <v>22312.19</v>
      </c>
      <c r="U3255" s="7"/>
      <c r="V3255" s="7">
        <v>0</v>
      </c>
      <c r="W3255" s="83">
        <f t="shared" si="536"/>
        <v>22312.19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3420</v>
      </c>
      <c r="B3256" s="91" t="s">
        <v>35</v>
      </c>
      <c r="C3256" s="91" t="s">
        <v>146</v>
      </c>
      <c r="D3256" s="91" t="s">
        <v>154</v>
      </c>
      <c r="E3256" s="91" t="s">
        <v>2543</v>
      </c>
      <c r="F3256" s="91" t="s">
        <v>2544</v>
      </c>
      <c r="G3256" s="91" t="s">
        <v>2543</v>
      </c>
      <c r="H3256" s="91">
        <v>237</v>
      </c>
      <c r="I3256" s="91" t="s">
        <v>2377</v>
      </c>
      <c r="J3256" s="2" t="s">
        <v>3333</v>
      </c>
      <c r="K3256" s="2" t="s">
        <v>3275</v>
      </c>
      <c r="L3256" s="2" t="s">
        <v>35</v>
      </c>
      <c r="M3256" s="91" t="s">
        <v>2543</v>
      </c>
      <c r="N3256" s="64"/>
      <c r="O3256" s="64" t="s">
        <v>45</v>
      </c>
      <c r="P3256" s="64" t="s">
        <v>46</v>
      </c>
      <c r="Q3256" s="16">
        <v>0.02</v>
      </c>
      <c r="R3256" s="82"/>
      <c r="S3256" s="64"/>
      <c r="T3256" s="83">
        <v>6197.05</v>
      </c>
      <c r="U3256" s="7"/>
      <c r="V3256" s="7">
        <v>0</v>
      </c>
      <c r="W3256" s="83">
        <f t="shared" si="536"/>
        <v>6197.05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0.06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3420</v>
      </c>
      <c r="B3257" s="91" t="s">
        <v>35</v>
      </c>
      <c r="C3257" s="91" t="s">
        <v>146</v>
      </c>
      <c r="D3257" s="91" t="s">
        <v>163</v>
      </c>
      <c r="E3257" s="91" t="s">
        <v>2525</v>
      </c>
      <c r="F3257" s="91" t="s">
        <v>2525</v>
      </c>
      <c r="G3257" s="91" t="s">
        <v>2525</v>
      </c>
      <c r="H3257" s="91">
        <v>237</v>
      </c>
      <c r="I3257" s="91" t="s">
        <v>2377</v>
      </c>
      <c r="J3257" s="2" t="s">
        <v>3333</v>
      </c>
      <c r="K3257" s="2" t="s">
        <v>3275</v>
      </c>
      <c r="L3257" s="2" t="s">
        <v>35</v>
      </c>
      <c r="M3257" s="91" t="s">
        <v>2436</v>
      </c>
      <c r="N3257" s="64"/>
      <c r="O3257" s="64" t="s">
        <v>40</v>
      </c>
      <c r="P3257" s="64" t="s">
        <v>46</v>
      </c>
      <c r="Q3257" s="16">
        <v>0.02</v>
      </c>
      <c r="R3257" s="82"/>
      <c r="S3257" s="64"/>
      <c r="T3257" s="83">
        <v>13256.449999999999</v>
      </c>
      <c r="U3257" s="7"/>
      <c r="V3257" s="7">
        <v>0</v>
      </c>
      <c r="W3257" s="83">
        <f t="shared" si="536"/>
        <v>13256.449999999999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7.0000000000000007E-2</v>
      </c>
      <c r="AF3257" s="7">
        <f t="shared" si="534"/>
        <v>0</v>
      </c>
      <c r="AG3257" s="10">
        <v>0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3420</v>
      </c>
      <c r="B3258" s="91" t="s">
        <v>35</v>
      </c>
      <c r="C3258" s="91" t="s">
        <v>146</v>
      </c>
      <c r="D3258" s="91" t="s">
        <v>163</v>
      </c>
      <c r="E3258" s="91" t="s">
        <v>2545</v>
      </c>
      <c r="F3258" s="91" t="s">
        <v>2545</v>
      </c>
      <c r="G3258" s="91" t="s">
        <v>2545</v>
      </c>
      <c r="H3258" s="91">
        <v>237</v>
      </c>
      <c r="I3258" s="91" t="s">
        <v>2377</v>
      </c>
      <c r="J3258" s="2" t="s">
        <v>3333</v>
      </c>
      <c r="K3258" s="2" t="s">
        <v>3275</v>
      </c>
      <c r="L3258" s="2" t="s">
        <v>35</v>
      </c>
      <c r="M3258" s="91" t="s">
        <v>2151</v>
      </c>
      <c r="N3258" s="64"/>
      <c r="O3258" s="64" t="s">
        <v>413</v>
      </c>
      <c r="P3258" s="64" t="s">
        <v>41</v>
      </c>
      <c r="Q3258" s="16">
        <v>0</v>
      </c>
      <c r="R3258" s="82"/>
      <c r="S3258" s="64"/>
      <c r="T3258" s="83">
        <v>58598.229999999996</v>
      </c>
      <c r="U3258" s="7"/>
      <c r="V3258" s="7">
        <v>0</v>
      </c>
      <c r="W3258" s="83">
        <f t="shared" si="536"/>
        <v>58598.229999999996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</v>
      </c>
      <c r="AF3258" s="7">
        <f t="shared" si="534"/>
        <v>0</v>
      </c>
      <c r="AG3258" s="10">
        <v>0.02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3432</v>
      </c>
      <c r="B3259" s="91" t="s">
        <v>35</v>
      </c>
      <c r="C3259" s="91" t="s">
        <v>166</v>
      </c>
      <c r="D3259" s="91" t="s">
        <v>307</v>
      </c>
      <c r="E3259" s="91" t="s">
        <v>2546</v>
      </c>
      <c r="F3259" s="91" t="s">
        <v>2547</v>
      </c>
      <c r="G3259" s="91" t="s">
        <v>2546</v>
      </c>
      <c r="H3259" s="91">
        <v>237</v>
      </c>
      <c r="I3259" s="91" t="s">
        <v>2377</v>
      </c>
      <c r="J3259" s="2" t="s">
        <v>3333</v>
      </c>
      <c r="K3259" s="2" t="s">
        <v>3275</v>
      </c>
      <c r="L3259" s="2" t="s">
        <v>35</v>
      </c>
      <c r="M3259" s="91" t="s">
        <v>2546</v>
      </c>
      <c r="N3259" s="64"/>
      <c r="O3259" s="64" t="s">
        <v>45</v>
      </c>
      <c r="P3259" s="64" t="s">
        <v>41</v>
      </c>
      <c r="Q3259" s="16">
        <v>0</v>
      </c>
      <c r="R3259" s="82"/>
      <c r="S3259" s="64"/>
      <c r="T3259" s="83">
        <v>26818.16</v>
      </c>
      <c r="U3259" s="7"/>
      <c r="V3259" s="7">
        <v>0</v>
      </c>
      <c r="W3259" s="83">
        <f t="shared" si="536"/>
        <v>26818.16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0.06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3420</v>
      </c>
      <c r="B3260" s="91" t="s">
        <v>35</v>
      </c>
      <c r="C3260" s="91" t="s">
        <v>3453</v>
      </c>
      <c r="D3260" s="91" t="s">
        <v>226</v>
      </c>
      <c r="E3260" s="91" t="s">
        <v>2548</v>
      </c>
      <c r="F3260" s="91" t="s">
        <v>2548</v>
      </c>
      <c r="G3260" s="91" t="s">
        <v>2548</v>
      </c>
      <c r="H3260" s="91">
        <v>237</v>
      </c>
      <c r="I3260" s="91" t="s">
        <v>2377</v>
      </c>
      <c r="J3260" s="2" t="s">
        <v>3333</v>
      </c>
      <c r="K3260" s="2" t="s">
        <v>3275</v>
      </c>
      <c r="L3260" s="2" t="s">
        <v>35</v>
      </c>
      <c r="M3260" s="91" t="s">
        <v>2548</v>
      </c>
      <c r="N3260" s="64"/>
      <c r="O3260" s="64" t="s">
        <v>413</v>
      </c>
      <c r="P3260" s="64" t="s">
        <v>46</v>
      </c>
      <c r="Q3260" s="16">
        <v>0.02</v>
      </c>
      <c r="R3260" s="82"/>
      <c r="S3260" s="64"/>
      <c r="T3260" s="83">
        <v>7020</v>
      </c>
      <c r="U3260" s="7"/>
      <c r="V3260" s="7">
        <v>0</v>
      </c>
      <c r="W3260" s="83">
        <f t="shared" si="536"/>
        <v>7020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3432</v>
      </c>
      <c r="B3261" s="91" t="s">
        <v>35</v>
      </c>
      <c r="C3261" s="91" t="s">
        <v>3453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3333</v>
      </c>
      <c r="K3261" s="2" t="s">
        <v>3275</v>
      </c>
      <c r="L3261" s="2" t="s">
        <v>35</v>
      </c>
      <c r="M3261" s="91" t="s">
        <v>2549</v>
      </c>
      <c r="N3261" s="64"/>
      <c r="O3261" s="64" t="s">
        <v>45</v>
      </c>
      <c r="P3261" s="64" t="s">
        <v>41</v>
      </c>
      <c r="Q3261" s="16">
        <v>0</v>
      </c>
      <c r="R3261" s="82"/>
      <c r="S3261" s="64"/>
      <c r="T3261" s="83">
        <v>62133.369999999995</v>
      </c>
      <c r="U3261" s="7"/>
      <c r="V3261" s="7">
        <v>0</v>
      </c>
      <c r="W3261" s="83">
        <f t="shared" si="536"/>
        <v>62133.369999999995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0.06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3420</v>
      </c>
      <c r="B3262" s="91" t="s">
        <v>35</v>
      </c>
      <c r="C3262" s="91" t="s">
        <v>53</v>
      </c>
      <c r="D3262" s="91" t="s">
        <v>54</v>
      </c>
      <c r="E3262" s="91" t="s">
        <v>2549</v>
      </c>
      <c r="F3262" s="91" t="s">
        <v>2549</v>
      </c>
      <c r="G3262" s="91" t="s">
        <v>2549</v>
      </c>
      <c r="H3262" s="91">
        <v>237</v>
      </c>
      <c r="I3262" s="91" t="s">
        <v>2377</v>
      </c>
      <c r="J3262" s="2" t="s">
        <v>3333</v>
      </c>
      <c r="K3262" s="2" t="s">
        <v>3275</v>
      </c>
      <c r="L3262" s="2" t="s">
        <v>35</v>
      </c>
      <c r="M3262" s="91" t="s">
        <v>2549</v>
      </c>
      <c r="N3262" s="64"/>
      <c r="O3262" s="64" t="s">
        <v>40</v>
      </c>
      <c r="P3262" s="64" t="s">
        <v>41</v>
      </c>
      <c r="Q3262" s="16">
        <v>0</v>
      </c>
      <c r="R3262" s="82"/>
      <c r="S3262" s="64"/>
      <c r="T3262" s="83">
        <v>60000</v>
      </c>
      <c r="U3262" s="7"/>
      <c r="V3262" s="7">
        <v>0</v>
      </c>
      <c r="W3262" s="83">
        <f t="shared" si="536"/>
        <v>60000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7.0000000000000007E-2</v>
      </c>
      <c r="AF3262" s="7">
        <f t="shared" si="534"/>
        <v>0</v>
      </c>
      <c r="AG3262" s="10">
        <v>0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3420</v>
      </c>
      <c r="B3263" s="91" t="s">
        <v>35</v>
      </c>
      <c r="C3263" s="91" t="s">
        <v>3453</v>
      </c>
      <c r="D3263" s="91" t="s">
        <v>54</v>
      </c>
      <c r="E3263" s="91" t="s">
        <v>2550</v>
      </c>
      <c r="F3263" s="91" t="s">
        <v>2550</v>
      </c>
      <c r="G3263" s="91" t="s">
        <v>2550</v>
      </c>
      <c r="H3263" s="91">
        <v>237</v>
      </c>
      <c r="I3263" s="91" t="s">
        <v>2377</v>
      </c>
      <c r="J3263" s="2" t="s">
        <v>3333</v>
      </c>
      <c r="K3263" s="2" t="s">
        <v>3275</v>
      </c>
      <c r="L3263" s="2" t="s">
        <v>35</v>
      </c>
      <c r="M3263" s="91" t="s">
        <v>2475</v>
      </c>
      <c r="N3263" s="64"/>
      <c r="O3263" s="64" t="s">
        <v>45</v>
      </c>
      <c r="P3263" s="64" t="s">
        <v>46</v>
      </c>
      <c r="Q3263" s="16">
        <v>0.05</v>
      </c>
      <c r="R3263" s="82"/>
      <c r="S3263" s="64"/>
      <c r="T3263" s="83">
        <v>124154.45999999973</v>
      </c>
      <c r="U3263" s="7"/>
      <c r="V3263" s="7">
        <v>0</v>
      </c>
      <c r="W3263" s="83">
        <f t="shared" si="536"/>
        <v>124154.45999999973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0.06</v>
      </c>
      <c r="AF3263" s="7">
        <f t="shared" si="534"/>
        <v>0</v>
      </c>
      <c r="AG3263" s="10">
        <v>7.0000000000000007E-2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3432</v>
      </c>
      <c r="B3264" s="91" t="s">
        <v>35</v>
      </c>
      <c r="C3264" s="91" t="s">
        <v>189</v>
      </c>
      <c r="D3264" s="91" t="s">
        <v>190</v>
      </c>
      <c r="E3264" s="91" t="s">
        <v>191</v>
      </c>
      <c r="F3264" s="91" t="s">
        <v>191</v>
      </c>
      <c r="G3264" s="91" t="s">
        <v>191</v>
      </c>
      <c r="H3264" s="91">
        <v>237</v>
      </c>
      <c r="I3264" s="91" t="s">
        <v>2377</v>
      </c>
      <c r="J3264" s="2" t="s">
        <v>3333</v>
      </c>
      <c r="K3264" s="2" t="s">
        <v>3275</v>
      </c>
      <c r="L3264" s="2" t="s">
        <v>35</v>
      </c>
      <c r="M3264" s="91" t="s">
        <v>2504</v>
      </c>
      <c r="N3264" s="64"/>
      <c r="O3264" s="64" t="s">
        <v>40</v>
      </c>
      <c r="P3264" s="64" t="s">
        <v>46</v>
      </c>
      <c r="Q3264" s="16">
        <v>0.09</v>
      </c>
      <c r="R3264" s="82"/>
      <c r="S3264" s="64"/>
      <c r="T3264" s="83">
        <v>-7433.9479452040014</v>
      </c>
      <c r="U3264" s="7"/>
      <c r="V3264" s="7">
        <v>0</v>
      </c>
      <c r="W3264" s="83">
        <f t="shared" si="536"/>
        <v>-7433.9479452040014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0.46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3420</v>
      </c>
      <c r="B3265" s="91" t="s">
        <v>35</v>
      </c>
      <c r="C3265" s="91" t="s">
        <v>189</v>
      </c>
      <c r="D3265" s="91" t="s">
        <v>190</v>
      </c>
      <c r="E3265" s="91" t="s">
        <v>2551</v>
      </c>
      <c r="F3265" s="91" t="s">
        <v>2552</v>
      </c>
      <c r="G3265" s="91" t="s">
        <v>2551</v>
      </c>
      <c r="H3265" s="91">
        <v>237</v>
      </c>
      <c r="I3265" s="91" t="s">
        <v>2377</v>
      </c>
      <c r="J3265" s="2" t="s">
        <v>3333</v>
      </c>
      <c r="K3265" s="2" t="s">
        <v>3275</v>
      </c>
      <c r="L3265" s="2" t="s">
        <v>35</v>
      </c>
      <c r="M3265" s="91" t="s">
        <v>2551</v>
      </c>
      <c r="N3265" s="64"/>
      <c r="O3265" s="64" t="s">
        <v>40</v>
      </c>
      <c r="P3265" s="64" t="s">
        <v>46</v>
      </c>
      <c r="Q3265" s="16">
        <v>0.10879999999999999</v>
      </c>
      <c r="R3265" s="82"/>
      <c r="S3265" s="64"/>
      <c r="T3265" s="83">
        <v>468097.95999999996</v>
      </c>
      <c r="U3265" s="7"/>
      <c r="V3265" s="7">
        <v>0</v>
      </c>
      <c r="W3265" s="83">
        <f t="shared" si="536"/>
        <v>468097.95999999996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0.36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3420</v>
      </c>
      <c r="B3266" s="91" t="s">
        <v>35</v>
      </c>
      <c r="C3266" s="91" t="s">
        <v>189</v>
      </c>
      <c r="D3266" s="91" t="s">
        <v>190</v>
      </c>
      <c r="E3266" s="91" t="s">
        <v>2553</v>
      </c>
      <c r="F3266" s="91" t="s">
        <v>2553</v>
      </c>
      <c r="G3266" s="91" t="s">
        <v>2553</v>
      </c>
      <c r="H3266" s="91">
        <v>237</v>
      </c>
      <c r="I3266" s="91" t="s">
        <v>2377</v>
      </c>
      <c r="J3266" s="2" t="s">
        <v>3333</v>
      </c>
      <c r="K3266" s="2" t="s">
        <v>3275</v>
      </c>
      <c r="L3266" s="2" t="s">
        <v>35</v>
      </c>
      <c r="M3266" s="91" t="s">
        <v>2504</v>
      </c>
      <c r="N3266" s="64"/>
      <c r="O3266" s="64" t="s">
        <v>40</v>
      </c>
      <c r="P3266" s="64" t="s">
        <v>46</v>
      </c>
      <c r="Q3266" s="16">
        <v>0.12000000000000005</v>
      </c>
      <c r="R3266" s="82"/>
      <c r="S3266" s="64"/>
      <c r="T3266" s="83">
        <v>-21373.010720540897</v>
      </c>
      <c r="U3266" s="7"/>
      <c r="V3266" s="7">
        <v>0</v>
      </c>
      <c r="W3266" s="83">
        <f t="shared" si="536"/>
        <v>-21373.010720540897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0.41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3432</v>
      </c>
      <c r="B3267" s="91" t="s">
        <v>35</v>
      </c>
      <c r="C3267" s="91" t="s">
        <v>47</v>
      </c>
      <c r="D3267" s="91" t="s">
        <v>881</v>
      </c>
      <c r="E3267" s="91" t="s">
        <v>2554</v>
      </c>
      <c r="F3267" s="91" t="s">
        <v>2554</v>
      </c>
      <c r="G3267" s="91" t="s">
        <v>2554</v>
      </c>
      <c r="H3267" s="91">
        <v>237</v>
      </c>
      <c r="I3267" s="91" t="s">
        <v>2377</v>
      </c>
      <c r="J3267" s="2" t="s">
        <v>3333</v>
      </c>
      <c r="K3267" s="2" t="s">
        <v>3275</v>
      </c>
      <c r="L3267" s="2" t="s">
        <v>35</v>
      </c>
      <c r="M3267" s="91" t="s">
        <v>2555</v>
      </c>
      <c r="N3267" s="64"/>
      <c r="O3267" s="64" t="s">
        <v>40</v>
      </c>
      <c r="P3267" s="64" t="s">
        <v>46</v>
      </c>
      <c r="Q3267" s="16">
        <v>7.1999999999999995E-2</v>
      </c>
      <c r="R3267" s="82"/>
      <c r="S3267" s="64"/>
      <c r="T3267" s="83">
        <v>5350.3468000004286</v>
      </c>
      <c r="U3267" s="7"/>
      <c r="V3267" s="7">
        <v>0</v>
      </c>
      <c r="W3267" s="83">
        <f t="shared" si="536"/>
        <v>5350.3468000004286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7.0000000000000007E-2</v>
      </c>
      <c r="AF3267" s="7">
        <f t="shared" si="534"/>
        <v>0</v>
      </c>
      <c r="AG3267" s="10">
        <v>0.36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3432</v>
      </c>
      <c r="B3268" s="91" t="s">
        <v>35</v>
      </c>
      <c r="C3268" s="91" t="s">
        <v>47</v>
      </c>
      <c r="D3268" s="91" t="s">
        <v>63</v>
      </c>
      <c r="E3268" s="91" t="s">
        <v>541</v>
      </c>
      <c r="F3268" s="91" t="s">
        <v>541</v>
      </c>
      <c r="G3268" s="91" t="s">
        <v>541</v>
      </c>
      <c r="H3268" s="91">
        <v>237</v>
      </c>
      <c r="I3268" s="91" t="s">
        <v>2377</v>
      </c>
      <c r="J3268" s="2" t="s">
        <v>3333</v>
      </c>
      <c r="K3268" s="2" t="s">
        <v>3275</v>
      </c>
      <c r="L3268" s="2" t="s">
        <v>35</v>
      </c>
      <c r="M3268" s="91" t="s">
        <v>541</v>
      </c>
      <c r="N3268" s="64"/>
      <c r="O3268" s="64" t="s">
        <v>413</v>
      </c>
      <c r="P3268" s="64" t="s">
        <v>46</v>
      </c>
      <c r="Q3268" s="16">
        <v>0.03</v>
      </c>
      <c r="R3268" s="82"/>
      <c r="S3268" s="64"/>
      <c r="T3268" s="83">
        <v>63.648999999915986</v>
      </c>
      <c r="U3268" s="7"/>
      <c r="V3268" s="7">
        <v>0</v>
      </c>
      <c r="W3268" s="83">
        <f t="shared" si="536"/>
        <v>63.648999999915986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</v>
      </c>
      <c r="AF3268" s="7">
        <f t="shared" si="534"/>
        <v>0</v>
      </c>
      <c r="AG3268" s="10">
        <v>0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3420</v>
      </c>
      <c r="B3269" s="91" t="s">
        <v>35</v>
      </c>
      <c r="C3269" s="91" t="s">
        <v>189</v>
      </c>
      <c r="D3269" s="91" t="s">
        <v>190</v>
      </c>
      <c r="E3269" s="91" t="s">
        <v>2440</v>
      </c>
      <c r="F3269" s="91" t="s">
        <v>2440</v>
      </c>
      <c r="G3269" s="91" t="s">
        <v>2440</v>
      </c>
      <c r="H3269" s="91">
        <v>237</v>
      </c>
      <c r="I3269" s="91" t="s">
        <v>2377</v>
      </c>
      <c r="J3269" s="2" t="s">
        <v>3333</v>
      </c>
      <c r="K3269" s="2" t="s">
        <v>3275</v>
      </c>
      <c r="L3269" s="2" t="s">
        <v>35</v>
      </c>
      <c r="M3269" s="91" t="s">
        <v>2441</v>
      </c>
      <c r="N3269" s="64"/>
      <c r="O3269" s="64" t="s">
        <v>45</v>
      </c>
      <c r="P3269" s="64" t="s">
        <v>46</v>
      </c>
      <c r="Q3269" s="16">
        <v>0.01</v>
      </c>
      <c r="R3269" s="82"/>
      <c r="S3269" s="64"/>
      <c r="T3269" s="83">
        <v>27534.366300000002</v>
      </c>
      <c r="U3269" s="7"/>
      <c r="V3269" s="7">
        <v>0</v>
      </c>
      <c r="W3269" s="83">
        <f t="shared" si="536"/>
        <v>27534.366300000002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0.06</v>
      </c>
      <c r="AF3269" s="7">
        <f t="shared" si="534"/>
        <v>0</v>
      </c>
      <c r="AG3269" s="10">
        <v>0.37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3432</v>
      </c>
      <c r="B3270" s="91" t="s">
        <v>35</v>
      </c>
      <c r="C3270" s="91" t="s">
        <v>189</v>
      </c>
      <c r="D3270" s="91" t="s">
        <v>190</v>
      </c>
      <c r="E3270" s="91" t="s">
        <v>287</v>
      </c>
      <c r="F3270" s="91" t="s">
        <v>288</v>
      </c>
      <c r="G3270" s="91" t="s">
        <v>287</v>
      </c>
      <c r="H3270" s="91">
        <v>237</v>
      </c>
      <c r="I3270" s="91" t="s">
        <v>2377</v>
      </c>
      <c r="J3270" s="2" t="s">
        <v>3333</v>
      </c>
      <c r="K3270" s="2" t="s">
        <v>3275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-0.05</v>
      </c>
      <c r="R3270" s="82"/>
      <c r="S3270" s="64"/>
      <c r="T3270" s="83">
        <v>12653.093999999999</v>
      </c>
      <c r="U3270" s="7"/>
      <c r="V3270" s="7">
        <v>0</v>
      </c>
      <c r="W3270" s="83">
        <f t="shared" si="536"/>
        <v>12653.093999999999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3420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3333</v>
      </c>
      <c r="K3271" s="2" t="s">
        <v>3275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0.03</v>
      </c>
      <c r="R3271" s="82"/>
      <c r="S3271" s="64"/>
      <c r="T3271" s="83">
        <v>18486.165999999997</v>
      </c>
      <c r="U3271" s="7"/>
      <c r="V3271" s="7">
        <v>0</v>
      </c>
      <c r="W3271" s="83">
        <f t="shared" si="536"/>
        <v>18486.165999999997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3420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3333</v>
      </c>
      <c r="K3272" s="2" t="s">
        <v>3275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0.04</v>
      </c>
      <c r="R3272" s="82"/>
      <c r="S3272" s="64"/>
      <c r="T3272" s="83">
        <v>71845.729027397349</v>
      </c>
      <c r="U3272" s="7"/>
      <c r="V3272" s="7">
        <v>0</v>
      </c>
      <c r="W3272" s="83">
        <f t="shared" si="536"/>
        <v>71845.729027397349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0.46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3432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3333</v>
      </c>
      <c r="K3273" s="2" t="s">
        <v>3275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-44999.996399999996</v>
      </c>
      <c r="U3273" s="7"/>
      <c r="V3273" s="7">
        <v>0</v>
      </c>
      <c r="W3273" s="83">
        <f t="shared" si="536"/>
        <v>-44999.996399999996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0.41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3420</v>
      </c>
      <c r="B3274" s="91" t="s">
        <v>35</v>
      </c>
      <c r="C3274" s="91" t="s">
        <v>189</v>
      </c>
      <c r="D3274" s="91" t="s">
        <v>190</v>
      </c>
      <c r="E3274" s="91" t="s">
        <v>281</v>
      </c>
      <c r="F3274" s="91" t="s">
        <v>281</v>
      </c>
      <c r="G3274" s="91" t="s">
        <v>281</v>
      </c>
      <c r="H3274" s="91">
        <v>237</v>
      </c>
      <c r="I3274" s="91" t="s">
        <v>2377</v>
      </c>
      <c r="J3274" s="2" t="s">
        <v>3333</v>
      </c>
      <c r="K3274" s="2" t="s">
        <v>3275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0.09</v>
      </c>
      <c r="R3274" s="82"/>
      <c r="S3274" s="64"/>
      <c r="T3274" s="83">
        <v>-26845.720799999999</v>
      </c>
      <c r="U3274" s="7"/>
      <c r="V3274" s="7">
        <v>0</v>
      </c>
      <c r="W3274" s="83">
        <f t="shared" si="536"/>
        <v>-26845.720799999999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0.46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3420</v>
      </c>
      <c r="B3275" s="91" t="s">
        <v>35</v>
      </c>
      <c r="C3275" s="91" t="s">
        <v>189</v>
      </c>
      <c r="D3275" s="91" t="s">
        <v>190</v>
      </c>
      <c r="E3275" s="91" t="s">
        <v>2444</v>
      </c>
      <c r="F3275" s="91" t="s">
        <v>2444</v>
      </c>
      <c r="G3275" s="91" t="s">
        <v>2444</v>
      </c>
      <c r="H3275" s="91">
        <v>237</v>
      </c>
      <c r="I3275" s="91" t="s">
        <v>2377</v>
      </c>
      <c r="J3275" s="2" t="s">
        <v>3333</v>
      </c>
      <c r="K3275" s="2" t="s">
        <v>3275</v>
      </c>
      <c r="L3275" s="2" t="s">
        <v>35</v>
      </c>
      <c r="M3275" s="91" t="s">
        <v>2441</v>
      </c>
      <c r="N3275" s="64"/>
      <c r="O3275" s="64" t="s">
        <v>40</v>
      </c>
      <c r="P3275" s="64" t="s">
        <v>46</v>
      </c>
      <c r="Q3275" s="16">
        <v>0.01</v>
      </c>
      <c r="R3275" s="82"/>
      <c r="S3275" s="64"/>
      <c r="T3275" s="83">
        <v>52448.685070439948</v>
      </c>
      <c r="U3275" s="7"/>
      <c r="V3275" s="7">
        <v>0</v>
      </c>
      <c r="W3275" s="83">
        <f t="shared" si="536"/>
        <v>52448.685070439948</v>
      </c>
      <c r="X3275" s="83">
        <f t="shared" si="530"/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si="531"/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3420</v>
      </c>
      <c r="B3276" s="91" t="s">
        <v>35</v>
      </c>
      <c r="C3276" s="91" t="s">
        <v>189</v>
      </c>
      <c r="D3276" s="91" t="s">
        <v>190</v>
      </c>
      <c r="E3276" s="91" t="s">
        <v>250</v>
      </c>
      <c r="F3276" s="91" t="s">
        <v>250</v>
      </c>
      <c r="G3276" s="91" t="s">
        <v>250</v>
      </c>
      <c r="H3276" s="91">
        <v>237</v>
      </c>
      <c r="I3276" s="91" t="s">
        <v>2377</v>
      </c>
      <c r="J3276" s="2" t="s">
        <v>3333</v>
      </c>
      <c r="K3276" s="2" t="s">
        <v>3275</v>
      </c>
      <c r="L3276" s="2" t="s">
        <v>35</v>
      </c>
      <c r="M3276" s="91" t="s">
        <v>2441</v>
      </c>
      <c r="N3276" s="64"/>
      <c r="O3276" s="64" t="s">
        <v>40</v>
      </c>
      <c r="P3276" s="64" t="s">
        <v>41</v>
      </c>
      <c r="Q3276" s="16">
        <v>0</v>
      </c>
      <c r="R3276" s="82"/>
      <c r="S3276" s="64" t="s">
        <v>3449</v>
      </c>
      <c r="T3276" s="83">
        <v>-3996.9150956944795</v>
      </c>
      <c r="U3276" s="7">
        <v>2085.3000000000002</v>
      </c>
      <c r="V3276" s="7">
        <v>0</v>
      </c>
      <c r="W3276" s="83">
        <f t="shared" si="536"/>
        <v>-1911.6150956944794</v>
      </c>
      <c r="X3276" s="83">
        <f t="shared" ref="X3276:X3303" si="537">IF(P3276="折扣",V3276*Q3276,IF(P3276="返现",V3276,V3276/(1+Q3276+AG3276)))</f>
        <v>0</v>
      </c>
      <c r="Y3276" s="83"/>
      <c r="Z3276" s="16">
        <v>0</v>
      </c>
      <c r="AA3276" s="7">
        <v>0</v>
      </c>
      <c r="AB3276" s="7">
        <f t="shared" si="532"/>
        <v>0</v>
      </c>
      <c r="AC3276" s="5">
        <f t="shared" si="533"/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si="534"/>
        <v>0</v>
      </c>
      <c r="AG3276" s="10">
        <v>0.4</v>
      </c>
      <c r="AH3276" s="7">
        <f t="shared" ref="AH3276:AH3303" si="538">V3276/(1+AG3276)</f>
        <v>0</v>
      </c>
      <c r="AI3276" s="64"/>
      <c r="AJ3276" s="1" t="e">
        <v>#N/A</v>
      </c>
      <c r="AK3276" s="12">
        <f t="shared" si="535"/>
        <v>0</v>
      </c>
    </row>
    <row r="3277" spans="1:37" hidden="1" x14ac:dyDescent="0.3">
      <c r="A3277" s="104" t="s">
        <v>3432</v>
      </c>
      <c r="B3277" s="91" t="s">
        <v>35</v>
      </c>
      <c r="C3277" s="91" t="s">
        <v>189</v>
      </c>
      <c r="D3277" s="91" t="s">
        <v>190</v>
      </c>
      <c r="E3277" s="91" t="s">
        <v>2556</v>
      </c>
      <c r="F3277" s="91" t="s">
        <v>2556</v>
      </c>
      <c r="G3277" s="91" t="s">
        <v>2556</v>
      </c>
      <c r="H3277" s="91">
        <v>237</v>
      </c>
      <c r="I3277" s="91" t="s">
        <v>2377</v>
      </c>
      <c r="J3277" s="2" t="s">
        <v>3333</v>
      </c>
      <c r="K3277" s="2" t="s">
        <v>3275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0.01</v>
      </c>
      <c r="R3277" s="82"/>
      <c r="S3277" s="64"/>
      <c r="T3277" s="83">
        <v>-1.2000000016996637E-2</v>
      </c>
      <c r="U3277" s="7"/>
      <c r="V3277" s="7">
        <v>0</v>
      </c>
      <c r="W3277" s="83">
        <f t="shared" si="536"/>
        <v>-1.2000000016996637E-2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ref="AB3277:AB3340" si="539">X3277+AA3277</f>
        <v>0</v>
      </c>
      <c r="AC3277" s="5">
        <f t="shared" ref="AC3277:AC3340" si="540">IF(P3277="返现",X3277*Q3277,V3277-X3277)</f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ref="AF3277:AF3340" si="541">AD3277*AE3277</f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ref="AK3277:AK3340" si="542">X3277+AA3277-AB3277</f>
        <v>0</v>
      </c>
    </row>
    <row r="3278" spans="1:37" hidden="1" x14ac:dyDescent="0.3">
      <c r="A3278" s="104" t="s">
        <v>3420</v>
      </c>
      <c r="B3278" s="91" t="s">
        <v>35</v>
      </c>
      <c r="C3278" s="91" t="s">
        <v>189</v>
      </c>
      <c r="D3278" s="91" t="s">
        <v>210</v>
      </c>
      <c r="E3278" s="91" t="s">
        <v>290</v>
      </c>
      <c r="F3278" s="91" t="s">
        <v>290</v>
      </c>
      <c r="G3278" s="91" t="s">
        <v>290</v>
      </c>
      <c r="H3278" s="91">
        <v>237</v>
      </c>
      <c r="I3278" s="91" t="s">
        <v>2377</v>
      </c>
      <c r="J3278" s="2" t="s">
        <v>3333</v>
      </c>
      <c r="K3278" s="2" t="s">
        <v>3275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-0.2</v>
      </c>
      <c r="R3278" s="82"/>
      <c r="S3278" s="64"/>
      <c r="T3278" s="83">
        <v>-5.9999999998012754E-3</v>
      </c>
      <c r="U3278" s="7"/>
      <c r="V3278" s="7">
        <v>0</v>
      </c>
      <c r="W3278" s="83">
        <f t="shared" si="536"/>
        <v>-5.9999999998012754E-3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3420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3333</v>
      </c>
      <c r="K3279" s="2" t="s">
        <v>3275</v>
      </c>
      <c r="L3279" s="2" t="s">
        <v>35</v>
      </c>
      <c r="M3279" s="91" t="s">
        <v>2441</v>
      </c>
      <c r="N3279" s="64"/>
      <c r="O3279" s="64" t="s">
        <v>40</v>
      </c>
      <c r="P3279" s="64" t="s">
        <v>46</v>
      </c>
      <c r="Q3279" s="16">
        <v>0.03</v>
      </c>
      <c r="R3279" s="82"/>
      <c r="S3279" s="64"/>
      <c r="T3279" s="83">
        <v>-13927.29027636251</v>
      </c>
      <c r="U3279" s="7"/>
      <c r="V3279" s="7">
        <v>0</v>
      </c>
      <c r="W3279" s="83">
        <f t="shared" si="536"/>
        <v>-13927.29027636251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0.41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3432</v>
      </c>
      <c r="B3280" s="91" t="s">
        <v>35</v>
      </c>
      <c r="C3280" s="91" t="s">
        <v>189</v>
      </c>
      <c r="D3280" s="91" t="s">
        <v>210</v>
      </c>
      <c r="E3280" s="91" t="s">
        <v>2557</v>
      </c>
      <c r="F3280" s="91" t="s">
        <v>2557</v>
      </c>
      <c r="G3280" s="91" t="s">
        <v>2557</v>
      </c>
      <c r="H3280" s="91">
        <v>237</v>
      </c>
      <c r="I3280" s="91" t="s">
        <v>2377</v>
      </c>
      <c r="J3280" s="2" t="s">
        <v>3333</v>
      </c>
      <c r="K3280" s="2" t="s">
        <v>3275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/>
      <c r="T3280" s="83">
        <v>14000</v>
      </c>
      <c r="U3280" s="7"/>
      <c r="V3280" s="7">
        <v>0</v>
      </c>
      <c r="W3280" s="83">
        <f t="shared" si="536"/>
        <v>14000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3432</v>
      </c>
      <c r="B3281" s="91" t="s">
        <v>35</v>
      </c>
      <c r="C3281" s="91" t="s">
        <v>189</v>
      </c>
      <c r="D3281" s="91" t="s">
        <v>210</v>
      </c>
      <c r="E3281" s="91" t="s">
        <v>2558</v>
      </c>
      <c r="F3281" s="91" t="s">
        <v>2558</v>
      </c>
      <c r="G3281" s="91" t="s">
        <v>2558</v>
      </c>
      <c r="H3281" s="91">
        <v>237</v>
      </c>
      <c r="I3281" s="91" t="s">
        <v>2377</v>
      </c>
      <c r="J3281" s="2" t="s">
        <v>3333</v>
      </c>
      <c r="K3281" s="2" t="s">
        <v>3275</v>
      </c>
      <c r="L3281" s="2" t="s">
        <v>35</v>
      </c>
      <c r="M3281" s="91" t="s">
        <v>2441</v>
      </c>
      <c r="N3281" s="64"/>
      <c r="O3281" s="64" t="s">
        <v>40</v>
      </c>
      <c r="P3281" s="64" t="s">
        <v>41</v>
      </c>
      <c r="Q3281" s="16">
        <v>0</v>
      </c>
      <c r="R3281" s="82"/>
      <c r="S3281" s="64" t="s">
        <v>3449</v>
      </c>
      <c r="T3281" s="83">
        <v>-1427.2399986321689</v>
      </c>
      <c r="U3281" s="7">
        <v>6566.41</v>
      </c>
      <c r="V3281" s="7">
        <v>0</v>
      </c>
      <c r="W3281" s="83">
        <f t="shared" si="536"/>
        <v>5139.170001367831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7.0000000000000007E-2</v>
      </c>
      <c r="AF3281" s="7">
        <f t="shared" si="541"/>
        <v>0</v>
      </c>
      <c r="AG3281" s="10">
        <v>0.4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3420</v>
      </c>
      <c r="B3282" s="91" t="s">
        <v>35</v>
      </c>
      <c r="C3282" s="91" t="s">
        <v>189</v>
      </c>
      <c r="D3282" s="91" t="s">
        <v>190</v>
      </c>
      <c r="E3282" s="91" t="s">
        <v>287</v>
      </c>
      <c r="F3282" s="91" t="s">
        <v>288</v>
      </c>
      <c r="G3282" s="91" t="s">
        <v>287</v>
      </c>
      <c r="H3282" s="91">
        <v>237</v>
      </c>
      <c r="I3282" s="91" t="s">
        <v>2377</v>
      </c>
      <c r="J3282" s="2" t="s">
        <v>3333</v>
      </c>
      <c r="K3282" s="2" t="s">
        <v>3275</v>
      </c>
      <c r="L3282" s="2" t="s">
        <v>35</v>
      </c>
      <c r="M3282" s="91" t="s">
        <v>2441</v>
      </c>
      <c r="N3282" s="64"/>
      <c r="O3282" s="64" t="s">
        <v>45</v>
      </c>
      <c r="P3282" s="64" t="s">
        <v>46</v>
      </c>
      <c r="Q3282" s="16">
        <v>-7.0000000000000007E-2</v>
      </c>
      <c r="R3282" s="82"/>
      <c r="S3282" s="64"/>
      <c r="T3282" s="83">
        <v>242.23590510948313</v>
      </c>
      <c r="U3282" s="7"/>
      <c r="V3282" s="7">
        <v>0</v>
      </c>
      <c r="W3282" s="83">
        <f t="shared" si="536"/>
        <v>242.23590510948313</v>
      </c>
      <c r="X3282" s="83">
        <f t="shared" si="537"/>
        <v>0</v>
      </c>
      <c r="Y3282" s="83"/>
      <c r="Z3282" s="16">
        <v>0</v>
      </c>
      <c r="AA3282" s="7">
        <v>0</v>
      </c>
      <c r="AB3282" s="7">
        <f t="shared" si="539"/>
        <v>0</v>
      </c>
      <c r="AC3282" s="5">
        <f t="shared" si="540"/>
        <v>0</v>
      </c>
      <c r="AD3282" s="7">
        <v>0</v>
      </c>
      <c r="AE3282" s="3">
        <f>VLOOKUP(I3282,[1]媒体政策预估表!A:N,MATCH(O3282,[1]媒体政策预估表!$A$2:$M$2,0),0)</f>
        <v>0.06</v>
      </c>
      <c r="AF3282" s="7">
        <f t="shared" si="541"/>
        <v>0</v>
      </c>
      <c r="AG3282" s="10">
        <v>0.37</v>
      </c>
      <c r="AH3282" s="7">
        <f t="shared" si="538"/>
        <v>0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3432</v>
      </c>
      <c r="B3283" s="91" t="s">
        <v>35</v>
      </c>
      <c r="C3283" s="91" t="s">
        <v>189</v>
      </c>
      <c r="D3283" s="91" t="s">
        <v>190</v>
      </c>
      <c r="E3283" s="91" t="s">
        <v>2559</v>
      </c>
      <c r="F3283" s="91" t="s">
        <v>2559</v>
      </c>
      <c r="G3283" s="91" t="s">
        <v>2559</v>
      </c>
      <c r="H3283" s="91">
        <v>237</v>
      </c>
      <c r="I3283" s="91" t="s">
        <v>2377</v>
      </c>
      <c r="J3283" s="2" t="s">
        <v>3333</v>
      </c>
      <c r="K3283" s="2" t="s">
        <v>3275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0.04</v>
      </c>
      <c r="R3283" s="82"/>
      <c r="S3283" s="64"/>
      <c r="T3283" s="83">
        <v>41826.509999999966</v>
      </c>
      <c r="U3283" s="7"/>
      <c r="V3283" s="7">
        <v>22364.670000000006</v>
      </c>
      <c r="W3283" s="83">
        <f t="shared" si="536"/>
        <v>19461.83999999996</v>
      </c>
      <c r="X3283" s="83">
        <f t="shared" si="537"/>
        <v>15423.910344827591</v>
      </c>
      <c r="Y3283" s="83"/>
      <c r="Z3283" s="16">
        <v>0</v>
      </c>
      <c r="AA3283" s="7">
        <v>0</v>
      </c>
      <c r="AB3283" s="7">
        <f t="shared" si="539"/>
        <v>15423.910344827591</v>
      </c>
      <c r="AC3283" s="5">
        <f t="shared" si="540"/>
        <v>6940.7596551724146</v>
      </c>
      <c r="AD3283" s="7">
        <v>15861.450000000003</v>
      </c>
      <c r="AE3283" s="3">
        <f>VLOOKUP(I3283,[1]媒体政策预估表!A:N,MATCH(O3283,[1]媒体政策预估表!$A$2:$M$2,0),0)</f>
        <v>7.0000000000000007E-2</v>
      </c>
      <c r="AF3283" s="7">
        <f t="shared" si="541"/>
        <v>1110.3015000000003</v>
      </c>
      <c r="AG3283" s="10">
        <v>0.41</v>
      </c>
      <c r="AH3283" s="7">
        <f t="shared" si="538"/>
        <v>15861.468085106388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3432</v>
      </c>
      <c r="B3284" s="91" t="s">
        <v>35</v>
      </c>
      <c r="C3284" s="91" t="s">
        <v>189</v>
      </c>
      <c r="D3284" s="91" t="s">
        <v>190</v>
      </c>
      <c r="E3284" s="91" t="s">
        <v>268</v>
      </c>
      <c r="F3284" s="91" t="s">
        <v>268</v>
      </c>
      <c r="G3284" s="91" t="s">
        <v>268</v>
      </c>
      <c r="H3284" s="91">
        <v>237</v>
      </c>
      <c r="I3284" s="91" t="s">
        <v>2377</v>
      </c>
      <c r="J3284" s="2" t="s">
        <v>3333</v>
      </c>
      <c r="K3284" s="2" t="s">
        <v>3275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-0.06</v>
      </c>
      <c r="R3284" s="82"/>
      <c r="S3284" s="64"/>
      <c r="T3284" s="83">
        <v>13171.470704793706</v>
      </c>
      <c r="U3284" s="7"/>
      <c r="V3284" s="7">
        <v>0</v>
      </c>
      <c r="W3284" s="83">
        <f t="shared" si="536"/>
        <v>13171.470704793706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3420</v>
      </c>
      <c r="B3285" s="91" t="s">
        <v>35</v>
      </c>
      <c r="C3285" s="91" t="s">
        <v>189</v>
      </c>
      <c r="D3285" s="91" t="s">
        <v>190</v>
      </c>
      <c r="E3285" s="91" t="s">
        <v>191</v>
      </c>
      <c r="F3285" s="91" t="s">
        <v>2560</v>
      </c>
      <c r="G3285" s="91" t="s">
        <v>191</v>
      </c>
      <c r="H3285" s="91">
        <v>237</v>
      </c>
      <c r="I3285" s="91" t="s">
        <v>2377</v>
      </c>
      <c r="J3285" s="2" t="s">
        <v>3333</v>
      </c>
      <c r="K3285" s="2" t="s">
        <v>3275</v>
      </c>
      <c r="L3285" s="2" t="s">
        <v>35</v>
      </c>
      <c r="M3285" s="91" t="s">
        <v>2441</v>
      </c>
      <c r="N3285" s="64"/>
      <c r="O3285" s="64" t="s">
        <v>40</v>
      </c>
      <c r="P3285" s="64" t="s">
        <v>46</v>
      </c>
      <c r="Q3285" s="16">
        <v>0.11</v>
      </c>
      <c r="R3285" s="82"/>
      <c r="S3285" s="64"/>
      <c r="T3285" s="83">
        <v>-1997.87</v>
      </c>
      <c r="U3285" s="7"/>
      <c r="V3285" s="7">
        <v>0</v>
      </c>
      <c r="W3285" s="83">
        <f t="shared" si="536"/>
        <v>-1997.87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7.0000000000000007E-2</v>
      </c>
      <c r="AF3285" s="7">
        <f t="shared" si="541"/>
        <v>0</v>
      </c>
      <c r="AG3285" s="10">
        <v>0.46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3420</v>
      </c>
      <c r="B3286" s="91" t="s">
        <v>35</v>
      </c>
      <c r="C3286" s="91" t="s">
        <v>189</v>
      </c>
      <c r="D3286" s="91" t="s">
        <v>190</v>
      </c>
      <c r="E3286" s="91" t="s">
        <v>2561</v>
      </c>
      <c r="F3286" s="91" t="s">
        <v>2561</v>
      </c>
      <c r="G3286" s="91" t="s">
        <v>2561</v>
      </c>
      <c r="H3286" s="91">
        <v>237</v>
      </c>
      <c r="I3286" s="91" t="s">
        <v>2377</v>
      </c>
      <c r="J3286" s="2" t="s">
        <v>3333</v>
      </c>
      <c r="K3286" s="2" t="s">
        <v>3275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0.03</v>
      </c>
      <c r="R3286" s="82"/>
      <c r="S3286" s="64"/>
      <c r="T3286" s="83">
        <v>124575.60023211583</v>
      </c>
      <c r="U3286" s="7"/>
      <c r="V3286" s="7">
        <v>0</v>
      </c>
      <c r="W3286" s="83">
        <f t="shared" si="536"/>
        <v>124575.60023211583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3432</v>
      </c>
      <c r="B3287" s="91" t="s">
        <v>35</v>
      </c>
      <c r="C3287" s="91" t="s">
        <v>189</v>
      </c>
      <c r="D3287" s="91" t="s">
        <v>190</v>
      </c>
      <c r="E3287" s="91" t="s">
        <v>281</v>
      </c>
      <c r="F3287" s="91" t="s">
        <v>281</v>
      </c>
      <c r="G3287" s="91" t="s">
        <v>281</v>
      </c>
      <c r="H3287" s="91">
        <v>237</v>
      </c>
      <c r="I3287" s="91" t="s">
        <v>2377</v>
      </c>
      <c r="J3287" s="2" t="s">
        <v>3333</v>
      </c>
      <c r="K3287" s="2" t="s">
        <v>3275</v>
      </c>
      <c r="L3287" s="2" t="s">
        <v>35</v>
      </c>
      <c r="M3287" s="91" t="s">
        <v>2441</v>
      </c>
      <c r="N3287" s="64"/>
      <c r="O3287" s="64" t="s">
        <v>45</v>
      </c>
      <c r="P3287" s="64" t="s">
        <v>46</v>
      </c>
      <c r="Q3287" s="16">
        <v>-2.0000000000000018E-2</v>
      </c>
      <c r="R3287" s="82"/>
      <c r="S3287" s="64"/>
      <c r="T3287" s="83">
        <v>12.659999999999901</v>
      </c>
      <c r="U3287" s="7"/>
      <c r="V3287" s="7">
        <v>0</v>
      </c>
      <c r="W3287" s="83">
        <f t="shared" si="536"/>
        <v>12.659999999999901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0.06</v>
      </c>
      <c r="AF3287" s="7">
        <f t="shared" si="541"/>
        <v>0</v>
      </c>
      <c r="AG3287" s="10">
        <v>0.37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3420</v>
      </c>
      <c r="B3288" s="91" t="s">
        <v>35</v>
      </c>
      <c r="C3288" s="91" t="s">
        <v>189</v>
      </c>
      <c r="D3288" s="91" t="s">
        <v>190</v>
      </c>
      <c r="E3288" s="91" t="s">
        <v>2562</v>
      </c>
      <c r="F3288" s="91" t="s">
        <v>2562</v>
      </c>
      <c r="G3288" s="91" t="s">
        <v>2562</v>
      </c>
      <c r="H3288" s="91">
        <v>237</v>
      </c>
      <c r="I3288" s="91" t="s">
        <v>2377</v>
      </c>
      <c r="J3288" s="2" t="s">
        <v>3333</v>
      </c>
      <c r="K3288" s="2" t="s">
        <v>3275</v>
      </c>
      <c r="L3288" s="2" t="s">
        <v>35</v>
      </c>
      <c r="M3288" s="91" t="s">
        <v>2441</v>
      </c>
      <c r="N3288" s="64"/>
      <c r="O3288" s="64" t="s">
        <v>40</v>
      </c>
      <c r="P3288" s="64" t="s">
        <v>46</v>
      </c>
      <c r="Q3288" s="16">
        <v>0.09</v>
      </c>
      <c r="R3288" s="82"/>
      <c r="S3288" s="64"/>
      <c r="T3288" s="83">
        <v>77615.606438356161</v>
      </c>
      <c r="U3288" s="7"/>
      <c r="V3288" s="7">
        <v>0</v>
      </c>
      <c r="W3288" s="83">
        <f t="shared" si="536"/>
        <v>77615.606438356161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7.0000000000000007E-2</v>
      </c>
      <c r="AF3288" s="7">
        <f t="shared" si="541"/>
        <v>0</v>
      </c>
      <c r="AG3288" s="10">
        <v>0.46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3432</v>
      </c>
      <c r="B3289" s="91" t="s">
        <v>35</v>
      </c>
      <c r="C3289" s="91" t="s">
        <v>189</v>
      </c>
      <c r="D3289" s="91" t="s">
        <v>190</v>
      </c>
      <c r="E3289" s="91" t="s">
        <v>2563</v>
      </c>
      <c r="F3289" s="91" t="s">
        <v>2563</v>
      </c>
      <c r="G3289" s="91" t="s">
        <v>2563</v>
      </c>
      <c r="H3289" s="91">
        <v>237</v>
      </c>
      <c r="I3289" s="91" t="s">
        <v>2377</v>
      </c>
      <c r="J3289" s="2" t="s">
        <v>3333</v>
      </c>
      <c r="K3289" s="2" t="s">
        <v>3275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0.03</v>
      </c>
      <c r="R3289" s="82"/>
      <c r="S3289" s="64"/>
      <c r="T3289" s="83">
        <v>2505.8718978102197</v>
      </c>
      <c r="U3289" s="7"/>
      <c r="V3289" s="7">
        <v>0</v>
      </c>
      <c r="W3289" s="83">
        <f t="shared" si="536"/>
        <v>2505.8718978102197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3420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3333</v>
      </c>
      <c r="K3290" s="2" t="s">
        <v>3275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-2.0000000000000018E-2</v>
      </c>
      <c r="R3290" s="82"/>
      <c r="S3290" s="64"/>
      <c r="T3290" s="83">
        <v>45.723699999998644</v>
      </c>
      <c r="U3290" s="7"/>
      <c r="V3290" s="7">
        <v>0</v>
      </c>
      <c r="W3290" s="83">
        <f t="shared" si="536"/>
        <v>45.723699999998644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3432</v>
      </c>
      <c r="B3291" s="91" t="s">
        <v>35</v>
      </c>
      <c r="C3291" s="91" t="s">
        <v>189</v>
      </c>
      <c r="D3291" s="91" t="s">
        <v>190</v>
      </c>
      <c r="E3291" s="91" t="s">
        <v>250</v>
      </c>
      <c r="F3291" s="91" t="s">
        <v>250</v>
      </c>
      <c r="G3291" s="91" t="s">
        <v>250</v>
      </c>
      <c r="H3291" s="91">
        <v>237</v>
      </c>
      <c r="I3291" s="91" t="s">
        <v>2377</v>
      </c>
      <c r="J3291" s="2" t="s">
        <v>3333</v>
      </c>
      <c r="K3291" s="2" t="s">
        <v>3275</v>
      </c>
      <c r="L3291" s="2" t="s">
        <v>35</v>
      </c>
      <c r="M3291" s="91" t="s">
        <v>2441</v>
      </c>
      <c r="N3291" s="64"/>
      <c r="O3291" s="64" t="s">
        <v>45</v>
      </c>
      <c r="P3291" s="64" t="s">
        <v>46</v>
      </c>
      <c r="Q3291" s="16">
        <v>0.03</v>
      </c>
      <c r="R3291" s="82"/>
      <c r="S3291" s="64"/>
      <c r="T3291" s="83">
        <v>-49.886204379432456</v>
      </c>
      <c r="U3291" s="7"/>
      <c r="V3291" s="7">
        <v>0</v>
      </c>
      <c r="W3291" s="83">
        <f t="shared" si="536"/>
        <v>-49.886204379432456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0.06</v>
      </c>
      <c r="AF3291" s="7">
        <f t="shared" si="541"/>
        <v>0</v>
      </c>
      <c r="AG3291" s="10">
        <v>0.37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3420</v>
      </c>
      <c r="B3292" s="91" t="s">
        <v>35</v>
      </c>
      <c r="C3292" s="91" t="s">
        <v>189</v>
      </c>
      <c r="D3292" s="91" t="s">
        <v>190</v>
      </c>
      <c r="E3292" s="91" t="s">
        <v>2564</v>
      </c>
      <c r="F3292" s="91" t="s">
        <v>2564</v>
      </c>
      <c r="G3292" s="91" t="s">
        <v>2564</v>
      </c>
      <c r="H3292" s="91">
        <v>237</v>
      </c>
      <c r="I3292" s="91" t="s">
        <v>2377</v>
      </c>
      <c r="J3292" s="2" t="s">
        <v>3333</v>
      </c>
      <c r="K3292" s="2" t="s">
        <v>3275</v>
      </c>
      <c r="L3292" s="2" t="s">
        <v>35</v>
      </c>
      <c r="M3292" s="91" t="s">
        <v>2441</v>
      </c>
      <c r="N3292" s="64"/>
      <c r="O3292" s="64" t="s">
        <v>40</v>
      </c>
      <c r="P3292" s="64" t="s">
        <v>46</v>
      </c>
      <c r="Q3292" s="16">
        <v>0.04</v>
      </c>
      <c r="R3292" s="82"/>
      <c r="S3292" s="64"/>
      <c r="T3292" s="83">
        <v>0.05</v>
      </c>
      <c r="U3292" s="7"/>
      <c r="V3292" s="7">
        <v>0</v>
      </c>
      <c r="W3292" s="83">
        <f t="shared" si="536"/>
        <v>0.05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7.0000000000000007E-2</v>
      </c>
      <c r="AF3292" s="7">
        <f t="shared" si="541"/>
        <v>0</v>
      </c>
      <c r="AG3292" s="10">
        <v>0.41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3432</v>
      </c>
      <c r="B3293" s="91" t="s">
        <v>35</v>
      </c>
      <c r="C3293" s="91" t="s">
        <v>189</v>
      </c>
      <c r="D3293" s="91" t="s">
        <v>190</v>
      </c>
      <c r="E3293" s="91" t="s">
        <v>2565</v>
      </c>
      <c r="F3293" s="91" t="s">
        <v>2565</v>
      </c>
      <c r="G3293" s="91" t="s">
        <v>2565</v>
      </c>
      <c r="H3293" s="91">
        <v>237</v>
      </c>
      <c r="I3293" s="91" t="s">
        <v>2377</v>
      </c>
      <c r="J3293" s="2" t="s">
        <v>3333</v>
      </c>
      <c r="K3293" s="2" t="s">
        <v>3275</v>
      </c>
      <c r="L3293" s="2" t="s">
        <v>35</v>
      </c>
      <c r="M3293" s="91" t="s">
        <v>2441</v>
      </c>
      <c r="N3293" s="64"/>
      <c r="O3293" s="64" t="s">
        <v>45</v>
      </c>
      <c r="P3293" s="64" t="s">
        <v>46</v>
      </c>
      <c r="Q3293" s="16">
        <v>0.03</v>
      </c>
      <c r="R3293" s="82"/>
      <c r="S3293" s="64"/>
      <c r="T3293" s="83">
        <v>27969.793795620441</v>
      </c>
      <c r="U3293" s="7"/>
      <c r="V3293" s="7">
        <v>0</v>
      </c>
      <c r="W3293" s="83">
        <f t="shared" si="536"/>
        <v>27969.793795620441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0.06</v>
      </c>
      <c r="AF3293" s="7">
        <f t="shared" si="541"/>
        <v>0</v>
      </c>
      <c r="AG3293" s="10">
        <v>0.37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3420</v>
      </c>
      <c r="B3294" s="91" t="s">
        <v>35</v>
      </c>
      <c r="C3294" s="91" t="s">
        <v>189</v>
      </c>
      <c r="D3294" s="91" t="s">
        <v>210</v>
      </c>
      <c r="E3294" s="91" t="s">
        <v>2566</v>
      </c>
      <c r="F3294" s="91" t="s">
        <v>2566</v>
      </c>
      <c r="G3294" s="91" t="s">
        <v>2566</v>
      </c>
      <c r="H3294" s="91">
        <v>237</v>
      </c>
      <c r="I3294" s="91" t="s">
        <v>2377</v>
      </c>
      <c r="J3294" s="2" t="s">
        <v>3333</v>
      </c>
      <c r="K3294" s="2" t="s">
        <v>3275</v>
      </c>
      <c r="L3294" s="2" t="s">
        <v>35</v>
      </c>
      <c r="M3294" s="91" t="s">
        <v>2441</v>
      </c>
      <c r="N3294" s="64"/>
      <c r="O3294" s="64" t="s">
        <v>40</v>
      </c>
      <c r="P3294" s="64" t="s">
        <v>46</v>
      </c>
      <c r="Q3294" s="16">
        <v>0.01</v>
      </c>
      <c r="R3294" s="82"/>
      <c r="S3294" s="64"/>
      <c r="T3294" s="83">
        <v>-56746.807504651188</v>
      </c>
      <c r="U3294" s="7"/>
      <c r="V3294" s="7">
        <v>0</v>
      </c>
      <c r="W3294" s="83">
        <f t="shared" si="536"/>
        <v>-56746.807504651188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7.0000000000000007E-2</v>
      </c>
      <c r="AF3294" s="7">
        <f t="shared" si="541"/>
        <v>0</v>
      </c>
      <c r="AG3294" s="10">
        <v>0.4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3432</v>
      </c>
      <c r="B3295" s="91" t="s">
        <v>35</v>
      </c>
      <c r="C3295" s="91" t="s">
        <v>189</v>
      </c>
      <c r="D3295" s="91" t="s">
        <v>210</v>
      </c>
      <c r="E3295" s="91" t="s">
        <v>2460</v>
      </c>
      <c r="F3295" s="91" t="s">
        <v>2460</v>
      </c>
      <c r="G3295" s="91" t="s">
        <v>2460</v>
      </c>
      <c r="H3295" s="91">
        <v>237</v>
      </c>
      <c r="I3295" s="91" t="s">
        <v>2377</v>
      </c>
      <c r="J3295" s="2" t="s">
        <v>3333</v>
      </c>
      <c r="K3295" s="2" t="s">
        <v>3275</v>
      </c>
      <c r="L3295" s="2" t="s">
        <v>35</v>
      </c>
      <c r="M3295" s="91" t="s">
        <v>2441</v>
      </c>
      <c r="N3295" s="64"/>
      <c r="O3295" s="64" t="s">
        <v>45</v>
      </c>
      <c r="P3295" s="64" t="s">
        <v>46</v>
      </c>
      <c r="Q3295" s="16">
        <v>-2.0000000000000018E-2</v>
      </c>
      <c r="R3295" s="82"/>
      <c r="S3295" s="64"/>
      <c r="T3295" s="83">
        <v>-3481.5356934388265</v>
      </c>
      <c r="U3295" s="7"/>
      <c r="V3295" s="7">
        <v>0</v>
      </c>
      <c r="W3295" s="83">
        <f t="shared" si="536"/>
        <v>-3481.5356934388265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0.06</v>
      </c>
      <c r="AF3295" s="7">
        <f t="shared" si="541"/>
        <v>0</v>
      </c>
      <c r="AG3295" s="10">
        <v>0.37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3420</v>
      </c>
      <c r="B3296" s="91" t="s">
        <v>35</v>
      </c>
      <c r="C3296" s="91" t="s">
        <v>189</v>
      </c>
      <c r="D3296" s="91" t="s">
        <v>210</v>
      </c>
      <c r="E3296" s="91" t="s">
        <v>2567</v>
      </c>
      <c r="F3296" s="91" t="s">
        <v>2568</v>
      </c>
      <c r="G3296" s="91" t="s">
        <v>2567</v>
      </c>
      <c r="H3296" s="91">
        <v>237</v>
      </c>
      <c r="I3296" s="91" t="s">
        <v>2377</v>
      </c>
      <c r="J3296" s="2" t="s">
        <v>3333</v>
      </c>
      <c r="K3296" s="2" t="s">
        <v>3275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0.06</v>
      </c>
      <c r="R3296" s="82"/>
      <c r="S3296" s="64"/>
      <c r="T3296" s="83">
        <v>0.16800000070361421</v>
      </c>
      <c r="U3296" s="7"/>
      <c r="V3296" s="7">
        <v>0</v>
      </c>
      <c r="W3296" s="83">
        <f t="shared" si="536"/>
        <v>0.16800000070361421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3420</v>
      </c>
      <c r="B3297" s="91" t="s">
        <v>35</v>
      </c>
      <c r="C3297" s="91" t="s">
        <v>189</v>
      </c>
      <c r="D3297" s="91" t="s">
        <v>210</v>
      </c>
      <c r="E3297" s="91" t="s">
        <v>2464</v>
      </c>
      <c r="F3297" s="91" t="s">
        <v>2464</v>
      </c>
      <c r="G3297" s="91" t="s">
        <v>2464</v>
      </c>
      <c r="H3297" s="91">
        <v>237</v>
      </c>
      <c r="I3297" s="91" t="s">
        <v>2377</v>
      </c>
      <c r="J3297" s="2" t="s">
        <v>3333</v>
      </c>
      <c r="K3297" s="2" t="s">
        <v>3275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0.09</v>
      </c>
      <c r="R3297" s="82"/>
      <c r="S3297" s="64"/>
      <c r="T3297" s="83">
        <v>61137.986145203991</v>
      </c>
      <c r="U3297" s="7"/>
      <c r="V3297" s="7">
        <v>0</v>
      </c>
      <c r="W3297" s="83">
        <f t="shared" si="536"/>
        <v>61137.986145203991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3420</v>
      </c>
      <c r="B3298" s="91" t="s">
        <v>35</v>
      </c>
      <c r="C3298" s="91" t="s">
        <v>189</v>
      </c>
      <c r="D3298" s="91" t="s">
        <v>210</v>
      </c>
      <c r="E3298" s="91" t="s">
        <v>2557</v>
      </c>
      <c r="F3298" s="91" t="s">
        <v>2557</v>
      </c>
      <c r="G3298" s="91" t="s">
        <v>2557</v>
      </c>
      <c r="H3298" s="91">
        <v>237</v>
      </c>
      <c r="I3298" s="91" t="s">
        <v>2377</v>
      </c>
      <c r="J3298" s="2" t="s">
        <v>3333</v>
      </c>
      <c r="K3298" s="2" t="s">
        <v>3275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-0.06</v>
      </c>
      <c r="R3298" s="82"/>
      <c r="S3298" s="64"/>
      <c r="T3298" s="83">
        <v>14000</v>
      </c>
      <c r="U3298" s="7"/>
      <c r="V3298" s="7">
        <v>0</v>
      </c>
      <c r="W3298" s="83">
        <f t="shared" si="536"/>
        <v>14000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3432</v>
      </c>
      <c r="B3299" s="91" t="s">
        <v>35</v>
      </c>
      <c r="C3299" s="91" t="s">
        <v>189</v>
      </c>
      <c r="D3299" s="91" t="s">
        <v>210</v>
      </c>
      <c r="E3299" s="91" t="s">
        <v>296</v>
      </c>
      <c r="F3299" s="91" t="s">
        <v>296</v>
      </c>
      <c r="G3299" s="91" t="s">
        <v>296</v>
      </c>
      <c r="H3299" s="91">
        <v>237</v>
      </c>
      <c r="I3299" s="91" t="s">
        <v>2377</v>
      </c>
      <c r="J3299" s="2" t="s">
        <v>3333</v>
      </c>
      <c r="K3299" s="2" t="s">
        <v>3275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0.06</v>
      </c>
      <c r="R3299" s="82"/>
      <c r="S3299" s="64"/>
      <c r="T3299" s="83">
        <v>22187.300465756074</v>
      </c>
      <c r="U3299" s="7"/>
      <c r="V3299" s="7">
        <v>0</v>
      </c>
      <c r="W3299" s="83">
        <f t="shared" si="536"/>
        <v>22187.300465756074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3420</v>
      </c>
      <c r="B3300" s="91" t="s">
        <v>35</v>
      </c>
      <c r="C3300" s="91" t="s">
        <v>189</v>
      </c>
      <c r="D3300" s="91" t="s">
        <v>210</v>
      </c>
      <c r="E3300" s="91" t="s">
        <v>2569</v>
      </c>
      <c r="F3300" s="91" t="s">
        <v>2569</v>
      </c>
      <c r="G3300" s="91" t="s">
        <v>2569</v>
      </c>
      <c r="H3300" s="91">
        <v>237</v>
      </c>
      <c r="I3300" s="91" t="s">
        <v>2377</v>
      </c>
      <c r="J3300" s="2" t="s">
        <v>3333</v>
      </c>
      <c r="K3300" s="2" t="s">
        <v>3275</v>
      </c>
      <c r="L3300" s="2" t="s">
        <v>35</v>
      </c>
      <c r="M3300" s="91" t="s">
        <v>2441</v>
      </c>
      <c r="N3300" s="64"/>
      <c r="O3300" s="64" t="s">
        <v>40</v>
      </c>
      <c r="P3300" s="64" t="s">
        <v>46</v>
      </c>
      <c r="Q3300" s="16">
        <v>0.09</v>
      </c>
      <c r="R3300" s="82"/>
      <c r="S3300" s="64"/>
      <c r="T3300" s="83">
        <v>4.0000000793952495E-2</v>
      </c>
      <c r="U3300" s="7"/>
      <c r="V3300" s="7">
        <v>0</v>
      </c>
      <c r="W3300" s="83">
        <f t="shared" si="536"/>
        <v>4.0000000793952495E-2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0.46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3420</v>
      </c>
      <c r="B3301" s="91" t="s">
        <v>35</v>
      </c>
      <c r="C3301" s="91" t="s">
        <v>166</v>
      </c>
      <c r="D3301" s="91" t="s">
        <v>176</v>
      </c>
      <c r="E3301" s="91" t="s">
        <v>2570</v>
      </c>
      <c r="F3301" s="91" t="s">
        <v>2571</v>
      </c>
      <c r="G3301" s="91" t="s">
        <v>2570</v>
      </c>
      <c r="H3301" s="91">
        <v>237</v>
      </c>
      <c r="I3301" s="91" t="s">
        <v>2377</v>
      </c>
      <c r="J3301" s="2" t="s">
        <v>3333</v>
      </c>
      <c r="K3301" s="2" t="s">
        <v>3275</v>
      </c>
      <c r="L3301" s="2" t="s">
        <v>35</v>
      </c>
      <c r="M3301" s="91" t="s">
        <v>2572</v>
      </c>
      <c r="N3301" s="64"/>
      <c r="O3301" s="64" t="s">
        <v>40</v>
      </c>
      <c r="P3301" s="64" t="s">
        <v>46</v>
      </c>
      <c r="Q3301" s="16">
        <v>4.1399999999999999E-2</v>
      </c>
      <c r="R3301" s="82"/>
      <c r="S3301" s="64"/>
      <c r="T3301" s="83">
        <v>-160156.09419999988</v>
      </c>
      <c r="U3301" s="7"/>
      <c r="V3301" s="7">
        <v>0</v>
      </c>
      <c r="W3301" s="83">
        <f t="shared" si="536"/>
        <v>-160156.09419999988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7.0000000000000007E-2</v>
      </c>
      <c r="AF3301" s="7">
        <f t="shared" si="541"/>
        <v>0</v>
      </c>
      <c r="AG3301" s="10">
        <v>0.38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3420</v>
      </c>
      <c r="B3302" s="91" t="s">
        <v>35</v>
      </c>
      <c r="C3302" s="91" t="s">
        <v>166</v>
      </c>
      <c r="D3302" s="91" t="s">
        <v>171</v>
      </c>
      <c r="E3302" s="91" t="s">
        <v>2521</v>
      </c>
      <c r="F3302" s="91" t="s">
        <v>2521</v>
      </c>
      <c r="G3302" s="91" t="s">
        <v>2521</v>
      </c>
      <c r="H3302" s="91">
        <v>237</v>
      </c>
      <c r="I3302" s="91" t="s">
        <v>2377</v>
      </c>
      <c r="J3302" s="2" t="s">
        <v>3333</v>
      </c>
      <c r="K3302" s="2" t="s">
        <v>3275</v>
      </c>
      <c r="L3302" s="2" t="s">
        <v>35</v>
      </c>
      <c r="M3302" s="91" t="s">
        <v>2522</v>
      </c>
      <c r="N3302" s="64"/>
      <c r="O3302" s="64" t="s">
        <v>45</v>
      </c>
      <c r="P3302" s="64" t="s">
        <v>46</v>
      </c>
      <c r="Q3302" s="16">
        <v>3.8399999999999997E-2</v>
      </c>
      <c r="R3302" s="82"/>
      <c r="S3302" s="64"/>
      <c r="T3302" s="83">
        <v>-141796.72999999978</v>
      </c>
      <c r="U3302" s="7"/>
      <c r="V3302" s="7">
        <v>0</v>
      </c>
      <c r="W3302" s="83">
        <f t="shared" si="536"/>
        <v>-141796.72999999978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0.28000000000000003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3420</v>
      </c>
      <c r="B3303" s="91" t="s">
        <v>35</v>
      </c>
      <c r="C3303" s="91" t="s">
        <v>3454</v>
      </c>
      <c r="D3303" s="91" t="s">
        <v>3455</v>
      </c>
      <c r="E3303" s="91" t="s">
        <v>3252</v>
      </c>
      <c r="F3303" s="91" t="s">
        <v>3252</v>
      </c>
      <c r="G3303" s="91" t="s">
        <v>3252</v>
      </c>
      <c r="H3303" s="91">
        <v>237</v>
      </c>
      <c r="I3303" s="91" t="s">
        <v>2377</v>
      </c>
      <c r="J3303" s="2" t="s">
        <v>3333</v>
      </c>
      <c r="K3303" s="2" t="s">
        <v>3275</v>
      </c>
      <c r="L3303" s="2" t="s">
        <v>35</v>
      </c>
      <c r="M3303" s="91" t="s">
        <v>2384</v>
      </c>
      <c r="N3303" s="64"/>
      <c r="O3303" s="64" t="s">
        <v>45</v>
      </c>
      <c r="P3303" s="64" t="s">
        <v>41</v>
      </c>
      <c r="Q3303" s="16">
        <v>0</v>
      </c>
      <c r="R3303" s="82"/>
      <c r="S3303" s="64"/>
      <c r="T3303" s="83">
        <v>1321.5999999999976</v>
      </c>
      <c r="U3303" s="7"/>
      <c r="V3303" s="7">
        <v>0</v>
      </c>
      <c r="W3303" s="83">
        <f t="shared" ref="W3303:W3366" si="543">T3303+U3303-V3303</f>
        <v>1321.5999999999976</v>
      </c>
      <c r="X3303" s="83">
        <f t="shared" si="537"/>
        <v>0</v>
      </c>
      <c r="Y3303" s="83"/>
      <c r="Z3303" s="16">
        <v>0</v>
      </c>
      <c r="AA3303" s="7">
        <v>0</v>
      </c>
      <c r="AB3303" s="7">
        <f t="shared" si="539"/>
        <v>0</v>
      </c>
      <c r="AC3303" s="5">
        <f t="shared" si="540"/>
        <v>0</v>
      </c>
      <c r="AD3303" s="7">
        <v>0</v>
      </c>
      <c r="AE3303" s="3">
        <f>VLOOKUP(I3303,[1]媒体政策预估表!A:N,MATCH(O3303,[1]媒体政策预估表!$A$2:$M$2,0),0)</f>
        <v>0.06</v>
      </c>
      <c r="AF3303" s="7">
        <f t="shared" si="541"/>
        <v>0</v>
      </c>
      <c r="AG3303" s="10">
        <v>0</v>
      </c>
      <c r="AH3303" s="7">
        <f t="shared" si="538"/>
        <v>0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3432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3338</v>
      </c>
      <c r="K3304" s="2" t="s">
        <v>3293</v>
      </c>
      <c r="L3304" s="2" t="s">
        <v>35</v>
      </c>
      <c r="M3304" s="91" t="s">
        <v>3456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0</v>
      </c>
      <c r="U3304" s="7">
        <v>4042500</v>
      </c>
      <c r="V3304" s="7">
        <v>1539269.0499999989</v>
      </c>
      <c r="W3304" s="83">
        <f t="shared" si="543"/>
        <v>2503230.9500000011</v>
      </c>
      <c r="X3304" s="83">
        <f t="shared" ref="X3304:X3367" si="544">IF(P3304="折扣",V3304*Q3304,IF(P3304="返现",V3304,V3304/(1+Q3304)))</f>
        <v>1539269.0499999989</v>
      </c>
      <c r="Y3304" s="83"/>
      <c r="Z3304" s="16">
        <v>0</v>
      </c>
      <c r="AA3304" s="7">
        <v>0</v>
      </c>
      <c r="AB3304" s="7">
        <f t="shared" si="539"/>
        <v>1539269.0499999989</v>
      </c>
      <c r="AC3304" s="5">
        <f t="shared" si="540"/>
        <v>0</v>
      </c>
      <c r="AD3304" s="83">
        <f>V3304</f>
        <v>1539269.0499999989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>AD3304</f>
        <v>1539269.0499999989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3420</v>
      </c>
      <c r="B3305" s="91" t="s">
        <v>35</v>
      </c>
      <c r="C3305" s="91" t="s">
        <v>59</v>
      </c>
      <c r="D3305" s="91" t="s">
        <v>60</v>
      </c>
      <c r="E3305" s="91" t="s">
        <v>2573</v>
      </c>
      <c r="F3305" s="91" t="s">
        <v>2574</v>
      </c>
      <c r="G3305" s="91" t="s">
        <v>2573</v>
      </c>
      <c r="H3305" s="91">
        <v>72</v>
      </c>
      <c r="I3305" s="91" t="s">
        <v>2575</v>
      </c>
      <c r="J3305" s="2" t="s">
        <v>3338</v>
      </c>
      <c r="K3305" s="2" t="s">
        <v>3293</v>
      </c>
      <c r="L3305" s="2" t="s">
        <v>35</v>
      </c>
      <c r="M3305" s="91" t="s">
        <v>899</v>
      </c>
      <c r="N3305" s="64"/>
      <c r="O3305" s="64" t="s">
        <v>413</v>
      </c>
      <c r="P3305" s="64" t="s">
        <v>41</v>
      </c>
      <c r="Q3305" s="16">
        <v>0</v>
      </c>
      <c r="R3305" s="82">
        <v>600000916</v>
      </c>
      <c r="S3305" s="64"/>
      <c r="T3305" s="7">
        <v>2125628.4400000013</v>
      </c>
      <c r="U3305" s="7">
        <v>1577000</v>
      </c>
      <c r="V3305" s="7">
        <v>3702628.4400000013</v>
      </c>
      <c r="W3305" s="83">
        <f t="shared" si="543"/>
        <v>0</v>
      </c>
      <c r="X3305" s="83">
        <f t="shared" si="544"/>
        <v>3702628.4400000013</v>
      </c>
      <c r="Y3305" s="83"/>
      <c r="Z3305" s="16">
        <v>0</v>
      </c>
      <c r="AA3305" s="7">
        <v>0</v>
      </c>
      <c r="AB3305" s="7">
        <f t="shared" si="539"/>
        <v>3702628.4400000013</v>
      </c>
      <c r="AC3305" s="5">
        <f t="shared" si="540"/>
        <v>0</v>
      </c>
      <c r="AD3305" s="83">
        <f t="shared" ref="AD3305:AD3368" si="545">V3305</f>
        <v>3702628.4400000013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ref="AH3305:AH3368" si="546">AD3305</f>
        <v>3702628.4400000013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3420</v>
      </c>
      <c r="B3306" s="91" t="s">
        <v>35</v>
      </c>
      <c r="C3306" s="91" t="s">
        <v>59</v>
      </c>
      <c r="D3306" s="91" t="s">
        <v>60</v>
      </c>
      <c r="E3306" s="91" t="s">
        <v>78</v>
      </c>
      <c r="F3306" s="91" t="s">
        <v>78</v>
      </c>
      <c r="G3306" s="91" t="s">
        <v>78</v>
      </c>
      <c r="H3306" s="91">
        <v>72</v>
      </c>
      <c r="I3306" s="91" t="s">
        <v>2575</v>
      </c>
      <c r="J3306" s="2" t="s">
        <v>3338</v>
      </c>
      <c r="K3306" s="2" t="s">
        <v>3293</v>
      </c>
      <c r="L3306" s="2" t="s">
        <v>35</v>
      </c>
      <c r="M3306" s="91" t="s">
        <v>309</v>
      </c>
      <c r="N3306" s="64"/>
      <c r="O3306" s="64" t="s">
        <v>413</v>
      </c>
      <c r="P3306" s="64" t="s">
        <v>41</v>
      </c>
      <c r="Q3306" s="16">
        <v>0</v>
      </c>
      <c r="R3306" s="82">
        <v>400003931</v>
      </c>
      <c r="S3306" s="64"/>
      <c r="T3306" s="7">
        <v>788362.30000000028</v>
      </c>
      <c r="U3306" s="7">
        <v>6000000</v>
      </c>
      <c r="V3306" s="7">
        <v>3461686.32</v>
      </c>
      <c r="W3306" s="83">
        <f t="shared" si="543"/>
        <v>3326675.9800000009</v>
      </c>
      <c r="X3306" s="83">
        <f t="shared" si="544"/>
        <v>3461686.32</v>
      </c>
      <c r="Y3306" s="83"/>
      <c r="Z3306" s="16">
        <v>0</v>
      </c>
      <c r="AA3306" s="7">
        <v>0</v>
      </c>
      <c r="AB3306" s="7">
        <f t="shared" si="539"/>
        <v>3461686.32</v>
      </c>
      <c r="AC3306" s="5">
        <f t="shared" si="540"/>
        <v>0</v>
      </c>
      <c r="AD3306" s="83">
        <f t="shared" si="545"/>
        <v>3461686.32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3461686.32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3420</v>
      </c>
      <c r="B3307" s="91" t="s">
        <v>35</v>
      </c>
      <c r="C3307" s="91" t="s">
        <v>36</v>
      </c>
      <c r="D3307" s="91" t="s">
        <v>54</v>
      </c>
      <c r="E3307" s="91" t="s">
        <v>1203</v>
      </c>
      <c r="F3307" s="91" t="s">
        <v>1204</v>
      </c>
      <c r="G3307" s="91" t="s">
        <v>1203</v>
      </c>
      <c r="H3307" s="91">
        <v>72</v>
      </c>
      <c r="I3307" s="91" t="s">
        <v>2575</v>
      </c>
      <c r="J3307" s="2" t="s">
        <v>3338</v>
      </c>
      <c r="K3307" s="2" t="s">
        <v>3293</v>
      </c>
      <c r="L3307" s="2" t="s">
        <v>35</v>
      </c>
      <c r="M3307" s="91" t="s">
        <v>1203</v>
      </c>
      <c r="N3307" s="64"/>
      <c r="O3307" s="64" t="s">
        <v>413</v>
      </c>
      <c r="P3307" s="64" t="s">
        <v>41</v>
      </c>
      <c r="Q3307" s="16">
        <v>0</v>
      </c>
      <c r="R3307" s="82">
        <v>600001337</v>
      </c>
      <c r="S3307" s="64"/>
      <c r="T3307" s="7">
        <v>19807.659999999974</v>
      </c>
      <c r="U3307" s="7">
        <v>60000</v>
      </c>
      <c r="V3307" s="7">
        <v>65759.98</v>
      </c>
      <c r="W3307" s="83">
        <f t="shared" si="543"/>
        <v>14047.679999999978</v>
      </c>
      <c r="X3307" s="83">
        <f t="shared" si="544"/>
        <v>65759.98</v>
      </c>
      <c r="Y3307" s="83"/>
      <c r="Z3307" s="16">
        <v>0</v>
      </c>
      <c r="AA3307" s="7">
        <v>0</v>
      </c>
      <c r="AB3307" s="7">
        <f t="shared" si="539"/>
        <v>65759.98</v>
      </c>
      <c r="AC3307" s="5">
        <f t="shared" si="540"/>
        <v>0</v>
      </c>
      <c r="AD3307" s="83">
        <f t="shared" si="545"/>
        <v>65759.98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65759.98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3420</v>
      </c>
      <c r="B3308" s="91" t="s">
        <v>35</v>
      </c>
      <c r="C3308" s="91" t="s">
        <v>36</v>
      </c>
      <c r="D3308" s="91" t="s">
        <v>54</v>
      </c>
      <c r="E3308" s="91" t="s">
        <v>55</v>
      </c>
      <c r="F3308" s="91" t="s">
        <v>55</v>
      </c>
      <c r="G3308" s="91" t="s">
        <v>55</v>
      </c>
      <c r="H3308" s="91">
        <v>72</v>
      </c>
      <c r="I3308" s="91" t="s">
        <v>2575</v>
      </c>
      <c r="J3308" s="2" t="s">
        <v>3338</v>
      </c>
      <c r="K3308" s="2" t="s">
        <v>3293</v>
      </c>
      <c r="L3308" s="2" t="s">
        <v>35</v>
      </c>
      <c r="M3308" s="91" t="s">
        <v>3457</v>
      </c>
      <c r="N3308" s="64"/>
      <c r="O3308" s="64" t="s">
        <v>413</v>
      </c>
      <c r="P3308" s="64" t="s">
        <v>41</v>
      </c>
      <c r="Q3308" s="16">
        <v>0</v>
      </c>
      <c r="R3308" s="82">
        <v>600005044</v>
      </c>
      <c r="S3308" s="64"/>
      <c r="T3308" s="7">
        <v>0</v>
      </c>
      <c r="U3308" s="7">
        <v>100000</v>
      </c>
      <c r="V3308" s="7">
        <v>21661.64</v>
      </c>
      <c r="W3308" s="83">
        <f t="shared" si="543"/>
        <v>78338.36</v>
      </c>
      <c r="X3308" s="83">
        <f t="shared" si="544"/>
        <v>21661.64</v>
      </c>
      <c r="Y3308" s="83"/>
      <c r="Z3308" s="16">
        <v>0.03</v>
      </c>
      <c r="AA3308" s="7">
        <f>X3308*Z3308</f>
        <v>649.8492</v>
      </c>
      <c r="AB3308" s="7">
        <f t="shared" si="539"/>
        <v>22311.4892</v>
      </c>
      <c r="AC3308" s="5">
        <f t="shared" si="540"/>
        <v>0</v>
      </c>
      <c r="AD3308" s="83">
        <f t="shared" si="545"/>
        <v>21661.64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21661.64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3420</v>
      </c>
      <c r="B3309" s="91" t="s">
        <v>35</v>
      </c>
      <c r="C3309" s="91" t="s">
        <v>36</v>
      </c>
      <c r="D3309" s="91" t="s">
        <v>37</v>
      </c>
      <c r="E3309" s="91" t="s">
        <v>2581</v>
      </c>
      <c r="F3309" s="91" t="s">
        <v>2581</v>
      </c>
      <c r="G3309" s="91" t="s">
        <v>2581</v>
      </c>
      <c r="H3309" s="91">
        <v>72</v>
      </c>
      <c r="I3309" s="91" t="s">
        <v>2575</v>
      </c>
      <c r="J3309" s="2" t="s">
        <v>3338</v>
      </c>
      <c r="K3309" s="2" t="s">
        <v>3293</v>
      </c>
      <c r="L3309" s="2" t="s">
        <v>35</v>
      </c>
      <c r="M3309" s="91" t="s">
        <v>2581</v>
      </c>
      <c r="N3309" s="64"/>
      <c r="O3309" s="64" t="s">
        <v>413</v>
      </c>
      <c r="P3309" s="64" t="s">
        <v>41</v>
      </c>
      <c r="Q3309" s="16">
        <v>0</v>
      </c>
      <c r="R3309" s="82">
        <v>400002075</v>
      </c>
      <c r="S3309" s="64"/>
      <c r="T3309" s="7">
        <v>17166.050000000003</v>
      </c>
      <c r="U3309" s="7">
        <v>20000</v>
      </c>
      <c r="V3309" s="7">
        <v>15663.71</v>
      </c>
      <c r="W3309" s="83">
        <f t="shared" si="543"/>
        <v>21502.340000000004</v>
      </c>
      <c r="X3309" s="83">
        <f t="shared" si="544"/>
        <v>15663.71</v>
      </c>
      <c r="Y3309" s="83"/>
      <c r="Z3309" s="16">
        <v>0</v>
      </c>
      <c r="AA3309" s="7">
        <v>0</v>
      </c>
      <c r="AB3309" s="7">
        <f t="shared" si="539"/>
        <v>15663.71</v>
      </c>
      <c r="AC3309" s="5">
        <f t="shared" si="540"/>
        <v>0</v>
      </c>
      <c r="AD3309" s="83">
        <f t="shared" si="545"/>
        <v>15663.71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15663.71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3432</v>
      </c>
      <c r="B3310" s="91" t="s">
        <v>35</v>
      </c>
      <c r="C3310" s="91" t="s">
        <v>36</v>
      </c>
      <c r="D3310" s="91" t="s">
        <v>37</v>
      </c>
      <c r="E3310" s="91" t="s">
        <v>1873</v>
      </c>
      <c r="F3310" s="91" t="s">
        <v>1874</v>
      </c>
      <c r="G3310" s="91" t="s">
        <v>1873</v>
      </c>
      <c r="H3310" s="91">
        <v>72</v>
      </c>
      <c r="I3310" s="91" t="s">
        <v>2575</v>
      </c>
      <c r="J3310" s="2" t="s">
        <v>3338</v>
      </c>
      <c r="K3310" s="2" t="s">
        <v>3293</v>
      </c>
      <c r="L3310" s="2" t="s">
        <v>35</v>
      </c>
      <c r="M3310" s="91" t="s">
        <v>1873</v>
      </c>
      <c r="N3310" s="64"/>
      <c r="O3310" s="64" t="s">
        <v>413</v>
      </c>
      <c r="P3310" s="64" t="s">
        <v>41</v>
      </c>
      <c r="Q3310" s="16">
        <v>0</v>
      </c>
      <c r="R3310" s="82">
        <v>100000139</v>
      </c>
      <c r="S3310" s="64"/>
      <c r="T3310" s="7">
        <v>18874.789999999979</v>
      </c>
      <c r="U3310" s="7">
        <v>60000</v>
      </c>
      <c r="V3310" s="7">
        <v>57033.84</v>
      </c>
      <c r="W3310" s="83">
        <f t="shared" si="543"/>
        <v>21840.949999999983</v>
      </c>
      <c r="X3310" s="83">
        <f t="shared" si="544"/>
        <v>57033.84</v>
      </c>
      <c r="Y3310" s="83"/>
      <c r="Z3310" s="16">
        <v>0</v>
      </c>
      <c r="AA3310" s="7">
        <v>0</v>
      </c>
      <c r="AB3310" s="7">
        <f t="shared" si="539"/>
        <v>57033.84</v>
      </c>
      <c r="AC3310" s="5">
        <f t="shared" si="540"/>
        <v>0</v>
      </c>
      <c r="AD3310" s="83">
        <f t="shared" si="545"/>
        <v>57033.84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57033.84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3420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3338</v>
      </c>
      <c r="K3311" s="2" t="s">
        <v>3293</v>
      </c>
      <c r="L3311" s="2" t="s">
        <v>35</v>
      </c>
      <c r="M3311" s="91" t="s">
        <v>2582</v>
      </c>
      <c r="N3311" s="64"/>
      <c r="O3311" s="64" t="s">
        <v>413</v>
      </c>
      <c r="P3311" s="64" t="s">
        <v>41</v>
      </c>
      <c r="Q3311" s="16">
        <v>0</v>
      </c>
      <c r="R3311" s="82">
        <v>600001287</v>
      </c>
      <c r="S3311" s="64"/>
      <c r="T3311" s="7">
        <v>159275.03000000003</v>
      </c>
      <c r="U3311" s="7">
        <v>77669.899999999994</v>
      </c>
      <c r="V3311" s="7">
        <v>80381.98</v>
      </c>
      <c r="W3311" s="83">
        <f t="shared" si="543"/>
        <v>156562.95000000001</v>
      </c>
      <c r="X3311" s="83">
        <f t="shared" si="544"/>
        <v>80381.98</v>
      </c>
      <c r="Y3311" s="83"/>
      <c r="Z3311" s="16">
        <v>0.03</v>
      </c>
      <c r="AA3311" s="7">
        <f t="shared" ref="AA3311:AA3313" si="547">X3311*Z3311</f>
        <v>2411.4593999999997</v>
      </c>
      <c r="AB3311" s="7">
        <f t="shared" si="539"/>
        <v>82793.439400000003</v>
      </c>
      <c r="AC3311" s="5">
        <f t="shared" si="540"/>
        <v>0</v>
      </c>
      <c r="AD3311" s="83">
        <f t="shared" si="545"/>
        <v>80381.98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80381.98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3420</v>
      </c>
      <c r="B3312" s="91" t="s">
        <v>35</v>
      </c>
      <c r="C3312" s="91" t="s">
        <v>65</v>
      </c>
      <c r="D3312" s="91" t="s">
        <v>127</v>
      </c>
      <c r="E3312" s="91" t="s">
        <v>2582</v>
      </c>
      <c r="F3312" s="91" t="s">
        <v>2582</v>
      </c>
      <c r="G3312" s="91" t="s">
        <v>2582</v>
      </c>
      <c r="H3312" s="91">
        <v>72</v>
      </c>
      <c r="I3312" s="91" t="s">
        <v>2575</v>
      </c>
      <c r="J3312" s="2" t="s">
        <v>3338</v>
      </c>
      <c r="K3312" s="2" t="s">
        <v>3293</v>
      </c>
      <c r="L3312" s="2" t="s">
        <v>35</v>
      </c>
      <c r="M3312" s="91" t="s">
        <v>2583</v>
      </c>
      <c r="N3312" s="64"/>
      <c r="O3312" s="64" t="s">
        <v>413</v>
      </c>
      <c r="P3312" s="64" t="s">
        <v>41</v>
      </c>
      <c r="Q3312" s="16">
        <v>0</v>
      </c>
      <c r="R3312" s="82">
        <v>600004415</v>
      </c>
      <c r="S3312" s="64"/>
      <c r="T3312" s="7">
        <v>118455.55999999997</v>
      </c>
      <c r="U3312" s="7">
        <v>67961.17</v>
      </c>
      <c r="V3312" s="7">
        <v>137767.19</v>
      </c>
      <c r="W3312" s="83">
        <f t="shared" si="543"/>
        <v>48649.539999999979</v>
      </c>
      <c r="X3312" s="83">
        <f t="shared" si="544"/>
        <v>137767.19</v>
      </c>
      <c r="Y3312" s="83"/>
      <c r="Z3312" s="16">
        <v>0.03</v>
      </c>
      <c r="AA3312" s="7">
        <f t="shared" si="547"/>
        <v>4133.0156999999999</v>
      </c>
      <c r="AB3312" s="7">
        <f t="shared" si="539"/>
        <v>141900.20569999999</v>
      </c>
      <c r="AC3312" s="5">
        <f t="shared" si="540"/>
        <v>0</v>
      </c>
      <c r="AD3312" s="83">
        <f t="shared" si="545"/>
        <v>137767.19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137767.19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3420</v>
      </c>
      <c r="B3313" s="91" t="s">
        <v>35</v>
      </c>
      <c r="C3313" s="91" t="s">
        <v>65</v>
      </c>
      <c r="D3313" s="91" t="s">
        <v>1294</v>
      </c>
      <c r="E3313" s="91" t="s">
        <v>3458</v>
      </c>
      <c r="F3313" s="91" t="s">
        <v>3458</v>
      </c>
      <c r="G3313" s="91" t="s">
        <v>3458</v>
      </c>
      <c r="H3313" s="91">
        <v>72</v>
      </c>
      <c r="I3313" s="91" t="s">
        <v>2575</v>
      </c>
      <c r="J3313" s="2" t="s">
        <v>3338</v>
      </c>
      <c r="K3313" s="2" t="s">
        <v>3293</v>
      </c>
      <c r="L3313" s="2" t="s">
        <v>35</v>
      </c>
      <c r="M3313" s="91" t="s">
        <v>3458</v>
      </c>
      <c r="N3313" s="64"/>
      <c r="O3313" s="64" t="s">
        <v>413</v>
      </c>
      <c r="P3313" s="64" t="s">
        <v>41</v>
      </c>
      <c r="Q3313" s="16">
        <v>0</v>
      </c>
      <c r="R3313" s="82">
        <v>600004856</v>
      </c>
      <c r="S3313" s="64"/>
      <c r="T3313" s="7">
        <v>0</v>
      </c>
      <c r="U3313" s="7">
        <v>19417.48</v>
      </c>
      <c r="V3313" s="7">
        <v>0</v>
      </c>
      <c r="W3313" s="83">
        <f t="shared" si="543"/>
        <v>19417.48</v>
      </c>
      <c r="X3313" s="83">
        <f t="shared" si="544"/>
        <v>0</v>
      </c>
      <c r="Y3313" s="83"/>
      <c r="Z3313" s="16">
        <v>0.03</v>
      </c>
      <c r="AA3313" s="7">
        <f t="shared" si="547"/>
        <v>0</v>
      </c>
      <c r="AB3313" s="7">
        <f t="shared" si="539"/>
        <v>0</v>
      </c>
      <c r="AC3313" s="5">
        <f t="shared" si="540"/>
        <v>0</v>
      </c>
      <c r="AD3313" s="83">
        <f t="shared" si="545"/>
        <v>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3432</v>
      </c>
      <c r="B3314" s="91" t="s">
        <v>35</v>
      </c>
      <c r="C3314" s="91" t="s">
        <v>47</v>
      </c>
      <c r="D3314" s="91" t="s">
        <v>63</v>
      </c>
      <c r="E3314" s="91" t="s">
        <v>2591</v>
      </c>
      <c r="F3314" s="91" t="s">
        <v>2591</v>
      </c>
      <c r="G3314" s="91" t="s">
        <v>2591</v>
      </c>
      <c r="H3314" s="91">
        <v>72</v>
      </c>
      <c r="I3314" s="91" t="s">
        <v>2575</v>
      </c>
      <c r="J3314" s="2" t="s">
        <v>3338</v>
      </c>
      <c r="K3314" s="2" t="s">
        <v>3293</v>
      </c>
      <c r="L3314" s="2" t="s">
        <v>35</v>
      </c>
      <c r="M3314" s="91" t="s">
        <v>899</v>
      </c>
      <c r="N3314" s="64"/>
      <c r="O3314" s="64" t="s">
        <v>413</v>
      </c>
      <c r="P3314" s="64" t="s">
        <v>41</v>
      </c>
      <c r="Q3314" s="16">
        <v>0</v>
      </c>
      <c r="R3314" s="82">
        <v>600000916</v>
      </c>
      <c r="S3314" s="64"/>
      <c r="T3314" s="7">
        <v>0</v>
      </c>
      <c r="U3314" s="7">
        <v>905000</v>
      </c>
      <c r="V3314" s="7">
        <v>905000</v>
      </c>
      <c r="W3314" s="83">
        <f t="shared" si="543"/>
        <v>0</v>
      </c>
      <c r="X3314" s="83">
        <f t="shared" si="544"/>
        <v>905000</v>
      </c>
      <c r="Y3314" s="83"/>
      <c r="Z3314" s="16">
        <v>0</v>
      </c>
      <c r="AA3314" s="7">
        <v>0</v>
      </c>
      <c r="AB3314" s="7">
        <f t="shared" si="539"/>
        <v>905000</v>
      </c>
      <c r="AC3314" s="5">
        <f t="shared" si="540"/>
        <v>0</v>
      </c>
      <c r="AD3314" s="83">
        <f t="shared" si="545"/>
        <v>905000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905000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3420</v>
      </c>
      <c r="B3315" s="91" t="s">
        <v>35</v>
      </c>
      <c r="C3315" s="91" t="s">
        <v>47</v>
      </c>
      <c r="D3315" s="91" t="s">
        <v>63</v>
      </c>
      <c r="E3315" s="91" t="s">
        <v>2584</v>
      </c>
      <c r="F3315" s="91" t="s">
        <v>2584</v>
      </c>
      <c r="G3315" s="91" t="s">
        <v>2584</v>
      </c>
      <c r="H3315" s="91">
        <v>72</v>
      </c>
      <c r="I3315" s="91" t="s">
        <v>2575</v>
      </c>
      <c r="J3315" s="2" t="s">
        <v>3338</v>
      </c>
      <c r="K3315" s="2" t="s">
        <v>3293</v>
      </c>
      <c r="L3315" s="2" t="s">
        <v>35</v>
      </c>
      <c r="M3315" s="91" t="s">
        <v>70</v>
      </c>
      <c r="N3315" s="64"/>
      <c r="O3315" s="64" t="s">
        <v>413</v>
      </c>
      <c r="P3315" s="64" t="s">
        <v>41</v>
      </c>
      <c r="Q3315" s="16">
        <v>0</v>
      </c>
      <c r="R3315" s="82">
        <v>400001058</v>
      </c>
      <c r="S3315" s="64"/>
      <c r="T3315" s="7">
        <v>1303.8299999999581</v>
      </c>
      <c r="U3315" s="7">
        <v>600000</v>
      </c>
      <c r="V3315" s="7">
        <v>501045.82</v>
      </c>
      <c r="W3315" s="83">
        <f t="shared" si="543"/>
        <v>100258.00999999995</v>
      </c>
      <c r="X3315" s="83">
        <f t="shared" si="544"/>
        <v>501045.82</v>
      </c>
      <c r="Y3315" s="83"/>
      <c r="Z3315" s="16">
        <v>0.03</v>
      </c>
      <c r="AA3315" s="7">
        <f>X3315*Z3315</f>
        <v>15031.374599999999</v>
      </c>
      <c r="AB3315" s="7">
        <f t="shared" si="539"/>
        <v>516077.19459999999</v>
      </c>
      <c r="AC3315" s="5">
        <f t="shared" si="540"/>
        <v>0</v>
      </c>
      <c r="AD3315" s="83">
        <f t="shared" si="545"/>
        <v>501045.82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501045.82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3433</v>
      </c>
      <c r="B3316" s="91" t="s">
        <v>35</v>
      </c>
      <c r="C3316" s="91" t="s">
        <v>47</v>
      </c>
      <c r="D3316" s="91" t="s">
        <v>63</v>
      </c>
      <c r="E3316" s="91" t="s">
        <v>3459</v>
      </c>
      <c r="F3316" s="91" t="s">
        <v>3459</v>
      </c>
      <c r="G3316" s="91" t="s">
        <v>3459</v>
      </c>
      <c r="H3316" s="91">
        <v>72</v>
      </c>
      <c r="I3316" s="91" t="s">
        <v>2575</v>
      </c>
      <c r="J3316" s="2" t="s">
        <v>3338</v>
      </c>
      <c r="K3316" s="2" t="s">
        <v>3293</v>
      </c>
      <c r="L3316" s="2" t="s">
        <v>35</v>
      </c>
      <c r="M3316" s="91" t="s">
        <v>899</v>
      </c>
      <c r="N3316" s="64"/>
      <c r="O3316" s="64" t="s">
        <v>413</v>
      </c>
      <c r="P3316" s="64" t="s">
        <v>41</v>
      </c>
      <c r="Q3316" s="16">
        <v>0</v>
      </c>
      <c r="R3316" s="82">
        <v>600000916</v>
      </c>
      <c r="S3316" s="64"/>
      <c r="T3316" s="7">
        <v>0</v>
      </c>
      <c r="U3316" s="7">
        <v>95000</v>
      </c>
      <c r="V3316" s="7">
        <v>95000</v>
      </c>
      <c r="W3316" s="83">
        <f t="shared" si="543"/>
        <v>0</v>
      </c>
      <c r="X3316" s="83">
        <f t="shared" si="544"/>
        <v>95000</v>
      </c>
      <c r="Y3316" s="83"/>
      <c r="Z3316" s="16">
        <v>0</v>
      </c>
      <c r="AA3316" s="7">
        <v>0</v>
      </c>
      <c r="AB3316" s="7">
        <f t="shared" si="539"/>
        <v>95000</v>
      </c>
      <c r="AC3316" s="5">
        <f t="shared" si="540"/>
        <v>0</v>
      </c>
      <c r="AD3316" s="83">
        <f t="shared" si="545"/>
        <v>95000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95000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3420</v>
      </c>
      <c r="B3317" s="91" t="s">
        <v>35</v>
      </c>
      <c r="C3317" s="91" t="s">
        <v>47</v>
      </c>
      <c r="D3317" s="91" t="s">
        <v>48</v>
      </c>
      <c r="E3317" s="91" t="s">
        <v>49</v>
      </c>
      <c r="F3317" s="91" t="s">
        <v>49</v>
      </c>
      <c r="G3317" s="91" t="s">
        <v>49</v>
      </c>
      <c r="H3317" s="91">
        <v>72</v>
      </c>
      <c r="I3317" s="91" t="s">
        <v>2575</v>
      </c>
      <c r="J3317" s="2" t="s">
        <v>3338</v>
      </c>
      <c r="K3317" s="2" t="s">
        <v>3293</v>
      </c>
      <c r="L3317" s="2" t="s">
        <v>35</v>
      </c>
      <c r="M3317" s="91" t="s">
        <v>49</v>
      </c>
      <c r="N3317" s="64"/>
      <c r="O3317" s="64" t="s">
        <v>413</v>
      </c>
      <c r="P3317" s="64" t="s">
        <v>41</v>
      </c>
      <c r="Q3317" s="16">
        <v>0</v>
      </c>
      <c r="R3317" s="82">
        <v>100000504</v>
      </c>
      <c r="S3317" s="64"/>
      <c r="T3317" s="7">
        <v>30158.470000000016</v>
      </c>
      <c r="U3317" s="7">
        <v>80000</v>
      </c>
      <c r="V3317" s="7">
        <v>97225.98</v>
      </c>
      <c r="W3317" s="83">
        <f t="shared" si="543"/>
        <v>12932.49000000002</v>
      </c>
      <c r="X3317" s="83">
        <f t="shared" si="544"/>
        <v>97225.98</v>
      </c>
      <c r="Y3317" s="83"/>
      <c r="Z3317" s="16">
        <v>0</v>
      </c>
      <c r="AA3317" s="7">
        <v>0</v>
      </c>
      <c r="AB3317" s="7">
        <f t="shared" si="539"/>
        <v>97225.98</v>
      </c>
      <c r="AC3317" s="5">
        <f t="shared" si="540"/>
        <v>0</v>
      </c>
      <c r="AD3317" s="83">
        <f t="shared" si="545"/>
        <v>97225.98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97225.98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3420</v>
      </c>
      <c r="B3318" s="91" t="s">
        <v>35</v>
      </c>
      <c r="C3318" s="91" t="s">
        <v>146</v>
      </c>
      <c r="D3318" s="91" t="s">
        <v>147</v>
      </c>
      <c r="E3318" s="91" t="s">
        <v>1460</v>
      </c>
      <c r="F3318" s="91" t="s">
        <v>1461</v>
      </c>
      <c r="G3318" s="91" t="s">
        <v>1460</v>
      </c>
      <c r="H3318" s="91">
        <v>72</v>
      </c>
      <c r="I3318" s="91" t="s">
        <v>2575</v>
      </c>
      <c r="J3318" s="2" t="s">
        <v>3338</v>
      </c>
      <c r="K3318" s="2" t="s">
        <v>3293</v>
      </c>
      <c r="L3318" s="2" t="s">
        <v>35</v>
      </c>
      <c r="M3318" s="91" t="s">
        <v>1460</v>
      </c>
      <c r="N3318" s="64"/>
      <c r="O3318" s="64" t="s">
        <v>413</v>
      </c>
      <c r="P3318" s="64" t="s">
        <v>41</v>
      </c>
      <c r="Q3318" s="16">
        <v>0</v>
      </c>
      <c r="R3318" s="82">
        <v>400002162</v>
      </c>
      <c r="S3318" s="64"/>
      <c r="T3318" s="7">
        <v>12285.759999999991</v>
      </c>
      <c r="U3318" s="7">
        <v>33250</v>
      </c>
      <c r="V3318" s="7">
        <v>32359.98</v>
      </c>
      <c r="W3318" s="83">
        <f t="shared" si="543"/>
        <v>13175.779999999995</v>
      </c>
      <c r="X3318" s="83">
        <f t="shared" si="544"/>
        <v>32359.98</v>
      </c>
      <c r="Y3318" s="83"/>
      <c r="Z3318" s="16">
        <v>0.05</v>
      </c>
      <c r="AA3318" s="7">
        <f>X3318/(1-Z3318)*Z3318</f>
        <v>1703.1568421052632</v>
      </c>
      <c r="AB3318" s="7">
        <f t="shared" si="539"/>
        <v>34063.136842105261</v>
      </c>
      <c r="AC3318" s="5">
        <f t="shared" si="540"/>
        <v>0</v>
      </c>
      <c r="AD3318" s="83">
        <f t="shared" si="545"/>
        <v>32359.98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32359.98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3432</v>
      </c>
      <c r="B3319" s="91" t="s">
        <v>35</v>
      </c>
      <c r="C3319" s="91" t="s">
        <v>146</v>
      </c>
      <c r="D3319" s="91" t="s">
        <v>154</v>
      </c>
      <c r="E3319" s="91" t="s">
        <v>1471</v>
      </c>
      <c r="F3319" s="91" t="s">
        <v>1471</v>
      </c>
      <c r="G3319" s="91" t="s">
        <v>1471</v>
      </c>
      <c r="H3319" s="91">
        <v>72</v>
      </c>
      <c r="I3319" s="91" t="s">
        <v>2575</v>
      </c>
      <c r="J3319" s="2" t="s">
        <v>3338</v>
      </c>
      <c r="K3319" s="2" t="s">
        <v>3293</v>
      </c>
      <c r="L3319" s="2" t="s">
        <v>35</v>
      </c>
      <c r="M3319" s="91" t="s">
        <v>1471</v>
      </c>
      <c r="N3319" s="64"/>
      <c r="O3319" s="64" t="s">
        <v>413</v>
      </c>
      <c r="P3319" s="64" t="s">
        <v>41</v>
      </c>
      <c r="Q3319" s="16">
        <v>0</v>
      </c>
      <c r="R3319" s="82">
        <v>300000554</v>
      </c>
      <c r="S3319" s="64"/>
      <c r="T3319" s="7">
        <v>25854.180000000037</v>
      </c>
      <c r="U3319" s="7">
        <v>150000</v>
      </c>
      <c r="V3319" s="7">
        <v>61993.16</v>
      </c>
      <c r="W3319" s="83">
        <f t="shared" si="543"/>
        <v>113861.02000000005</v>
      </c>
      <c r="X3319" s="83">
        <f t="shared" si="544"/>
        <v>61993.16</v>
      </c>
      <c r="Y3319" s="83"/>
      <c r="Z3319" s="16">
        <v>0.03</v>
      </c>
      <c r="AA3319" s="7">
        <f>X3319*Z3319</f>
        <v>1859.7948000000001</v>
      </c>
      <c r="AB3319" s="7">
        <f t="shared" si="539"/>
        <v>63852.954800000007</v>
      </c>
      <c r="AC3319" s="5">
        <f t="shared" si="540"/>
        <v>0</v>
      </c>
      <c r="AD3319" s="83">
        <f t="shared" si="545"/>
        <v>61993.16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61993.16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3432</v>
      </c>
      <c r="B3320" s="91" t="s">
        <v>35</v>
      </c>
      <c r="C3320" s="91" t="s">
        <v>186</v>
      </c>
      <c r="D3320" s="91" t="s">
        <v>187</v>
      </c>
      <c r="E3320" s="91" t="s">
        <v>188</v>
      </c>
      <c r="F3320" s="91" t="s">
        <v>188</v>
      </c>
      <c r="G3320" s="91" t="s">
        <v>188</v>
      </c>
      <c r="H3320" s="91">
        <v>72</v>
      </c>
      <c r="I3320" s="91" t="s">
        <v>2575</v>
      </c>
      <c r="J3320" s="2" t="s">
        <v>3338</v>
      </c>
      <c r="K3320" s="2" t="s">
        <v>3293</v>
      </c>
      <c r="L3320" s="2" t="s">
        <v>35</v>
      </c>
      <c r="M3320" s="91" t="s">
        <v>2587</v>
      </c>
      <c r="N3320" s="64"/>
      <c r="O3320" s="64" t="s">
        <v>413</v>
      </c>
      <c r="P3320" s="64" t="s">
        <v>41</v>
      </c>
      <c r="Q3320" s="16">
        <v>0</v>
      </c>
      <c r="R3320" s="82">
        <v>400002932</v>
      </c>
      <c r="S3320" s="64"/>
      <c r="T3320" s="7">
        <v>1439313.9400000032</v>
      </c>
      <c r="U3320" s="7">
        <v>5000000</v>
      </c>
      <c r="V3320" s="7">
        <v>2257749.9700000002</v>
      </c>
      <c r="W3320" s="83">
        <f t="shared" si="543"/>
        <v>4181563.970000003</v>
      </c>
      <c r="X3320" s="83">
        <f t="shared" si="544"/>
        <v>2257749.9700000002</v>
      </c>
      <c r="Y3320" s="83"/>
      <c r="Z3320" s="16">
        <v>0</v>
      </c>
      <c r="AA3320" s="7">
        <v>0</v>
      </c>
      <c r="AB3320" s="7">
        <f t="shared" si="539"/>
        <v>2257749.9700000002</v>
      </c>
      <c r="AC3320" s="5">
        <f t="shared" si="540"/>
        <v>0</v>
      </c>
      <c r="AD3320" s="83">
        <f t="shared" si="545"/>
        <v>2257749.9700000002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2257749.9700000002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3433</v>
      </c>
      <c r="B3321" s="91" t="s">
        <v>704</v>
      </c>
      <c r="C3321" s="91" t="s">
        <v>65</v>
      </c>
      <c r="D3321" s="91" t="s">
        <v>124</v>
      </c>
      <c r="E3321" s="91" t="s">
        <v>705</v>
      </c>
      <c r="F3321" s="91" t="s">
        <v>706</v>
      </c>
      <c r="G3321" s="91" t="s">
        <v>707</v>
      </c>
      <c r="H3321" s="91">
        <v>72</v>
      </c>
      <c r="I3321" s="91" t="s">
        <v>2575</v>
      </c>
      <c r="J3321" s="2" t="s">
        <v>3338</v>
      </c>
      <c r="K3321" s="2" t="s">
        <v>3293</v>
      </c>
      <c r="L3321" s="2" t="s">
        <v>35</v>
      </c>
      <c r="M3321" s="91" t="s">
        <v>705</v>
      </c>
      <c r="N3321" s="64"/>
      <c r="O3321" s="64" t="s">
        <v>413</v>
      </c>
      <c r="P3321" s="64" t="s">
        <v>41</v>
      </c>
      <c r="Q3321" s="16">
        <v>0</v>
      </c>
      <c r="R3321" s="82">
        <v>400001033</v>
      </c>
      <c r="S3321" s="64"/>
      <c r="T3321" s="7">
        <v>81385.200000000012</v>
      </c>
      <c r="U3321" s="7">
        <v>384466.02</v>
      </c>
      <c r="V3321" s="7">
        <v>422620.32</v>
      </c>
      <c r="W3321" s="83">
        <f t="shared" si="543"/>
        <v>43230.900000000023</v>
      </c>
      <c r="X3321" s="83">
        <f t="shared" si="544"/>
        <v>422620.32</v>
      </c>
      <c r="Y3321" s="83"/>
      <c r="Z3321" s="16">
        <v>0.03</v>
      </c>
      <c r="AA3321" s="7">
        <f>X3321*Z3321</f>
        <v>12678.6096</v>
      </c>
      <c r="AB3321" s="7">
        <f t="shared" si="539"/>
        <v>435298.92960000003</v>
      </c>
      <c r="AC3321" s="5">
        <f t="shared" si="540"/>
        <v>0</v>
      </c>
      <c r="AD3321" s="83">
        <f>V3321</f>
        <v>422620.32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422620.32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3420</v>
      </c>
      <c r="B3322" s="91" t="s">
        <v>35</v>
      </c>
      <c r="C3322" s="91" t="s">
        <v>59</v>
      </c>
      <c r="D3322" s="91" t="s">
        <v>60</v>
      </c>
      <c r="E3322" s="91" t="s">
        <v>78</v>
      </c>
      <c r="F3322" s="91" t="s">
        <v>78</v>
      </c>
      <c r="G3322" s="91" t="s">
        <v>78</v>
      </c>
      <c r="H3322" s="91">
        <v>72</v>
      </c>
      <c r="I3322" s="91" t="s">
        <v>2575</v>
      </c>
      <c r="J3322" s="2" t="s">
        <v>3338</v>
      </c>
      <c r="K3322" s="2" t="s">
        <v>3293</v>
      </c>
      <c r="L3322" s="2" t="s">
        <v>35</v>
      </c>
      <c r="M3322" s="91" t="s">
        <v>2576</v>
      </c>
      <c r="N3322" s="64"/>
      <c r="O3322" s="64" t="s">
        <v>413</v>
      </c>
      <c r="P3322" s="64" t="s">
        <v>41</v>
      </c>
      <c r="Q3322" s="16">
        <v>0</v>
      </c>
      <c r="R3322" s="64">
        <v>400002591</v>
      </c>
      <c r="S3322" s="64"/>
      <c r="T3322" s="83">
        <v>200000</v>
      </c>
      <c r="U3322" s="7"/>
      <c r="V3322" s="7">
        <v>87317.540000000066</v>
      </c>
      <c r="W3322" s="83">
        <f t="shared" si="543"/>
        <v>112682.45999999993</v>
      </c>
      <c r="X3322" s="83">
        <f t="shared" si="544"/>
        <v>87317.540000000066</v>
      </c>
      <c r="Y3322" s="83"/>
      <c r="Z3322" s="16">
        <v>0</v>
      </c>
      <c r="AA3322" s="7">
        <v>0</v>
      </c>
      <c r="AB3322" s="7">
        <f t="shared" si="539"/>
        <v>87317.540000000066</v>
      </c>
      <c r="AC3322" s="5">
        <f t="shared" si="540"/>
        <v>0</v>
      </c>
      <c r="AD3322" s="83">
        <f t="shared" si="545"/>
        <v>87317.540000000066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87317.540000000066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3433</v>
      </c>
      <c r="B3323" s="91" t="s">
        <v>35</v>
      </c>
      <c r="C3323" s="91" t="s">
        <v>36</v>
      </c>
      <c r="D3323" s="91" t="s">
        <v>226</v>
      </c>
      <c r="E3323" s="91" t="s">
        <v>2578</v>
      </c>
      <c r="F3323" s="91" t="s">
        <v>2578</v>
      </c>
      <c r="G3323" s="91" t="s">
        <v>2578</v>
      </c>
      <c r="H3323" s="91">
        <v>72</v>
      </c>
      <c r="I3323" s="91" t="s">
        <v>2575</v>
      </c>
      <c r="J3323" s="2" t="s">
        <v>3338</v>
      </c>
      <c r="K3323" s="2" t="s">
        <v>3293</v>
      </c>
      <c r="L3323" s="2" t="s">
        <v>35</v>
      </c>
      <c r="M3323" s="91" t="s">
        <v>2579</v>
      </c>
      <c r="N3323" s="64"/>
      <c r="O3323" s="64" t="s">
        <v>413</v>
      </c>
      <c r="P3323" s="64" t="s">
        <v>41</v>
      </c>
      <c r="Q3323" s="16">
        <v>0</v>
      </c>
      <c r="R3323" s="64">
        <v>400003494</v>
      </c>
      <c r="S3323" s="64"/>
      <c r="T3323" s="83">
        <v>1571.6600000000008</v>
      </c>
      <c r="U3323" s="7"/>
      <c r="V3323" s="7">
        <v>1372.3</v>
      </c>
      <c r="W3323" s="83">
        <f t="shared" si="543"/>
        <v>199.36000000000081</v>
      </c>
      <c r="X3323" s="83">
        <f t="shared" si="544"/>
        <v>1372.3</v>
      </c>
      <c r="Y3323" s="83"/>
      <c r="Z3323" s="16">
        <v>0.03</v>
      </c>
      <c r="AA3323" s="7">
        <f t="shared" ref="AA3323:AA3325" si="548">X3323*Z3323</f>
        <v>41.168999999999997</v>
      </c>
      <c r="AB3323" s="7">
        <f t="shared" si="539"/>
        <v>1413.4690000000001</v>
      </c>
      <c r="AC3323" s="5">
        <f t="shared" si="540"/>
        <v>0</v>
      </c>
      <c r="AD3323" s="83">
        <f t="shared" si="545"/>
        <v>1372.3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1372.3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3432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3338</v>
      </c>
      <c r="K3324" s="2" t="s">
        <v>3293</v>
      </c>
      <c r="L3324" s="2" t="s">
        <v>35</v>
      </c>
      <c r="M3324" s="91" t="s">
        <v>2580</v>
      </c>
      <c r="N3324" s="64"/>
      <c r="O3324" s="64" t="s">
        <v>413</v>
      </c>
      <c r="P3324" s="64" t="s">
        <v>41</v>
      </c>
      <c r="Q3324" s="16">
        <v>0</v>
      </c>
      <c r="R3324" s="64">
        <v>600001435</v>
      </c>
      <c r="S3324" s="64"/>
      <c r="T3324" s="83">
        <v>-611.86999999856835</v>
      </c>
      <c r="U3324" s="7"/>
      <c r="V3324" s="7">
        <v>0</v>
      </c>
      <c r="W3324" s="83">
        <f t="shared" si="543"/>
        <v>-611.86999999856835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3432</v>
      </c>
      <c r="B3325" s="91" t="s">
        <v>35</v>
      </c>
      <c r="C3325" s="91" t="s">
        <v>36</v>
      </c>
      <c r="D3325" s="91" t="s">
        <v>54</v>
      </c>
      <c r="E3325" s="91" t="s">
        <v>71</v>
      </c>
      <c r="F3325" s="91" t="s">
        <v>71</v>
      </c>
      <c r="G3325" s="91" t="s">
        <v>71</v>
      </c>
      <c r="H3325" s="91">
        <v>72</v>
      </c>
      <c r="I3325" s="91" t="s">
        <v>2575</v>
      </c>
      <c r="J3325" s="2" t="s">
        <v>3338</v>
      </c>
      <c r="K3325" s="2" t="s">
        <v>3293</v>
      </c>
      <c r="L3325" s="2" t="s">
        <v>35</v>
      </c>
      <c r="M3325" s="91" t="s">
        <v>73</v>
      </c>
      <c r="N3325" s="64"/>
      <c r="O3325" s="64" t="s">
        <v>413</v>
      </c>
      <c r="P3325" s="64" t="s">
        <v>41</v>
      </c>
      <c r="Q3325" s="16">
        <v>0</v>
      </c>
      <c r="R3325" s="64">
        <v>600001390</v>
      </c>
      <c r="S3325" s="64"/>
      <c r="T3325" s="83">
        <v>515545.09999999567</v>
      </c>
      <c r="U3325" s="7"/>
      <c r="V3325" s="7">
        <v>0</v>
      </c>
      <c r="W3325" s="83">
        <f t="shared" si="543"/>
        <v>515545.09999999567</v>
      </c>
      <c r="X3325" s="83">
        <f t="shared" si="544"/>
        <v>0</v>
      </c>
      <c r="Y3325" s="83"/>
      <c r="Z3325" s="16">
        <v>5.5E-2</v>
      </c>
      <c r="AA3325" s="7">
        <f t="shared" si="548"/>
        <v>0</v>
      </c>
      <c r="AB3325" s="7">
        <f t="shared" si="539"/>
        <v>0</v>
      </c>
      <c r="AC3325" s="5">
        <f t="shared" si="540"/>
        <v>0</v>
      </c>
      <c r="AD3325" s="83">
        <f t="shared" si="545"/>
        <v>0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0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3420</v>
      </c>
      <c r="B3326" s="91" t="s">
        <v>35</v>
      </c>
      <c r="C3326" s="91" t="s">
        <v>166</v>
      </c>
      <c r="D3326" s="91" t="s">
        <v>167</v>
      </c>
      <c r="E3326" s="91" t="s">
        <v>1557</v>
      </c>
      <c r="F3326" s="91" t="s">
        <v>1558</v>
      </c>
      <c r="G3326" s="91" t="s">
        <v>1557</v>
      </c>
      <c r="H3326" s="91">
        <v>72</v>
      </c>
      <c r="I3326" s="91" t="s">
        <v>2575</v>
      </c>
      <c r="J3326" s="2" t="s">
        <v>3338</v>
      </c>
      <c r="K3326" s="2" t="s">
        <v>3293</v>
      </c>
      <c r="L3326" s="2" t="s">
        <v>35</v>
      </c>
      <c r="M3326" s="91" t="s">
        <v>1557</v>
      </c>
      <c r="N3326" s="64"/>
      <c r="O3326" s="64" t="s">
        <v>413</v>
      </c>
      <c r="P3326" s="64" t="s">
        <v>41</v>
      </c>
      <c r="Q3326" s="16">
        <v>0</v>
      </c>
      <c r="R3326" s="64">
        <v>400003597</v>
      </c>
      <c r="S3326" s="64"/>
      <c r="T3326" s="83">
        <v>254549.60000000003</v>
      </c>
      <c r="U3326" s="7"/>
      <c r="V3326" s="7">
        <v>5336</v>
      </c>
      <c r="W3326" s="83">
        <f t="shared" si="543"/>
        <v>249213.60000000003</v>
      </c>
      <c r="X3326" s="83">
        <f t="shared" si="544"/>
        <v>5336</v>
      </c>
      <c r="Y3326" s="83"/>
      <c r="Z3326" s="16">
        <v>0.03</v>
      </c>
      <c r="AA3326" s="7">
        <f>X3326/(1-Z3326)*Z3326</f>
        <v>165.03092783505153</v>
      </c>
      <c r="AB3326" s="7">
        <f t="shared" si="539"/>
        <v>5501.0309278350514</v>
      </c>
      <c r="AC3326" s="5">
        <f t="shared" si="540"/>
        <v>0</v>
      </c>
      <c r="AD3326" s="83">
        <f t="shared" si="545"/>
        <v>5336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5336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3420</v>
      </c>
      <c r="B3327" s="91" t="s">
        <v>35</v>
      </c>
      <c r="C3327" s="91" t="s">
        <v>166</v>
      </c>
      <c r="D3327" s="91" t="s">
        <v>176</v>
      </c>
      <c r="E3327" s="91" t="s">
        <v>1972</v>
      </c>
      <c r="F3327" s="91" t="s">
        <v>1972</v>
      </c>
      <c r="G3327" s="91" t="s">
        <v>1972</v>
      </c>
      <c r="H3327" s="91">
        <v>72</v>
      </c>
      <c r="I3327" s="91" t="s">
        <v>2575</v>
      </c>
      <c r="J3327" s="2" t="s">
        <v>3338</v>
      </c>
      <c r="K3327" s="2" t="s">
        <v>3293</v>
      </c>
      <c r="L3327" s="2" t="s">
        <v>35</v>
      </c>
      <c r="M3327" s="91" t="s">
        <v>1974</v>
      </c>
      <c r="N3327" s="64"/>
      <c r="O3327" s="64" t="s">
        <v>413</v>
      </c>
      <c r="P3327" s="64" t="s">
        <v>41</v>
      </c>
      <c r="Q3327" s="16">
        <v>0</v>
      </c>
      <c r="R3327" s="64">
        <v>400002651</v>
      </c>
      <c r="S3327" s="64"/>
      <c r="T3327" s="83">
        <v>39866.940000000017</v>
      </c>
      <c r="U3327" s="7"/>
      <c r="V3327" s="7">
        <v>22973.61</v>
      </c>
      <c r="W3327" s="83">
        <f t="shared" si="543"/>
        <v>16893.330000000016</v>
      </c>
      <c r="X3327" s="83">
        <f t="shared" si="544"/>
        <v>22973.61</v>
      </c>
      <c r="Y3327" s="83"/>
      <c r="Z3327" s="16">
        <v>0</v>
      </c>
      <c r="AA3327" s="7">
        <v>0</v>
      </c>
      <c r="AB3327" s="7">
        <f t="shared" si="539"/>
        <v>22973.61</v>
      </c>
      <c r="AC3327" s="5">
        <f t="shared" si="540"/>
        <v>0</v>
      </c>
      <c r="AD3327" s="83">
        <f t="shared" si="545"/>
        <v>22973.61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22973.61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3433</v>
      </c>
      <c r="B3328" s="91" t="s">
        <v>35</v>
      </c>
      <c r="C3328" s="91" t="s">
        <v>65</v>
      </c>
      <c r="D3328" s="91" t="s">
        <v>66</v>
      </c>
      <c r="E3328" s="91" t="s">
        <v>716</v>
      </c>
      <c r="F3328" s="91" t="s">
        <v>716</v>
      </c>
      <c r="G3328" s="91" t="s">
        <v>716</v>
      </c>
      <c r="H3328" s="91">
        <v>72</v>
      </c>
      <c r="I3328" s="91" t="s">
        <v>2575</v>
      </c>
      <c r="J3328" s="2" t="s">
        <v>3338</v>
      </c>
      <c r="K3328" s="2" t="s">
        <v>3293</v>
      </c>
      <c r="L3328" s="2" t="s">
        <v>35</v>
      </c>
      <c r="M3328" s="91" t="s">
        <v>1877</v>
      </c>
      <c r="N3328" s="64"/>
      <c r="O3328" s="64" t="s">
        <v>413</v>
      </c>
      <c r="P3328" s="64" t="s">
        <v>41</v>
      </c>
      <c r="Q3328" s="16">
        <v>0</v>
      </c>
      <c r="R3328" s="64">
        <v>600004428</v>
      </c>
      <c r="S3328" s="64"/>
      <c r="T3328" s="83">
        <v>9708.74</v>
      </c>
      <c r="U3328" s="7"/>
      <c r="V3328" s="7">
        <v>0</v>
      </c>
      <c r="W3328" s="83">
        <f t="shared" si="543"/>
        <v>9708.74</v>
      </c>
      <c r="X3328" s="83">
        <f t="shared" si="544"/>
        <v>0</v>
      </c>
      <c r="Y3328" s="83"/>
      <c r="Z3328" s="16">
        <v>0.03</v>
      </c>
      <c r="AA3328" s="7">
        <f>X3328*Z3328</f>
        <v>0</v>
      </c>
      <c r="AB3328" s="7">
        <f t="shared" si="539"/>
        <v>0</v>
      </c>
      <c r="AC3328" s="5">
        <f t="shared" si="540"/>
        <v>0</v>
      </c>
      <c r="AD3328" s="83">
        <f t="shared" si="545"/>
        <v>0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0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3420</v>
      </c>
      <c r="B3329" s="91" t="s">
        <v>35</v>
      </c>
      <c r="C3329" s="91" t="s">
        <v>47</v>
      </c>
      <c r="D3329" s="91" t="s">
        <v>48</v>
      </c>
      <c r="E3329" s="91" t="s">
        <v>1352</v>
      </c>
      <c r="F3329" s="91" t="s">
        <v>2589</v>
      </c>
      <c r="G3329" s="91" t="s">
        <v>1352</v>
      </c>
      <c r="H3329" s="91">
        <v>72</v>
      </c>
      <c r="I3329" s="91" t="s">
        <v>2575</v>
      </c>
      <c r="J3329" s="2" t="s">
        <v>3338</v>
      </c>
      <c r="K3329" s="2" t="s">
        <v>3293</v>
      </c>
      <c r="L3329" s="2" t="s">
        <v>35</v>
      </c>
      <c r="M3329" s="91" t="s">
        <v>630</v>
      </c>
      <c r="N3329" s="64"/>
      <c r="O3329" s="64" t="s">
        <v>413</v>
      </c>
      <c r="P3329" s="64" t="s">
        <v>41</v>
      </c>
      <c r="Q3329" s="16">
        <v>0</v>
      </c>
      <c r="R3329" s="64">
        <v>100000508</v>
      </c>
      <c r="S3329" s="64"/>
      <c r="T3329" s="83">
        <v>894606.69</v>
      </c>
      <c r="U3329" s="7"/>
      <c r="V3329" s="7">
        <v>13.3</v>
      </c>
      <c r="W3329" s="83">
        <f t="shared" si="543"/>
        <v>894593.3899999999</v>
      </c>
      <c r="X3329" s="83">
        <f t="shared" si="544"/>
        <v>13.3</v>
      </c>
      <c r="Y3329" s="83"/>
      <c r="Z3329" s="16">
        <v>0</v>
      </c>
      <c r="AA3329" s="7">
        <v>0</v>
      </c>
      <c r="AB3329" s="7">
        <f t="shared" si="539"/>
        <v>13.3</v>
      </c>
      <c r="AC3329" s="5">
        <f t="shared" si="540"/>
        <v>0</v>
      </c>
      <c r="AD3329" s="83">
        <f t="shared" si="545"/>
        <v>13.3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13.3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3420</v>
      </c>
      <c r="B3330" s="91" t="s">
        <v>35</v>
      </c>
      <c r="C3330" s="91" t="s">
        <v>166</v>
      </c>
      <c r="D3330" s="91" t="s">
        <v>167</v>
      </c>
      <c r="E3330" s="91" t="s">
        <v>2590</v>
      </c>
      <c r="F3330" s="91" t="s">
        <v>2590</v>
      </c>
      <c r="G3330" s="91" t="s">
        <v>2590</v>
      </c>
      <c r="H3330" s="91">
        <v>72</v>
      </c>
      <c r="I3330" s="91" t="s">
        <v>2575</v>
      </c>
      <c r="J3330" s="2" t="s">
        <v>3338</v>
      </c>
      <c r="K3330" s="2" t="s">
        <v>3293</v>
      </c>
      <c r="L3330" s="2" t="s">
        <v>35</v>
      </c>
      <c r="M3330" s="91" t="s">
        <v>2590</v>
      </c>
      <c r="N3330" s="64"/>
      <c r="O3330" s="64" t="s">
        <v>413</v>
      </c>
      <c r="P3330" s="64" t="s">
        <v>41</v>
      </c>
      <c r="Q3330" s="16">
        <v>0</v>
      </c>
      <c r="R3330" s="64">
        <v>600004278</v>
      </c>
      <c r="S3330" s="64"/>
      <c r="T3330" s="83">
        <v>8290.2999999999993</v>
      </c>
      <c r="U3330" s="7"/>
      <c r="V3330" s="7">
        <v>0</v>
      </c>
      <c r="W3330" s="83">
        <f t="shared" si="543"/>
        <v>8290.2999999999993</v>
      </c>
      <c r="X3330" s="83">
        <f t="shared" si="544"/>
        <v>0</v>
      </c>
      <c r="Y3330" s="83"/>
      <c r="Z3330" s="16">
        <v>0.02</v>
      </c>
      <c r="AA3330" s="7">
        <f>X3330/(1-Z3330)*Z3330</f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3420</v>
      </c>
      <c r="B3331" s="91" t="s">
        <v>35</v>
      </c>
      <c r="C3331" s="91" t="s">
        <v>47</v>
      </c>
      <c r="D3331" s="91" t="s">
        <v>63</v>
      </c>
      <c r="E3331" s="91" t="s">
        <v>2591</v>
      </c>
      <c r="F3331" s="91" t="s">
        <v>2591</v>
      </c>
      <c r="G3331" s="91" t="s">
        <v>2591</v>
      </c>
      <c r="H3331" s="91">
        <v>72</v>
      </c>
      <c r="I3331" s="91" t="s">
        <v>2575</v>
      </c>
      <c r="J3331" s="2" t="s">
        <v>3338</v>
      </c>
      <c r="K3331" s="2" t="s">
        <v>3293</v>
      </c>
      <c r="L3331" s="2" t="s">
        <v>35</v>
      </c>
      <c r="M3331" s="91" t="s">
        <v>2172</v>
      </c>
      <c r="N3331" s="64"/>
      <c r="O3331" s="64" t="s">
        <v>413</v>
      </c>
      <c r="P3331" s="64" t="s">
        <v>41</v>
      </c>
      <c r="Q3331" s="16">
        <v>0</v>
      </c>
      <c r="R3331" s="64">
        <v>600000829</v>
      </c>
      <c r="S3331" s="64"/>
      <c r="T3331" s="83">
        <v>37743.599999999627</v>
      </c>
      <c r="U3331" s="7"/>
      <c r="V3331" s="7">
        <v>0</v>
      </c>
      <c r="W3331" s="83">
        <f t="shared" si="543"/>
        <v>37743.599999999627</v>
      </c>
      <c r="X3331" s="83">
        <f t="shared" si="544"/>
        <v>0</v>
      </c>
      <c r="Y3331" s="83"/>
      <c r="Z3331" s="16">
        <v>0</v>
      </c>
      <c r="AA3331" s="7"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3420</v>
      </c>
      <c r="B3332" s="91" t="s">
        <v>35</v>
      </c>
      <c r="C3332" s="91" t="s">
        <v>36</v>
      </c>
      <c r="D3332" s="91" t="s">
        <v>54</v>
      </c>
      <c r="E3332" s="91" t="s">
        <v>2592</v>
      </c>
      <c r="F3332" s="91" t="s">
        <v>2592</v>
      </c>
      <c r="G3332" s="91" t="s">
        <v>2592</v>
      </c>
      <c r="H3332" s="91">
        <v>72</v>
      </c>
      <c r="I3332" s="91" t="s">
        <v>2575</v>
      </c>
      <c r="J3332" s="2" t="s">
        <v>3338</v>
      </c>
      <c r="K3332" s="2" t="s">
        <v>3293</v>
      </c>
      <c r="L3332" s="2" t="s">
        <v>35</v>
      </c>
      <c r="M3332" s="91" t="s">
        <v>2593</v>
      </c>
      <c r="N3332" s="64"/>
      <c r="O3332" s="64" t="s">
        <v>413</v>
      </c>
      <c r="P3332" s="64" t="s">
        <v>41</v>
      </c>
      <c r="Q3332" s="16">
        <v>0</v>
      </c>
      <c r="R3332" s="64">
        <v>100000057</v>
      </c>
      <c r="S3332" s="64"/>
      <c r="T3332" s="83">
        <v>27042.07</v>
      </c>
      <c r="U3332" s="7"/>
      <c r="V3332" s="7">
        <v>0</v>
      </c>
      <c r="W3332" s="83">
        <f t="shared" si="543"/>
        <v>27042.07</v>
      </c>
      <c r="X3332" s="83">
        <f t="shared" si="544"/>
        <v>0</v>
      </c>
      <c r="Y3332" s="83"/>
      <c r="Z3332" s="16">
        <v>0.02</v>
      </c>
      <c r="AA3332" s="7">
        <f>X3332*Z3332</f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3433</v>
      </c>
      <c r="B3333" s="91" t="s">
        <v>35</v>
      </c>
      <c r="C3333" s="91" t="s">
        <v>36</v>
      </c>
      <c r="D3333" s="91" t="s">
        <v>37</v>
      </c>
      <c r="E3333" s="91" t="s">
        <v>287</v>
      </c>
      <c r="F3333" s="91" t="s">
        <v>463</v>
      </c>
      <c r="G3333" s="91" t="s">
        <v>287</v>
      </c>
      <c r="H3333" s="91">
        <v>72</v>
      </c>
      <c r="I3333" s="91" t="s">
        <v>2575</v>
      </c>
      <c r="J3333" s="2" t="s">
        <v>3338</v>
      </c>
      <c r="K3333" s="2" t="s">
        <v>3293</v>
      </c>
      <c r="L3333" s="2" t="s">
        <v>35</v>
      </c>
      <c r="M3333" s="91" t="s">
        <v>287</v>
      </c>
      <c r="N3333" s="64"/>
      <c r="O3333" s="64" t="s">
        <v>413</v>
      </c>
      <c r="P3333" s="64" t="s">
        <v>41</v>
      </c>
      <c r="Q3333" s="16">
        <v>0</v>
      </c>
      <c r="R3333" s="64">
        <v>300000857</v>
      </c>
      <c r="S3333" s="64"/>
      <c r="T3333" s="83">
        <v>2.4699999999955082</v>
      </c>
      <c r="U3333" s="7"/>
      <c r="V3333" s="7">
        <v>0</v>
      </c>
      <c r="W3333" s="83">
        <f t="shared" si="543"/>
        <v>2.4699999999955082</v>
      </c>
      <c r="X3333" s="83">
        <f t="shared" si="544"/>
        <v>0</v>
      </c>
      <c r="Y3333" s="83"/>
      <c r="Z3333" s="16">
        <v>0</v>
      </c>
      <c r="AA3333" s="7"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3433</v>
      </c>
      <c r="B3334" s="91" t="s">
        <v>35</v>
      </c>
      <c r="C3334" s="91" t="s">
        <v>65</v>
      </c>
      <c r="D3334" s="91" t="s">
        <v>127</v>
      </c>
      <c r="E3334" s="91" t="s">
        <v>2594</v>
      </c>
      <c r="F3334" s="91" t="s">
        <v>2594</v>
      </c>
      <c r="G3334" s="91" t="s">
        <v>2594</v>
      </c>
      <c r="H3334" s="91">
        <v>72</v>
      </c>
      <c r="I3334" s="91" t="s">
        <v>2575</v>
      </c>
      <c r="J3334" s="2" t="s">
        <v>3338</v>
      </c>
      <c r="K3334" s="2" t="s">
        <v>3293</v>
      </c>
      <c r="L3334" s="2" t="s">
        <v>35</v>
      </c>
      <c r="M3334" s="91" t="s">
        <v>2595</v>
      </c>
      <c r="N3334" s="64"/>
      <c r="O3334" s="64" t="s">
        <v>413</v>
      </c>
      <c r="P3334" s="64" t="s">
        <v>41</v>
      </c>
      <c r="Q3334" s="16">
        <v>0</v>
      </c>
      <c r="R3334" s="64">
        <v>400004008</v>
      </c>
      <c r="S3334" s="64"/>
      <c r="T3334" s="83">
        <v>70.369999999999891</v>
      </c>
      <c r="U3334" s="7"/>
      <c r="V3334" s="7">
        <v>0</v>
      </c>
      <c r="W3334" s="83">
        <f t="shared" si="543"/>
        <v>70.369999999999891</v>
      </c>
      <c r="X3334" s="83">
        <f t="shared" si="544"/>
        <v>0</v>
      </c>
      <c r="Y3334" s="83"/>
      <c r="Z3334" s="16">
        <v>0.03</v>
      </c>
      <c r="AA3334" s="7">
        <f>X3334*Z3334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3432</v>
      </c>
      <c r="B3335" s="91" t="s">
        <v>35</v>
      </c>
      <c r="C3335" s="91" t="s">
        <v>146</v>
      </c>
      <c r="D3335" s="91" t="s">
        <v>154</v>
      </c>
      <c r="E3335" s="91" t="s">
        <v>2053</v>
      </c>
      <c r="F3335" s="91" t="s">
        <v>2053</v>
      </c>
      <c r="G3335" s="91" t="s">
        <v>2053</v>
      </c>
      <c r="H3335" s="91">
        <v>72</v>
      </c>
      <c r="I3335" s="91" t="s">
        <v>2575</v>
      </c>
      <c r="J3335" s="2" t="s">
        <v>3338</v>
      </c>
      <c r="K3335" s="2" t="s">
        <v>3293</v>
      </c>
      <c r="L3335" s="2" t="s">
        <v>35</v>
      </c>
      <c r="M3335" s="91" t="s">
        <v>2053</v>
      </c>
      <c r="N3335" s="64"/>
      <c r="O3335" s="64" t="s">
        <v>413</v>
      </c>
      <c r="P3335" s="64" t="s">
        <v>41</v>
      </c>
      <c r="Q3335" s="16">
        <v>0</v>
      </c>
      <c r="R3335" s="64">
        <v>400001643</v>
      </c>
      <c r="S3335" s="64"/>
      <c r="T3335" s="83">
        <v>63847.100000000006</v>
      </c>
      <c r="U3335" s="7"/>
      <c r="V3335" s="7">
        <v>0</v>
      </c>
      <c r="W3335" s="83">
        <f t="shared" si="543"/>
        <v>63847.100000000006</v>
      </c>
      <c r="X3335" s="83">
        <f t="shared" si="544"/>
        <v>0</v>
      </c>
      <c r="Y3335" s="83"/>
      <c r="Z3335" s="16">
        <v>0.03</v>
      </c>
      <c r="AA3335" s="7">
        <f>X3335/(1-Z3335)*Z3335</f>
        <v>0</v>
      </c>
      <c r="AB3335" s="7">
        <f t="shared" si="539"/>
        <v>0</v>
      </c>
      <c r="AC3335" s="5">
        <f t="shared" si="540"/>
        <v>0</v>
      </c>
      <c r="AD3335" s="83">
        <f t="shared" si="545"/>
        <v>0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0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3433</v>
      </c>
      <c r="B3336" s="91" t="s">
        <v>35</v>
      </c>
      <c r="C3336" s="91" t="s">
        <v>36</v>
      </c>
      <c r="D3336" s="91" t="s">
        <v>226</v>
      </c>
      <c r="E3336" s="91" t="s">
        <v>2596</v>
      </c>
      <c r="F3336" s="91" t="s">
        <v>2596</v>
      </c>
      <c r="G3336" s="91" t="s">
        <v>2596</v>
      </c>
      <c r="H3336" s="91">
        <v>72</v>
      </c>
      <c r="I3336" s="91" t="s">
        <v>2575</v>
      </c>
      <c r="J3336" s="2" t="s">
        <v>3338</v>
      </c>
      <c r="K3336" s="2" t="s">
        <v>3293</v>
      </c>
      <c r="L3336" s="2" t="s">
        <v>35</v>
      </c>
      <c r="M3336" s="91" t="s">
        <v>2596</v>
      </c>
      <c r="N3336" s="64"/>
      <c r="O3336" s="64" t="s">
        <v>413</v>
      </c>
      <c r="P3336" s="64" t="s">
        <v>41</v>
      </c>
      <c r="Q3336" s="16">
        <v>0</v>
      </c>
      <c r="R3336" s="64">
        <v>400003715</v>
      </c>
      <c r="S3336" s="64"/>
      <c r="T3336" s="83">
        <v>131.29999999999956</v>
      </c>
      <c r="U3336" s="7"/>
      <c r="V3336" s="7">
        <v>54.12</v>
      </c>
      <c r="W3336" s="83">
        <f t="shared" si="543"/>
        <v>77.179999999999552</v>
      </c>
      <c r="X3336" s="83">
        <f t="shared" si="544"/>
        <v>54.12</v>
      </c>
      <c r="Y3336" s="83"/>
      <c r="Z3336" s="16">
        <v>0.05</v>
      </c>
      <c r="AA3336" s="7">
        <f t="shared" ref="AA3336:AA3337" si="549">X3336*Z3336</f>
        <v>2.706</v>
      </c>
      <c r="AB3336" s="7">
        <f t="shared" si="539"/>
        <v>56.826000000000001</v>
      </c>
      <c r="AC3336" s="5">
        <f t="shared" si="540"/>
        <v>0</v>
      </c>
      <c r="AD3336" s="83">
        <f t="shared" si="545"/>
        <v>54.12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54.12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3420</v>
      </c>
      <c r="B3337" s="91" t="s">
        <v>35</v>
      </c>
      <c r="C3337" s="91" t="s">
        <v>166</v>
      </c>
      <c r="D3337" s="91" t="s">
        <v>167</v>
      </c>
      <c r="E3337" s="91" t="s">
        <v>622</v>
      </c>
      <c r="F3337" s="91" t="s">
        <v>623</v>
      </c>
      <c r="G3337" s="91" t="s">
        <v>622</v>
      </c>
      <c r="H3337" s="91">
        <v>72</v>
      </c>
      <c r="I3337" s="91" t="s">
        <v>2575</v>
      </c>
      <c r="J3337" s="2" t="s">
        <v>3338</v>
      </c>
      <c r="K3337" s="2" t="s">
        <v>3293</v>
      </c>
      <c r="L3337" s="2" t="s">
        <v>35</v>
      </c>
      <c r="M3337" s="91" t="s">
        <v>622</v>
      </c>
      <c r="N3337" s="64"/>
      <c r="O3337" s="64" t="s">
        <v>413</v>
      </c>
      <c r="P3337" s="64" t="s">
        <v>41</v>
      </c>
      <c r="Q3337" s="16">
        <v>0</v>
      </c>
      <c r="R3337" s="64">
        <v>400003413</v>
      </c>
      <c r="S3337" s="64"/>
      <c r="T3337" s="83">
        <v>5786.369999999999</v>
      </c>
      <c r="U3337" s="7"/>
      <c r="V3337" s="7">
        <v>0</v>
      </c>
      <c r="W3337" s="83">
        <f t="shared" si="543"/>
        <v>5786.369999999999</v>
      </c>
      <c r="X3337" s="83">
        <f t="shared" si="544"/>
        <v>0</v>
      </c>
      <c r="Y3337" s="83"/>
      <c r="Z3337" s="16">
        <v>0.03</v>
      </c>
      <c r="AA3337" s="7">
        <f t="shared" si="549"/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3432</v>
      </c>
      <c r="B3338" s="91" t="s">
        <v>35</v>
      </c>
      <c r="C3338" s="91" t="s">
        <v>47</v>
      </c>
      <c r="D3338" s="91" t="s">
        <v>63</v>
      </c>
      <c r="E3338" s="91" t="s">
        <v>524</v>
      </c>
      <c r="F3338" s="91" t="s">
        <v>525</v>
      </c>
      <c r="G3338" s="91" t="s">
        <v>524</v>
      </c>
      <c r="H3338" s="91">
        <v>72</v>
      </c>
      <c r="I3338" s="91" t="s">
        <v>2575</v>
      </c>
      <c r="J3338" s="2" t="s">
        <v>3338</v>
      </c>
      <c r="K3338" s="2" t="s">
        <v>3293</v>
      </c>
      <c r="L3338" s="2" t="s">
        <v>35</v>
      </c>
      <c r="M3338" s="91" t="s">
        <v>524</v>
      </c>
      <c r="N3338" s="64"/>
      <c r="O3338" s="64" t="s">
        <v>413</v>
      </c>
      <c r="P3338" s="64" t="s">
        <v>41</v>
      </c>
      <c r="Q3338" s="16">
        <v>0</v>
      </c>
      <c r="R3338" s="64">
        <v>600001131</v>
      </c>
      <c r="S3338" s="64"/>
      <c r="T3338" s="83">
        <v>-9.7999999999956344</v>
      </c>
      <c r="U3338" s="7"/>
      <c r="V3338" s="7">
        <v>0</v>
      </c>
      <c r="W3338" s="83">
        <f t="shared" si="543"/>
        <v>-9.7999999999956344</v>
      </c>
      <c r="X3338" s="83">
        <f t="shared" si="544"/>
        <v>0</v>
      </c>
      <c r="Y3338" s="83"/>
      <c r="Z3338" s="16">
        <v>0</v>
      </c>
      <c r="AA3338" s="7"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3420</v>
      </c>
      <c r="B3339" s="91" t="s">
        <v>35</v>
      </c>
      <c r="C3339" s="91" t="s">
        <v>166</v>
      </c>
      <c r="D3339" s="91" t="s">
        <v>167</v>
      </c>
      <c r="E3339" s="91" t="s">
        <v>1952</v>
      </c>
      <c r="F3339" s="91" t="s">
        <v>1952</v>
      </c>
      <c r="G3339" s="91" t="s">
        <v>1952</v>
      </c>
      <c r="H3339" s="91">
        <v>72</v>
      </c>
      <c r="I3339" s="91" t="s">
        <v>2575</v>
      </c>
      <c r="J3339" s="2" t="s">
        <v>3338</v>
      </c>
      <c r="K3339" s="2" t="s">
        <v>3293</v>
      </c>
      <c r="L3339" s="2" t="s">
        <v>35</v>
      </c>
      <c r="M3339" s="91" t="s">
        <v>1953</v>
      </c>
      <c r="N3339" s="64"/>
      <c r="O3339" s="64" t="s">
        <v>413</v>
      </c>
      <c r="P3339" s="64" t="s">
        <v>41</v>
      </c>
      <c r="Q3339" s="16">
        <v>0</v>
      </c>
      <c r="R3339" s="64">
        <v>400003507</v>
      </c>
      <c r="S3339" s="64"/>
      <c r="T3339" s="83">
        <v>149.69999999999982</v>
      </c>
      <c r="U3339" s="7"/>
      <c r="V3339" s="7">
        <v>0</v>
      </c>
      <c r="W3339" s="83">
        <f t="shared" si="543"/>
        <v>149.69999999999982</v>
      </c>
      <c r="X3339" s="83">
        <f t="shared" si="544"/>
        <v>0</v>
      </c>
      <c r="Y3339" s="83"/>
      <c r="Z3339" s="16">
        <v>0.01</v>
      </c>
      <c r="AA3339" s="7">
        <f>X3339*Z3339</f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3420</v>
      </c>
      <c r="B3340" s="91" t="s">
        <v>35</v>
      </c>
      <c r="C3340" s="91" t="s">
        <v>59</v>
      </c>
      <c r="D3340" s="91" t="s">
        <v>60</v>
      </c>
      <c r="E3340" s="91" t="s">
        <v>2597</v>
      </c>
      <c r="F3340" s="91" t="s">
        <v>2598</v>
      </c>
      <c r="G3340" s="91" t="s">
        <v>2597</v>
      </c>
      <c r="H3340" s="91">
        <v>72</v>
      </c>
      <c r="I3340" s="91" t="s">
        <v>2575</v>
      </c>
      <c r="J3340" s="2" t="s">
        <v>3338</v>
      </c>
      <c r="K3340" s="2" t="s">
        <v>3293</v>
      </c>
      <c r="L3340" s="2" t="s">
        <v>35</v>
      </c>
      <c r="M3340" s="91" t="s">
        <v>789</v>
      </c>
      <c r="N3340" s="64"/>
      <c r="O3340" s="64" t="s">
        <v>413</v>
      </c>
      <c r="P3340" s="64" t="s">
        <v>41</v>
      </c>
      <c r="Q3340" s="16">
        <v>0</v>
      </c>
      <c r="R3340" s="64">
        <v>300000545</v>
      </c>
      <c r="S3340" s="64"/>
      <c r="T3340" s="83">
        <v>36329.809999999983</v>
      </c>
      <c r="U3340" s="7"/>
      <c r="V3340" s="7">
        <v>0</v>
      </c>
      <c r="W3340" s="83">
        <f t="shared" si="543"/>
        <v>36329.809999999983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si="539"/>
        <v>0</v>
      </c>
      <c r="AC3340" s="5">
        <f t="shared" si="540"/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si="541"/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si="542"/>
        <v>0</v>
      </c>
    </row>
    <row r="3341" spans="1:37" hidden="1" x14ac:dyDescent="0.3">
      <c r="A3341" s="104" t="s">
        <v>3420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3338</v>
      </c>
      <c r="K3341" s="2" t="s">
        <v>3293</v>
      </c>
      <c r="L3341" s="2" t="s">
        <v>35</v>
      </c>
      <c r="M3341" s="91" t="s">
        <v>2600</v>
      </c>
      <c r="N3341" s="64"/>
      <c r="O3341" s="64" t="s">
        <v>413</v>
      </c>
      <c r="P3341" s="64" t="s">
        <v>41</v>
      </c>
      <c r="Q3341" s="16">
        <v>0</v>
      </c>
      <c r="R3341" s="64">
        <v>300000674</v>
      </c>
      <c r="S3341" s="64"/>
      <c r="T3341" s="83">
        <v>12099.5</v>
      </c>
      <c r="U3341" s="7"/>
      <c r="V3341" s="7">
        <v>0</v>
      </c>
      <c r="W3341" s="83">
        <f t="shared" si="543"/>
        <v>12099.5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ref="AB3341:AB3404" si="550">X3341+AA3341</f>
        <v>0</v>
      </c>
      <c r="AC3341" s="5">
        <f t="shared" ref="AC3341:AC3404" si="551">IF(P3341="返现",X3341*Q3341,V3341-X3341)</f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ref="AF3341:AF3404" si="552">AD3341*AE3341</f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ref="AK3341:AK3404" si="553">X3341+AA3341-AB3341</f>
        <v>0</v>
      </c>
    </row>
    <row r="3342" spans="1:37" hidden="1" x14ac:dyDescent="0.3">
      <c r="A3342" s="104" t="s">
        <v>3420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3338</v>
      </c>
      <c r="K3342" s="2" t="s">
        <v>3293</v>
      </c>
      <c r="L3342" s="2" t="s">
        <v>35</v>
      </c>
      <c r="M3342" s="91" t="s">
        <v>2601</v>
      </c>
      <c r="N3342" s="64"/>
      <c r="O3342" s="64" t="s">
        <v>413</v>
      </c>
      <c r="P3342" s="64" t="s">
        <v>41</v>
      </c>
      <c r="Q3342" s="16">
        <v>0</v>
      </c>
      <c r="R3342" s="64">
        <v>600001427</v>
      </c>
      <c r="S3342" s="64"/>
      <c r="T3342" s="83">
        <v>451</v>
      </c>
      <c r="U3342" s="7"/>
      <c r="V3342" s="7">
        <v>0</v>
      </c>
      <c r="W3342" s="83">
        <f t="shared" si="543"/>
        <v>451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3433</v>
      </c>
      <c r="B3343" s="91" t="s">
        <v>35</v>
      </c>
      <c r="C3343" s="91" t="s">
        <v>59</v>
      </c>
      <c r="D3343" s="91" t="s">
        <v>60</v>
      </c>
      <c r="E3343" s="91" t="s">
        <v>2599</v>
      </c>
      <c r="F3343" s="91" t="s">
        <v>2599</v>
      </c>
      <c r="G3343" s="91" t="s">
        <v>2599</v>
      </c>
      <c r="H3343" s="91">
        <v>72</v>
      </c>
      <c r="I3343" s="91" t="s">
        <v>2575</v>
      </c>
      <c r="J3343" s="2" t="s">
        <v>3338</v>
      </c>
      <c r="K3343" s="2" t="s">
        <v>3293</v>
      </c>
      <c r="L3343" s="2" t="s">
        <v>35</v>
      </c>
      <c r="M3343" s="91" t="s">
        <v>2602</v>
      </c>
      <c r="N3343" s="64"/>
      <c r="O3343" s="64" t="s">
        <v>413</v>
      </c>
      <c r="P3343" s="64" t="s">
        <v>41</v>
      </c>
      <c r="Q3343" s="16">
        <v>0</v>
      </c>
      <c r="R3343" s="64">
        <v>300000630</v>
      </c>
      <c r="S3343" s="64"/>
      <c r="T3343" s="83">
        <v>10988.1</v>
      </c>
      <c r="U3343" s="7"/>
      <c r="V3343" s="7">
        <v>0</v>
      </c>
      <c r="W3343" s="83">
        <f t="shared" si="543"/>
        <v>10988.1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3420</v>
      </c>
      <c r="B3344" s="91" t="s">
        <v>35</v>
      </c>
      <c r="C3344" s="91" t="s">
        <v>59</v>
      </c>
      <c r="D3344" s="91" t="s">
        <v>60</v>
      </c>
      <c r="E3344" s="91" t="s">
        <v>2278</v>
      </c>
      <c r="F3344" s="91" t="s">
        <v>2278</v>
      </c>
      <c r="G3344" s="91" t="s">
        <v>2278</v>
      </c>
      <c r="H3344" s="91">
        <v>72</v>
      </c>
      <c r="I3344" s="91" t="s">
        <v>2575</v>
      </c>
      <c r="J3344" s="2" t="s">
        <v>3338</v>
      </c>
      <c r="K3344" s="2" t="s">
        <v>3293</v>
      </c>
      <c r="L3344" s="2" t="s">
        <v>35</v>
      </c>
      <c r="M3344" s="91" t="s">
        <v>1464</v>
      </c>
      <c r="N3344" s="64"/>
      <c r="O3344" s="64" t="s">
        <v>413</v>
      </c>
      <c r="P3344" s="64" t="s">
        <v>41</v>
      </c>
      <c r="Q3344" s="16">
        <v>0</v>
      </c>
      <c r="R3344" s="64">
        <v>400001450</v>
      </c>
      <c r="S3344" s="64"/>
      <c r="T3344" s="83">
        <v>144.20000000000201</v>
      </c>
      <c r="U3344" s="7"/>
      <c r="V3344" s="7">
        <v>0</v>
      </c>
      <c r="W3344" s="83">
        <f t="shared" si="543"/>
        <v>144.20000000000201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3432</v>
      </c>
      <c r="B3345" s="91" t="s">
        <v>35</v>
      </c>
      <c r="C3345" s="91" t="s">
        <v>59</v>
      </c>
      <c r="D3345" s="91" t="s">
        <v>60</v>
      </c>
      <c r="E3345" s="91" t="s">
        <v>2603</v>
      </c>
      <c r="F3345" s="91" t="s">
        <v>2603</v>
      </c>
      <c r="G3345" s="91" t="s">
        <v>2603</v>
      </c>
      <c r="H3345" s="91">
        <v>72</v>
      </c>
      <c r="I3345" s="91" t="s">
        <v>2575</v>
      </c>
      <c r="J3345" s="2" t="s">
        <v>3338</v>
      </c>
      <c r="K3345" s="2" t="s">
        <v>3293</v>
      </c>
      <c r="L3345" s="2" t="s">
        <v>35</v>
      </c>
      <c r="M3345" s="91" t="s">
        <v>781</v>
      </c>
      <c r="N3345" s="64"/>
      <c r="O3345" s="64" t="s">
        <v>413</v>
      </c>
      <c r="P3345" s="64" t="s">
        <v>41</v>
      </c>
      <c r="Q3345" s="16">
        <v>0</v>
      </c>
      <c r="R3345" s="64">
        <v>600001323</v>
      </c>
      <c r="S3345" s="64"/>
      <c r="T3345" s="83">
        <v>-3747.9499999999925</v>
      </c>
      <c r="U3345" s="7"/>
      <c r="V3345" s="7">
        <v>0</v>
      </c>
      <c r="W3345" s="83">
        <f t="shared" si="543"/>
        <v>-3747.9499999999925</v>
      </c>
      <c r="X3345" s="83">
        <f t="shared" si="544"/>
        <v>0</v>
      </c>
      <c r="Y3345" s="83"/>
      <c r="Z3345" s="16">
        <v>0</v>
      </c>
      <c r="AA3345" s="7"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3420</v>
      </c>
      <c r="B3346" s="91" t="s">
        <v>35</v>
      </c>
      <c r="C3346" s="91" t="s">
        <v>166</v>
      </c>
      <c r="D3346" s="91" t="s">
        <v>2604</v>
      </c>
      <c r="E3346" s="91" t="s">
        <v>2605</v>
      </c>
      <c r="F3346" s="91" t="s">
        <v>2605</v>
      </c>
      <c r="G3346" s="91" t="s">
        <v>2605</v>
      </c>
      <c r="H3346" s="91">
        <v>72</v>
      </c>
      <c r="I3346" s="91" t="s">
        <v>2575</v>
      </c>
      <c r="J3346" s="2" t="s">
        <v>3338</v>
      </c>
      <c r="K3346" s="2" t="s">
        <v>3293</v>
      </c>
      <c r="L3346" s="2" t="s">
        <v>35</v>
      </c>
      <c r="M3346" s="91" t="s">
        <v>2606</v>
      </c>
      <c r="N3346" s="64"/>
      <c r="O3346" s="64" t="s">
        <v>413</v>
      </c>
      <c r="P3346" s="64" t="s">
        <v>41</v>
      </c>
      <c r="Q3346" s="16">
        <v>0</v>
      </c>
      <c r="R3346" s="64">
        <v>400002312</v>
      </c>
      <c r="S3346" s="64"/>
      <c r="T3346" s="83">
        <v>20003.5</v>
      </c>
      <c r="U3346" s="7"/>
      <c r="V3346" s="7">
        <v>0</v>
      </c>
      <c r="W3346" s="83">
        <f t="shared" si="543"/>
        <v>20003.5</v>
      </c>
      <c r="X3346" s="83">
        <f t="shared" si="544"/>
        <v>0</v>
      </c>
      <c r="Y3346" s="83"/>
      <c r="Z3346" s="16">
        <v>0.01</v>
      </c>
      <c r="AA3346" s="7">
        <f>X3346*Z3346</f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3420</v>
      </c>
      <c r="B3347" s="91" t="s">
        <v>35</v>
      </c>
      <c r="C3347" s="91" t="s">
        <v>166</v>
      </c>
      <c r="D3347" s="91" t="s">
        <v>176</v>
      </c>
      <c r="E3347" s="91" t="s">
        <v>1969</v>
      </c>
      <c r="F3347" s="91" t="s">
        <v>1969</v>
      </c>
      <c r="G3347" s="91" t="s">
        <v>1969</v>
      </c>
      <c r="H3347" s="91">
        <v>72</v>
      </c>
      <c r="I3347" s="91" t="s">
        <v>2575</v>
      </c>
      <c r="J3347" s="2" t="s">
        <v>3338</v>
      </c>
      <c r="K3347" s="2" t="s">
        <v>3293</v>
      </c>
      <c r="L3347" s="2" t="s">
        <v>35</v>
      </c>
      <c r="M3347" s="91" t="s">
        <v>2607</v>
      </c>
      <c r="N3347" s="64"/>
      <c r="O3347" s="64" t="s">
        <v>413</v>
      </c>
      <c r="P3347" s="64" t="s">
        <v>41</v>
      </c>
      <c r="Q3347" s="16">
        <v>0</v>
      </c>
      <c r="R3347" s="64">
        <v>600000828</v>
      </c>
      <c r="S3347" s="64"/>
      <c r="T3347" s="83">
        <v>74654.09</v>
      </c>
      <c r="U3347" s="7"/>
      <c r="V3347" s="7">
        <v>0</v>
      </c>
      <c r="W3347" s="83">
        <f t="shared" si="543"/>
        <v>74654.09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3432</v>
      </c>
      <c r="B3348" s="91" t="s">
        <v>35</v>
      </c>
      <c r="C3348" s="91" t="s">
        <v>186</v>
      </c>
      <c r="D3348" s="91" t="s">
        <v>187</v>
      </c>
      <c r="E3348" s="91" t="s">
        <v>2608</v>
      </c>
      <c r="F3348" s="91" t="s">
        <v>2608</v>
      </c>
      <c r="G3348" s="91" t="s">
        <v>2608</v>
      </c>
      <c r="H3348" s="91">
        <v>72</v>
      </c>
      <c r="I3348" s="91" t="s">
        <v>2575</v>
      </c>
      <c r="J3348" s="2" t="s">
        <v>3338</v>
      </c>
      <c r="K3348" s="2" t="s">
        <v>3293</v>
      </c>
      <c r="L3348" s="2" t="s">
        <v>35</v>
      </c>
      <c r="M3348" s="91" t="s">
        <v>2608</v>
      </c>
      <c r="N3348" s="64"/>
      <c r="O3348" s="64" t="s">
        <v>413</v>
      </c>
      <c r="P3348" s="64" t="s">
        <v>41</v>
      </c>
      <c r="Q3348" s="16">
        <v>0</v>
      </c>
      <c r="R3348" s="64">
        <v>400001040</v>
      </c>
      <c r="S3348" s="64"/>
      <c r="T3348" s="83">
        <v>-62.87</v>
      </c>
      <c r="U3348" s="7"/>
      <c r="V3348" s="7">
        <v>0</v>
      </c>
      <c r="W3348" s="83">
        <f t="shared" si="543"/>
        <v>-62.87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3420</v>
      </c>
      <c r="B3349" s="91" t="s">
        <v>35</v>
      </c>
      <c r="C3349" s="91" t="s">
        <v>186</v>
      </c>
      <c r="D3349" s="91" t="s">
        <v>187</v>
      </c>
      <c r="E3349" s="91" t="s">
        <v>2609</v>
      </c>
      <c r="F3349" s="91" t="s">
        <v>2609</v>
      </c>
      <c r="G3349" s="91" t="s">
        <v>2609</v>
      </c>
      <c r="H3349" s="91">
        <v>72</v>
      </c>
      <c r="I3349" s="91" t="s">
        <v>2575</v>
      </c>
      <c r="J3349" s="2" t="s">
        <v>3338</v>
      </c>
      <c r="K3349" s="2" t="s">
        <v>3293</v>
      </c>
      <c r="L3349" s="2" t="s">
        <v>35</v>
      </c>
      <c r="M3349" s="91" t="s">
        <v>2609</v>
      </c>
      <c r="N3349" s="64"/>
      <c r="O3349" s="64" t="s">
        <v>413</v>
      </c>
      <c r="P3349" s="64" t="s">
        <v>41</v>
      </c>
      <c r="Q3349" s="16">
        <v>0</v>
      </c>
      <c r="R3349" s="64">
        <v>600001031</v>
      </c>
      <c r="S3349" s="64"/>
      <c r="T3349" s="83">
        <v>-81.099999999976703</v>
      </c>
      <c r="U3349" s="7"/>
      <c r="V3349" s="7">
        <v>0</v>
      </c>
      <c r="W3349" s="83">
        <f t="shared" si="543"/>
        <v>-81.099999999976703</v>
      </c>
      <c r="X3349" s="83">
        <f t="shared" si="544"/>
        <v>0</v>
      </c>
      <c r="Y3349" s="83"/>
      <c r="Z3349" s="16">
        <v>0</v>
      </c>
      <c r="AA3349" s="7"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3420</v>
      </c>
      <c r="B3350" s="91" t="s">
        <v>35</v>
      </c>
      <c r="C3350" s="91" t="s">
        <v>186</v>
      </c>
      <c r="D3350" s="91" t="s">
        <v>187</v>
      </c>
      <c r="E3350" s="91" t="s">
        <v>2610</v>
      </c>
      <c r="F3350" s="91" t="s">
        <v>2610</v>
      </c>
      <c r="G3350" s="91" t="s">
        <v>2610</v>
      </c>
      <c r="H3350" s="91">
        <v>72</v>
      </c>
      <c r="I3350" s="91" t="s">
        <v>2575</v>
      </c>
      <c r="J3350" s="2" t="s">
        <v>3338</v>
      </c>
      <c r="K3350" s="2" t="s">
        <v>3293</v>
      </c>
      <c r="L3350" s="2" t="s">
        <v>35</v>
      </c>
      <c r="M3350" s="91" t="s">
        <v>2610</v>
      </c>
      <c r="N3350" s="64"/>
      <c r="O3350" s="64" t="s">
        <v>413</v>
      </c>
      <c r="P3350" s="64" t="s">
        <v>41</v>
      </c>
      <c r="Q3350" s="16">
        <v>0</v>
      </c>
      <c r="R3350" s="64">
        <v>400001865</v>
      </c>
      <c r="S3350" s="64"/>
      <c r="T3350" s="83">
        <v>199.9</v>
      </c>
      <c r="U3350" s="7"/>
      <c r="V3350" s="7">
        <v>0</v>
      </c>
      <c r="W3350" s="83">
        <f t="shared" si="543"/>
        <v>199.9</v>
      </c>
      <c r="X3350" s="83">
        <f t="shared" si="544"/>
        <v>0</v>
      </c>
      <c r="Y3350" s="83"/>
      <c r="Z3350" s="16">
        <v>0.03</v>
      </c>
      <c r="AA3350" s="7">
        <f>X3350*Z3350</f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3432</v>
      </c>
      <c r="B3351" s="91" t="s">
        <v>35</v>
      </c>
      <c r="C3351" s="91" t="s">
        <v>186</v>
      </c>
      <c r="D3351" s="91" t="s">
        <v>187</v>
      </c>
      <c r="E3351" s="91" t="s">
        <v>2611</v>
      </c>
      <c r="F3351" s="91" t="s">
        <v>2611</v>
      </c>
      <c r="G3351" s="91" t="s">
        <v>2611</v>
      </c>
      <c r="H3351" s="91">
        <v>72</v>
      </c>
      <c r="I3351" s="91" t="s">
        <v>2575</v>
      </c>
      <c r="J3351" s="2" t="s">
        <v>3338</v>
      </c>
      <c r="K3351" s="2" t="s">
        <v>3293</v>
      </c>
      <c r="L3351" s="2" t="s">
        <v>35</v>
      </c>
      <c r="M3351" s="91" t="s">
        <v>2612</v>
      </c>
      <c r="N3351" s="64"/>
      <c r="O3351" s="64" t="s">
        <v>413</v>
      </c>
      <c r="P3351" s="64" t="s">
        <v>41</v>
      </c>
      <c r="Q3351" s="16">
        <v>0</v>
      </c>
      <c r="R3351" s="64">
        <v>400001707</v>
      </c>
      <c r="S3351" s="64"/>
      <c r="T3351" s="83">
        <v>4.5</v>
      </c>
      <c r="U3351" s="7"/>
      <c r="V3351" s="7">
        <v>0</v>
      </c>
      <c r="W3351" s="83">
        <f t="shared" si="543"/>
        <v>4.5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3420</v>
      </c>
      <c r="B3352" s="91" t="s">
        <v>35</v>
      </c>
      <c r="C3352" s="91" t="s">
        <v>186</v>
      </c>
      <c r="D3352" s="91" t="s">
        <v>187</v>
      </c>
      <c r="E3352" s="91" t="s">
        <v>2613</v>
      </c>
      <c r="F3352" s="91" t="s">
        <v>2613</v>
      </c>
      <c r="G3352" s="91" t="s">
        <v>2613</v>
      </c>
      <c r="H3352" s="91">
        <v>72</v>
      </c>
      <c r="I3352" s="91" t="s">
        <v>2575</v>
      </c>
      <c r="J3352" s="2" t="s">
        <v>3338</v>
      </c>
      <c r="K3352" s="2" t="s">
        <v>3293</v>
      </c>
      <c r="L3352" s="2" t="s">
        <v>35</v>
      </c>
      <c r="M3352" s="91" t="s">
        <v>2613</v>
      </c>
      <c r="N3352" s="64"/>
      <c r="O3352" s="64" t="s">
        <v>413</v>
      </c>
      <c r="P3352" s="64" t="s">
        <v>41</v>
      </c>
      <c r="Q3352" s="16">
        <v>0</v>
      </c>
      <c r="R3352" s="64">
        <v>100000130</v>
      </c>
      <c r="S3352" s="64"/>
      <c r="T3352" s="83">
        <v>150.11000000000101</v>
      </c>
      <c r="U3352" s="7"/>
      <c r="V3352" s="7">
        <v>0</v>
      </c>
      <c r="W3352" s="83">
        <f t="shared" si="543"/>
        <v>150.11000000000101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3420</v>
      </c>
      <c r="B3353" s="91" t="s">
        <v>35</v>
      </c>
      <c r="C3353" s="91" t="s">
        <v>186</v>
      </c>
      <c r="D3353" s="91" t="s">
        <v>187</v>
      </c>
      <c r="E3353" s="91" t="s">
        <v>2614</v>
      </c>
      <c r="F3353" s="91" t="s">
        <v>2614</v>
      </c>
      <c r="G3353" s="91" t="s">
        <v>2614</v>
      </c>
      <c r="H3353" s="91">
        <v>72</v>
      </c>
      <c r="I3353" s="91" t="s">
        <v>2575</v>
      </c>
      <c r="J3353" s="2" t="s">
        <v>3338</v>
      </c>
      <c r="K3353" s="2" t="s">
        <v>3293</v>
      </c>
      <c r="L3353" s="2" t="s">
        <v>35</v>
      </c>
      <c r="M3353" s="91" t="s">
        <v>2614</v>
      </c>
      <c r="N3353" s="64"/>
      <c r="O3353" s="64" t="s">
        <v>413</v>
      </c>
      <c r="P3353" s="64" t="s">
        <v>41</v>
      </c>
      <c r="Q3353" s="16">
        <v>0</v>
      </c>
      <c r="R3353" s="64">
        <v>400001159</v>
      </c>
      <c r="S3353" s="64"/>
      <c r="T3353" s="83">
        <v>0.22999999999999701</v>
      </c>
      <c r="U3353" s="7"/>
      <c r="V3353" s="7">
        <v>0</v>
      </c>
      <c r="W3353" s="83">
        <f t="shared" si="543"/>
        <v>0.22999999999999701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3420</v>
      </c>
      <c r="B3354" s="91" t="s">
        <v>35</v>
      </c>
      <c r="C3354" s="91" t="s">
        <v>166</v>
      </c>
      <c r="D3354" s="91" t="s">
        <v>176</v>
      </c>
      <c r="E3354" s="91" t="s">
        <v>2015</v>
      </c>
      <c r="F3354" s="91" t="s">
        <v>2615</v>
      </c>
      <c r="G3354" s="91" t="s">
        <v>2015</v>
      </c>
      <c r="H3354" s="91">
        <v>72</v>
      </c>
      <c r="I3354" s="91" t="s">
        <v>2575</v>
      </c>
      <c r="J3354" s="2" t="s">
        <v>3338</v>
      </c>
      <c r="K3354" s="2" t="s">
        <v>3293</v>
      </c>
      <c r="L3354" s="2" t="s">
        <v>35</v>
      </c>
      <c r="M3354" s="91" t="s">
        <v>2015</v>
      </c>
      <c r="N3354" s="64"/>
      <c r="O3354" s="64" t="s">
        <v>413</v>
      </c>
      <c r="P3354" s="64" t="s">
        <v>41</v>
      </c>
      <c r="Q3354" s="16">
        <v>0</v>
      </c>
      <c r="R3354" s="64">
        <v>600001350</v>
      </c>
      <c r="S3354" s="64"/>
      <c r="T3354" s="83">
        <v>-13.600000000002201</v>
      </c>
      <c r="U3354" s="7"/>
      <c r="V3354" s="7">
        <v>0</v>
      </c>
      <c r="W3354" s="83">
        <f t="shared" si="543"/>
        <v>-13.600000000002201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3433</v>
      </c>
      <c r="B3355" s="91" t="s">
        <v>35</v>
      </c>
      <c r="C3355" s="91" t="s">
        <v>186</v>
      </c>
      <c r="D3355" s="91" t="s">
        <v>187</v>
      </c>
      <c r="E3355" s="91" t="s">
        <v>2616</v>
      </c>
      <c r="F3355" s="91" t="s">
        <v>2616</v>
      </c>
      <c r="G3355" s="91" t="s">
        <v>2616</v>
      </c>
      <c r="H3355" s="91">
        <v>72</v>
      </c>
      <c r="I3355" s="91" t="s">
        <v>2575</v>
      </c>
      <c r="J3355" s="2" t="s">
        <v>3338</v>
      </c>
      <c r="K3355" s="2" t="s">
        <v>3293</v>
      </c>
      <c r="L3355" s="2" t="s">
        <v>35</v>
      </c>
      <c r="M3355" s="91" t="s">
        <v>2616</v>
      </c>
      <c r="N3355" s="64"/>
      <c r="O3355" s="64" t="s">
        <v>413</v>
      </c>
      <c r="P3355" s="64" t="s">
        <v>41</v>
      </c>
      <c r="Q3355" s="16">
        <v>0</v>
      </c>
      <c r="R3355" s="64">
        <v>300000519</v>
      </c>
      <c r="S3355" s="64"/>
      <c r="T3355" s="83">
        <v>-13.100000000000399</v>
      </c>
      <c r="U3355" s="7"/>
      <c r="V3355" s="7">
        <v>0</v>
      </c>
      <c r="W3355" s="83">
        <f t="shared" si="543"/>
        <v>-13.100000000000399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3433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3338</v>
      </c>
      <c r="K3356" s="2" t="s">
        <v>3293</v>
      </c>
      <c r="L3356" s="2" t="s">
        <v>35</v>
      </c>
      <c r="M3356" s="91" t="s">
        <v>2618</v>
      </c>
      <c r="N3356" s="64"/>
      <c r="O3356" s="64" t="s">
        <v>56</v>
      </c>
      <c r="P3356" s="64" t="s">
        <v>41</v>
      </c>
      <c r="Q3356" s="16">
        <v>0</v>
      </c>
      <c r="R3356" s="64">
        <v>600000781</v>
      </c>
      <c r="S3356" s="64"/>
      <c r="T3356" s="83">
        <v>5.7</v>
      </c>
      <c r="U3356" s="7"/>
      <c r="V3356" s="7">
        <v>0</v>
      </c>
      <c r="W3356" s="83">
        <f t="shared" si="543"/>
        <v>5.7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3420</v>
      </c>
      <c r="B3357" s="91" t="s">
        <v>35</v>
      </c>
      <c r="C3357" s="91" t="s">
        <v>47</v>
      </c>
      <c r="D3357" s="91" t="s">
        <v>48</v>
      </c>
      <c r="E3357" s="91" t="s">
        <v>1352</v>
      </c>
      <c r="F3357" s="91" t="s">
        <v>2617</v>
      </c>
      <c r="G3357" s="91" t="s">
        <v>1352</v>
      </c>
      <c r="H3357" s="91">
        <v>72</v>
      </c>
      <c r="I3357" s="91" t="s">
        <v>2575</v>
      </c>
      <c r="J3357" s="2" t="s">
        <v>3338</v>
      </c>
      <c r="K3357" s="2" t="s">
        <v>3293</v>
      </c>
      <c r="L3357" s="2" t="s">
        <v>35</v>
      </c>
      <c r="M3357" s="91" t="s">
        <v>1352</v>
      </c>
      <c r="N3357" s="64"/>
      <c r="O3357" s="64" t="s">
        <v>413</v>
      </c>
      <c r="P3357" s="64" t="s">
        <v>41</v>
      </c>
      <c r="Q3357" s="16">
        <v>0</v>
      </c>
      <c r="R3357" s="64">
        <v>600000781</v>
      </c>
      <c r="S3357" s="64"/>
      <c r="T3357" s="83">
        <v>-72.400000000000006</v>
      </c>
      <c r="U3357" s="7"/>
      <c r="V3357" s="7">
        <v>0</v>
      </c>
      <c r="W3357" s="83">
        <f t="shared" si="543"/>
        <v>-72.400000000000006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3420</v>
      </c>
      <c r="B3358" s="91" t="s">
        <v>35</v>
      </c>
      <c r="C3358" s="91" t="s">
        <v>186</v>
      </c>
      <c r="D3358" s="91" t="s">
        <v>300</v>
      </c>
      <c r="E3358" s="91" t="s">
        <v>2619</v>
      </c>
      <c r="F3358" s="91" t="s">
        <v>2619</v>
      </c>
      <c r="G3358" s="91" t="s">
        <v>2619</v>
      </c>
      <c r="H3358" s="91">
        <v>72</v>
      </c>
      <c r="I3358" s="91" t="s">
        <v>2575</v>
      </c>
      <c r="J3358" s="2" t="s">
        <v>3338</v>
      </c>
      <c r="K3358" s="2" t="s">
        <v>3293</v>
      </c>
      <c r="L3358" s="2" t="s">
        <v>35</v>
      </c>
      <c r="M3358" s="91" t="s">
        <v>2620</v>
      </c>
      <c r="N3358" s="64"/>
      <c r="O3358" s="64" t="s">
        <v>413</v>
      </c>
      <c r="P3358" s="64" t="s">
        <v>41</v>
      </c>
      <c r="Q3358" s="16">
        <v>0</v>
      </c>
      <c r="R3358" s="64">
        <v>600001184</v>
      </c>
      <c r="S3358" s="64"/>
      <c r="T3358" s="83">
        <v>99918.34</v>
      </c>
      <c r="U3358" s="7"/>
      <c r="V3358" s="7">
        <v>0</v>
      </c>
      <c r="W3358" s="83">
        <f t="shared" si="543"/>
        <v>99918.34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3433</v>
      </c>
      <c r="B3359" s="91" t="s">
        <v>35</v>
      </c>
      <c r="C3359" s="91" t="s">
        <v>36</v>
      </c>
      <c r="D3359" s="91" t="s">
        <v>54</v>
      </c>
      <c r="E3359" s="91" t="s">
        <v>55</v>
      </c>
      <c r="F3359" s="91" t="s">
        <v>55</v>
      </c>
      <c r="G3359" s="91" t="s">
        <v>55</v>
      </c>
      <c r="H3359" s="91">
        <v>72</v>
      </c>
      <c r="I3359" s="91" t="s">
        <v>2575</v>
      </c>
      <c r="J3359" s="2" t="s">
        <v>3338</v>
      </c>
      <c r="K3359" s="2" t="s">
        <v>3293</v>
      </c>
      <c r="L3359" s="2" t="s">
        <v>35</v>
      </c>
      <c r="M3359" s="91" t="s">
        <v>55</v>
      </c>
      <c r="N3359" s="64"/>
      <c r="O3359" s="64" t="s">
        <v>413</v>
      </c>
      <c r="P3359" s="64" t="s">
        <v>41</v>
      </c>
      <c r="Q3359" s="16">
        <v>0</v>
      </c>
      <c r="R3359" s="64">
        <v>600000861</v>
      </c>
      <c r="S3359" s="64"/>
      <c r="T3359" s="83">
        <v>99116.210000000196</v>
      </c>
      <c r="U3359" s="7"/>
      <c r="V3359" s="7">
        <v>0</v>
      </c>
      <c r="W3359" s="83">
        <f t="shared" si="543"/>
        <v>99116.210000000196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3420</v>
      </c>
      <c r="B3360" s="91" t="s">
        <v>35</v>
      </c>
      <c r="C3360" s="91" t="s">
        <v>65</v>
      </c>
      <c r="D3360" s="91" t="s">
        <v>66</v>
      </c>
      <c r="E3360" s="91" t="s">
        <v>872</v>
      </c>
      <c r="F3360" s="91" t="s">
        <v>872</v>
      </c>
      <c r="G3360" s="91" t="s">
        <v>872</v>
      </c>
      <c r="H3360" s="91">
        <v>72</v>
      </c>
      <c r="I3360" s="91" t="s">
        <v>2575</v>
      </c>
      <c r="J3360" s="2" t="s">
        <v>3338</v>
      </c>
      <c r="K3360" s="2" t="s">
        <v>3293</v>
      </c>
      <c r="L3360" s="2" t="s">
        <v>35</v>
      </c>
      <c r="M3360" s="91" t="s">
        <v>872</v>
      </c>
      <c r="N3360" s="64"/>
      <c r="O3360" s="64" t="s">
        <v>413</v>
      </c>
      <c r="P3360" s="64" t="s">
        <v>41</v>
      </c>
      <c r="Q3360" s="16">
        <v>0</v>
      </c>
      <c r="R3360" s="64">
        <v>600000804</v>
      </c>
      <c r="S3360" s="64"/>
      <c r="T3360" s="83">
        <v>128.87999999991007</v>
      </c>
      <c r="U3360" s="7"/>
      <c r="V3360" s="7">
        <v>0</v>
      </c>
      <c r="W3360" s="83">
        <f t="shared" si="543"/>
        <v>128.87999999991007</v>
      </c>
      <c r="X3360" s="83">
        <f t="shared" si="544"/>
        <v>0</v>
      </c>
      <c r="Y3360" s="83"/>
      <c r="Z3360" s="16">
        <v>0</v>
      </c>
      <c r="AA3360" s="7"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3432</v>
      </c>
      <c r="B3361" s="91" t="s">
        <v>35</v>
      </c>
      <c r="C3361" s="91" t="s">
        <v>65</v>
      </c>
      <c r="D3361" s="91" t="s">
        <v>66</v>
      </c>
      <c r="E3361" s="91" t="s">
        <v>1892</v>
      </c>
      <c r="F3361" s="91" t="s">
        <v>1892</v>
      </c>
      <c r="G3361" s="91" t="s">
        <v>1892</v>
      </c>
      <c r="H3361" s="91">
        <v>72</v>
      </c>
      <c r="I3361" s="91" t="s">
        <v>2575</v>
      </c>
      <c r="J3361" s="2" t="s">
        <v>3338</v>
      </c>
      <c r="K3361" s="2" t="s">
        <v>3293</v>
      </c>
      <c r="L3361" s="2" t="s">
        <v>35</v>
      </c>
      <c r="M3361" s="91" t="s">
        <v>2621</v>
      </c>
      <c r="N3361" s="64"/>
      <c r="O3361" s="64" t="s">
        <v>413</v>
      </c>
      <c r="P3361" s="64" t="s">
        <v>41</v>
      </c>
      <c r="Q3361" s="16">
        <v>0</v>
      </c>
      <c r="R3361" s="64">
        <v>300000971</v>
      </c>
      <c r="S3361" s="64"/>
      <c r="T3361" s="83">
        <v>17294.249999999956</v>
      </c>
      <c r="U3361" s="7"/>
      <c r="V3361" s="7">
        <v>0</v>
      </c>
      <c r="W3361" s="83">
        <f t="shared" si="543"/>
        <v>17294.249999999956</v>
      </c>
      <c r="X3361" s="83">
        <f t="shared" si="544"/>
        <v>0</v>
      </c>
      <c r="Y3361" s="83"/>
      <c r="Z3361" s="16">
        <v>0.03</v>
      </c>
      <c r="AA3361" s="7">
        <f>X3361*Z3361</f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3432</v>
      </c>
      <c r="B3362" s="91" t="s">
        <v>35</v>
      </c>
      <c r="C3362" s="91" t="s">
        <v>65</v>
      </c>
      <c r="D3362" s="91" t="s">
        <v>66</v>
      </c>
      <c r="E3362" s="91" t="s">
        <v>2622</v>
      </c>
      <c r="F3362" s="91" t="s">
        <v>2622</v>
      </c>
      <c r="G3362" s="91" t="s">
        <v>2622</v>
      </c>
      <c r="H3362" s="91">
        <v>72</v>
      </c>
      <c r="I3362" s="91" t="s">
        <v>2575</v>
      </c>
      <c r="J3362" s="2" t="s">
        <v>3338</v>
      </c>
      <c r="K3362" s="2" t="s">
        <v>3293</v>
      </c>
      <c r="L3362" s="2" t="s">
        <v>35</v>
      </c>
      <c r="M3362" s="91" t="s">
        <v>2623</v>
      </c>
      <c r="N3362" s="64"/>
      <c r="O3362" s="64" t="s">
        <v>413</v>
      </c>
      <c r="P3362" s="64" t="s">
        <v>41</v>
      </c>
      <c r="Q3362" s="16">
        <v>0</v>
      </c>
      <c r="R3362" s="64">
        <v>600001325</v>
      </c>
      <c r="S3362" s="64"/>
      <c r="T3362" s="83">
        <v>-99.199999999998894</v>
      </c>
      <c r="U3362" s="7"/>
      <c r="V3362" s="7">
        <v>0</v>
      </c>
      <c r="W3362" s="83">
        <f t="shared" si="543"/>
        <v>-99.199999999998894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3420</v>
      </c>
      <c r="B3363" s="91" t="s">
        <v>35</v>
      </c>
      <c r="C3363" s="91" t="s">
        <v>65</v>
      </c>
      <c r="D3363" s="91" t="s">
        <v>124</v>
      </c>
      <c r="E3363" s="91" t="s">
        <v>2624</v>
      </c>
      <c r="F3363" s="91" t="s">
        <v>2625</v>
      </c>
      <c r="G3363" s="91" t="s">
        <v>2624</v>
      </c>
      <c r="H3363" s="91">
        <v>72</v>
      </c>
      <c r="I3363" s="91" t="s">
        <v>2575</v>
      </c>
      <c r="J3363" s="2" t="s">
        <v>3338</v>
      </c>
      <c r="K3363" s="2" t="s">
        <v>3293</v>
      </c>
      <c r="L3363" s="2" t="s">
        <v>35</v>
      </c>
      <c r="M3363" s="91" t="s">
        <v>2626</v>
      </c>
      <c r="N3363" s="64"/>
      <c r="O3363" s="64" t="s">
        <v>413</v>
      </c>
      <c r="P3363" s="64" t="s">
        <v>41</v>
      </c>
      <c r="Q3363" s="16">
        <v>0</v>
      </c>
      <c r="R3363" s="64">
        <v>300000959</v>
      </c>
      <c r="S3363" s="64"/>
      <c r="T3363" s="83">
        <v>-46.4</v>
      </c>
      <c r="U3363" s="7"/>
      <c r="V3363" s="7">
        <v>0</v>
      </c>
      <c r="W3363" s="83">
        <f t="shared" si="543"/>
        <v>-46.4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3420</v>
      </c>
      <c r="B3364" s="91" t="s">
        <v>35</v>
      </c>
      <c r="C3364" s="91" t="s">
        <v>65</v>
      </c>
      <c r="D3364" s="91" t="s">
        <v>234</v>
      </c>
      <c r="E3364" s="91" t="s">
        <v>1910</v>
      </c>
      <c r="F3364" s="91" t="s">
        <v>1911</v>
      </c>
      <c r="G3364" s="91" t="s">
        <v>1910</v>
      </c>
      <c r="H3364" s="91">
        <v>72</v>
      </c>
      <c r="I3364" s="91" t="s">
        <v>2575</v>
      </c>
      <c r="J3364" s="2" t="s">
        <v>3338</v>
      </c>
      <c r="K3364" s="2" t="s">
        <v>3293</v>
      </c>
      <c r="L3364" s="2" t="s">
        <v>35</v>
      </c>
      <c r="M3364" s="91" t="s">
        <v>1910</v>
      </c>
      <c r="N3364" s="64"/>
      <c r="O3364" s="64" t="s">
        <v>413</v>
      </c>
      <c r="P3364" s="64" t="s">
        <v>41</v>
      </c>
      <c r="Q3364" s="16">
        <v>0</v>
      </c>
      <c r="R3364" s="64">
        <v>100000334</v>
      </c>
      <c r="S3364" s="64"/>
      <c r="T3364" s="83">
        <v>-68.149999999979627</v>
      </c>
      <c r="U3364" s="7"/>
      <c r="V3364" s="7">
        <v>0</v>
      </c>
      <c r="W3364" s="83">
        <f t="shared" si="543"/>
        <v>-68.149999999979627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3420</v>
      </c>
      <c r="B3365" s="91" t="s">
        <v>35</v>
      </c>
      <c r="C3365" s="91" t="s">
        <v>65</v>
      </c>
      <c r="D3365" s="91" t="s">
        <v>234</v>
      </c>
      <c r="E3365" s="91" t="s">
        <v>2627</v>
      </c>
      <c r="F3365" s="91" t="s">
        <v>2627</v>
      </c>
      <c r="G3365" s="91" t="s">
        <v>2628</v>
      </c>
      <c r="H3365" s="91">
        <v>72</v>
      </c>
      <c r="I3365" s="91" t="s">
        <v>2575</v>
      </c>
      <c r="J3365" s="2" t="s">
        <v>3338</v>
      </c>
      <c r="K3365" s="2" t="s">
        <v>3293</v>
      </c>
      <c r="L3365" s="2" t="s">
        <v>35</v>
      </c>
      <c r="M3365" s="91" t="s">
        <v>2628</v>
      </c>
      <c r="N3365" s="64"/>
      <c r="O3365" s="64" t="s">
        <v>413</v>
      </c>
      <c r="P3365" s="64" t="s">
        <v>41</v>
      </c>
      <c r="Q3365" s="16">
        <v>0</v>
      </c>
      <c r="R3365" s="64">
        <v>100000113</v>
      </c>
      <c r="S3365" s="64"/>
      <c r="T3365" s="83">
        <v>-13.999999999994801</v>
      </c>
      <c r="U3365" s="7"/>
      <c r="V3365" s="7">
        <v>0</v>
      </c>
      <c r="W3365" s="83">
        <f t="shared" si="543"/>
        <v>-13.999999999994801</v>
      </c>
      <c r="X3365" s="83">
        <f t="shared" si="544"/>
        <v>0</v>
      </c>
      <c r="Y3365" s="83"/>
      <c r="Z3365" s="16">
        <v>0</v>
      </c>
      <c r="AA3365" s="7"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3420</v>
      </c>
      <c r="B3366" s="91" t="s">
        <v>35</v>
      </c>
      <c r="C3366" s="91" t="s">
        <v>65</v>
      </c>
      <c r="D3366" s="91" t="s">
        <v>234</v>
      </c>
      <c r="E3366" s="91" t="s">
        <v>2629</v>
      </c>
      <c r="F3366" s="91" t="s">
        <v>2629</v>
      </c>
      <c r="G3366" s="91" t="s">
        <v>2629</v>
      </c>
      <c r="H3366" s="91">
        <v>72</v>
      </c>
      <c r="I3366" s="91" t="s">
        <v>2575</v>
      </c>
      <c r="J3366" s="2" t="s">
        <v>3338</v>
      </c>
      <c r="K3366" s="2" t="s">
        <v>3293</v>
      </c>
      <c r="L3366" s="2" t="s">
        <v>35</v>
      </c>
      <c r="M3366" s="91" t="s">
        <v>2629</v>
      </c>
      <c r="N3366" s="64"/>
      <c r="O3366" s="64" t="s">
        <v>413</v>
      </c>
      <c r="P3366" s="64" t="s">
        <v>41</v>
      </c>
      <c r="Q3366" s="16">
        <v>0</v>
      </c>
      <c r="R3366" s="64">
        <v>400003343</v>
      </c>
      <c r="S3366" s="64"/>
      <c r="T3366" s="83">
        <v>12687.279999999999</v>
      </c>
      <c r="U3366" s="7"/>
      <c r="V3366" s="7">
        <v>0</v>
      </c>
      <c r="W3366" s="83">
        <f t="shared" si="543"/>
        <v>12687.279999999999</v>
      </c>
      <c r="X3366" s="83">
        <f t="shared" si="544"/>
        <v>0</v>
      </c>
      <c r="Y3366" s="83"/>
      <c r="Z3366" s="16">
        <v>0.03</v>
      </c>
      <c r="AA3366" s="7">
        <f>X3366*Z3366</f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3420</v>
      </c>
      <c r="B3367" s="91" t="s">
        <v>35</v>
      </c>
      <c r="C3367" s="91" t="s">
        <v>47</v>
      </c>
      <c r="D3367" s="91" t="s">
        <v>1320</v>
      </c>
      <c r="E3367" s="91" t="s">
        <v>2630</v>
      </c>
      <c r="F3367" s="91" t="s">
        <v>2630</v>
      </c>
      <c r="G3367" s="91" t="s">
        <v>2630</v>
      </c>
      <c r="H3367" s="91">
        <v>72</v>
      </c>
      <c r="I3367" s="91" t="s">
        <v>2575</v>
      </c>
      <c r="J3367" s="2" t="s">
        <v>3338</v>
      </c>
      <c r="K3367" s="2" t="s">
        <v>3293</v>
      </c>
      <c r="L3367" s="2" t="s">
        <v>35</v>
      </c>
      <c r="M3367" s="91" t="s">
        <v>2630</v>
      </c>
      <c r="N3367" s="64"/>
      <c r="O3367" s="64" t="s">
        <v>413</v>
      </c>
      <c r="P3367" s="64" t="s">
        <v>41</v>
      </c>
      <c r="Q3367" s="16">
        <v>0</v>
      </c>
      <c r="R3367" s="64">
        <v>400001931</v>
      </c>
      <c r="S3367" s="64"/>
      <c r="T3367" s="83">
        <v>0.23999999999980259</v>
      </c>
      <c r="U3367" s="7"/>
      <c r="V3367" s="7">
        <v>0</v>
      </c>
      <c r="W3367" s="83">
        <f t="shared" ref="W3367:W3430" si="554">T3367+U3367-V3367</f>
        <v>0.23999999999980259</v>
      </c>
      <c r="X3367" s="83">
        <f t="shared" si="544"/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3420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2632</v>
      </c>
      <c r="G3368" s="91" t="s">
        <v>2632</v>
      </c>
      <c r="H3368" s="91">
        <v>72</v>
      </c>
      <c r="I3368" s="91" t="s">
        <v>2575</v>
      </c>
      <c r="J3368" s="2" t="s">
        <v>3338</v>
      </c>
      <c r="K3368" s="2" t="s">
        <v>3293</v>
      </c>
      <c r="L3368" s="2" t="s">
        <v>35</v>
      </c>
      <c r="M3368" s="91" t="s">
        <v>2633</v>
      </c>
      <c r="N3368" s="64"/>
      <c r="O3368" s="64" t="s">
        <v>413</v>
      </c>
      <c r="P3368" s="64" t="s">
        <v>41</v>
      </c>
      <c r="Q3368" s="16">
        <v>0</v>
      </c>
      <c r="R3368" s="64">
        <v>600000772</v>
      </c>
      <c r="S3368" s="64"/>
      <c r="T3368" s="83">
        <v>61.2</v>
      </c>
      <c r="U3368" s="7"/>
      <c r="V3368" s="7">
        <v>0</v>
      </c>
      <c r="W3368" s="83">
        <f t="shared" si="554"/>
        <v>61.2</v>
      </c>
      <c r="X3368" s="83">
        <f t="shared" ref="X3368:X3431" si="555">IF(P3368="折扣",V3368*Q3368,IF(P3368="返现",V3368,V3368/(1+Q3368)))</f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si="545"/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si="546"/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3432</v>
      </c>
      <c r="B3369" s="91" t="s">
        <v>35</v>
      </c>
      <c r="C3369" s="91" t="s">
        <v>47</v>
      </c>
      <c r="D3369" s="91" t="s">
        <v>63</v>
      </c>
      <c r="E3369" s="91" t="s">
        <v>2634</v>
      </c>
      <c r="F3369" s="91" t="s">
        <v>2634</v>
      </c>
      <c r="G3369" s="91" t="s">
        <v>2634</v>
      </c>
      <c r="H3369" s="91">
        <v>72</v>
      </c>
      <c r="I3369" s="91" t="s">
        <v>2575</v>
      </c>
      <c r="J3369" s="2" t="s">
        <v>3338</v>
      </c>
      <c r="K3369" s="2" t="s">
        <v>3293</v>
      </c>
      <c r="L3369" s="2" t="s">
        <v>35</v>
      </c>
      <c r="M3369" s="91" t="s">
        <v>2634</v>
      </c>
      <c r="N3369" s="64"/>
      <c r="O3369" s="64" t="s">
        <v>413</v>
      </c>
      <c r="P3369" s="64" t="s">
        <v>41</v>
      </c>
      <c r="Q3369" s="16">
        <v>0</v>
      </c>
      <c r="R3369" s="64">
        <v>600001058</v>
      </c>
      <c r="S3369" s="64"/>
      <c r="T3369" s="83">
        <v>996</v>
      </c>
      <c r="U3369" s="7"/>
      <c r="V3369" s="7">
        <v>0</v>
      </c>
      <c r="W3369" s="83">
        <f t="shared" si="554"/>
        <v>996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ref="AD3369:AD3406" si="556">V3369</f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ref="AH3369:AH3406" si="557">AD3369</f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3420</v>
      </c>
      <c r="B3370" s="91" t="s">
        <v>35</v>
      </c>
      <c r="C3370" s="91" t="s">
        <v>47</v>
      </c>
      <c r="D3370" s="91" t="s">
        <v>48</v>
      </c>
      <c r="E3370" s="91" t="s">
        <v>2635</v>
      </c>
      <c r="F3370" s="91" t="s">
        <v>2636</v>
      </c>
      <c r="G3370" s="91" t="s">
        <v>2636</v>
      </c>
      <c r="H3370" s="91">
        <v>72</v>
      </c>
      <c r="I3370" s="91" t="s">
        <v>2575</v>
      </c>
      <c r="J3370" s="2" t="s">
        <v>3338</v>
      </c>
      <c r="K3370" s="2" t="s">
        <v>3293</v>
      </c>
      <c r="L3370" s="2" t="s">
        <v>35</v>
      </c>
      <c r="M3370" s="91" t="s">
        <v>2637</v>
      </c>
      <c r="N3370" s="64"/>
      <c r="O3370" s="64" t="s">
        <v>413</v>
      </c>
      <c r="P3370" s="64" t="s">
        <v>41</v>
      </c>
      <c r="Q3370" s="16">
        <v>0</v>
      </c>
      <c r="R3370" s="64">
        <v>600001140</v>
      </c>
      <c r="S3370" s="64"/>
      <c r="T3370" s="83">
        <v>92388.24</v>
      </c>
      <c r="U3370" s="7"/>
      <c r="V3370" s="7">
        <v>0</v>
      </c>
      <c r="W3370" s="83">
        <f t="shared" si="554"/>
        <v>92388.24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3420</v>
      </c>
      <c r="B3371" s="91" t="s">
        <v>35</v>
      </c>
      <c r="C3371" s="91" t="s">
        <v>47</v>
      </c>
      <c r="D3371" s="91" t="s">
        <v>48</v>
      </c>
      <c r="E3371" s="91" t="s">
        <v>1359</v>
      </c>
      <c r="F3371" s="91" t="s">
        <v>1359</v>
      </c>
      <c r="G3371" s="91" t="s">
        <v>1359</v>
      </c>
      <c r="H3371" s="91">
        <v>72</v>
      </c>
      <c r="I3371" s="91" t="s">
        <v>2575</v>
      </c>
      <c r="J3371" s="2" t="s">
        <v>3338</v>
      </c>
      <c r="K3371" s="2" t="s">
        <v>3293</v>
      </c>
      <c r="L3371" s="2" t="s">
        <v>35</v>
      </c>
      <c r="M3371" s="91" t="s">
        <v>2638</v>
      </c>
      <c r="N3371" s="64"/>
      <c r="O3371" s="64" t="s">
        <v>413</v>
      </c>
      <c r="P3371" s="64" t="s">
        <v>41</v>
      </c>
      <c r="Q3371" s="16">
        <v>0</v>
      </c>
      <c r="R3371" s="64">
        <v>400002196</v>
      </c>
      <c r="S3371" s="64"/>
      <c r="T3371" s="83">
        <v>184.29999999999899</v>
      </c>
      <c r="U3371" s="7"/>
      <c r="V3371" s="7">
        <v>0</v>
      </c>
      <c r="W3371" s="83">
        <f t="shared" si="554"/>
        <v>184.29999999999899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3433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3338</v>
      </c>
      <c r="K3372" s="2" t="s">
        <v>3293</v>
      </c>
      <c r="L3372" s="2" t="s">
        <v>35</v>
      </c>
      <c r="M3372" s="91" t="s">
        <v>2640</v>
      </c>
      <c r="N3372" s="64"/>
      <c r="O3372" s="64" t="s">
        <v>413</v>
      </c>
      <c r="P3372" s="64" t="s">
        <v>41</v>
      </c>
      <c r="Q3372" s="16">
        <v>0</v>
      </c>
      <c r="R3372" s="64">
        <v>400001884</v>
      </c>
      <c r="S3372" s="64"/>
      <c r="T3372" s="83">
        <v>21.840000000000099</v>
      </c>
      <c r="U3372" s="7"/>
      <c r="V3372" s="7">
        <v>0</v>
      </c>
      <c r="W3372" s="83">
        <f t="shared" si="554"/>
        <v>21.840000000000099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3433</v>
      </c>
      <c r="B3373" s="91" t="s">
        <v>35</v>
      </c>
      <c r="C3373" s="91" t="s">
        <v>47</v>
      </c>
      <c r="D3373" s="91" t="s">
        <v>48</v>
      </c>
      <c r="E3373" s="91" t="s">
        <v>2639</v>
      </c>
      <c r="F3373" s="91" t="s">
        <v>2639</v>
      </c>
      <c r="G3373" s="91" t="s">
        <v>2639</v>
      </c>
      <c r="H3373" s="91">
        <v>72</v>
      </c>
      <c r="I3373" s="91" t="s">
        <v>2575</v>
      </c>
      <c r="J3373" s="2" t="s">
        <v>3338</v>
      </c>
      <c r="K3373" s="2" t="s">
        <v>3293</v>
      </c>
      <c r="L3373" s="2" t="s">
        <v>35</v>
      </c>
      <c r="M3373" s="91" t="s">
        <v>2641</v>
      </c>
      <c r="N3373" s="64"/>
      <c r="O3373" s="64" t="s">
        <v>413</v>
      </c>
      <c r="P3373" s="64" t="s">
        <v>41</v>
      </c>
      <c r="Q3373" s="16">
        <v>0</v>
      </c>
      <c r="R3373" s="64">
        <v>300000512</v>
      </c>
      <c r="S3373" s="64"/>
      <c r="T3373" s="83">
        <v>-18.219999999999299</v>
      </c>
      <c r="U3373" s="7"/>
      <c r="V3373" s="7">
        <v>0</v>
      </c>
      <c r="W3373" s="83">
        <f t="shared" si="554"/>
        <v>-18.219999999999299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3420</v>
      </c>
      <c r="B3374" s="91" t="s">
        <v>35</v>
      </c>
      <c r="C3374" s="91" t="s">
        <v>47</v>
      </c>
      <c r="D3374" s="91" t="s">
        <v>48</v>
      </c>
      <c r="E3374" s="91" t="s">
        <v>1369</v>
      </c>
      <c r="F3374" s="91" t="s">
        <v>1370</v>
      </c>
      <c r="G3374" s="91" t="s">
        <v>1369</v>
      </c>
      <c r="H3374" s="91">
        <v>72</v>
      </c>
      <c r="I3374" s="91" t="s">
        <v>2575</v>
      </c>
      <c r="J3374" s="2" t="s">
        <v>3338</v>
      </c>
      <c r="K3374" s="2" t="s">
        <v>3293</v>
      </c>
      <c r="L3374" s="2" t="s">
        <v>35</v>
      </c>
      <c r="M3374" s="91" t="s">
        <v>1369</v>
      </c>
      <c r="N3374" s="64"/>
      <c r="O3374" s="64" t="s">
        <v>413</v>
      </c>
      <c r="P3374" s="64" t="s">
        <v>41</v>
      </c>
      <c r="Q3374" s="16">
        <v>0</v>
      </c>
      <c r="R3374" s="64">
        <v>600001457</v>
      </c>
      <c r="S3374" s="64"/>
      <c r="T3374" s="83">
        <v>-11.5199999998986</v>
      </c>
      <c r="U3374" s="7"/>
      <c r="V3374" s="7">
        <v>0</v>
      </c>
      <c r="W3374" s="83">
        <f t="shared" si="554"/>
        <v>-11.5199999998986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3420</v>
      </c>
      <c r="B3375" s="91" t="s">
        <v>35</v>
      </c>
      <c r="C3375" s="91" t="s">
        <v>47</v>
      </c>
      <c r="D3375" s="91" t="s">
        <v>48</v>
      </c>
      <c r="E3375" s="91" t="s">
        <v>50</v>
      </c>
      <c r="F3375" s="91" t="s">
        <v>50</v>
      </c>
      <c r="G3375" s="91" t="s">
        <v>50</v>
      </c>
      <c r="H3375" s="91">
        <v>72</v>
      </c>
      <c r="I3375" s="91" t="s">
        <v>2575</v>
      </c>
      <c r="J3375" s="2" t="s">
        <v>3338</v>
      </c>
      <c r="K3375" s="2" t="s">
        <v>3293</v>
      </c>
      <c r="L3375" s="2" t="s">
        <v>35</v>
      </c>
      <c r="M3375" s="91" t="s">
        <v>50</v>
      </c>
      <c r="N3375" s="64"/>
      <c r="O3375" s="64" t="s">
        <v>413</v>
      </c>
      <c r="P3375" s="64" t="s">
        <v>41</v>
      </c>
      <c r="Q3375" s="16">
        <v>0</v>
      </c>
      <c r="R3375" s="64">
        <v>600000929</v>
      </c>
      <c r="S3375" s="64"/>
      <c r="T3375" s="83">
        <v>-102.17</v>
      </c>
      <c r="U3375" s="7"/>
      <c r="V3375" s="7">
        <v>0</v>
      </c>
      <c r="W3375" s="83">
        <f t="shared" si="554"/>
        <v>-102.17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3420</v>
      </c>
      <c r="B3376" s="91" t="s">
        <v>35</v>
      </c>
      <c r="C3376" s="91" t="s">
        <v>47</v>
      </c>
      <c r="D3376" s="91" t="s">
        <v>48</v>
      </c>
      <c r="E3376" s="91" t="s">
        <v>2642</v>
      </c>
      <c r="F3376" s="91" t="s">
        <v>2642</v>
      </c>
      <c r="G3376" s="91" t="s">
        <v>2642</v>
      </c>
      <c r="H3376" s="91">
        <v>72</v>
      </c>
      <c r="I3376" s="91" t="s">
        <v>2575</v>
      </c>
      <c r="J3376" s="2" t="s">
        <v>3338</v>
      </c>
      <c r="K3376" s="2" t="s">
        <v>3293</v>
      </c>
      <c r="L3376" s="2" t="s">
        <v>35</v>
      </c>
      <c r="M3376" s="91" t="s">
        <v>2643</v>
      </c>
      <c r="N3376" s="64"/>
      <c r="O3376" s="64" t="s">
        <v>413</v>
      </c>
      <c r="P3376" s="64" t="s">
        <v>41</v>
      </c>
      <c r="Q3376" s="16">
        <v>0</v>
      </c>
      <c r="R3376" s="64">
        <v>400001697</v>
      </c>
      <c r="S3376" s="64"/>
      <c r="T3376" s="83">
        <v>19624.8</v>
      </c>
      <c r="U3376" s="7"/>
      <c r="V3376" s="7">
        <v>0</v>
      </c>
      <c r="W3376" s="83">
        <f t="shared" si="554"/>
        <v>19624.8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3420</v>
      </c>
      <c r="B3377" s="91" t="s">
        <v>35</v>
      </c>
      <c r="C3377" s="91" t="s">
        <v>146</v>
      </c>
      <c r="D3377" s="91" t="s">
        <v>147</v>
      </c>
      <c r="E3377" s="91" t="s">
        <v>2644</v>
      </c>
      <c r="F3377" s="91" t="s">
        <v>2644</v>
      </c>
      <c r="G3377" s="91" t="s">
        <v>2644</v>
      </c>
      <c r="H3377" s="91">
        <v>72</v>
      </c>
      <c r="I3377" s="91" t="s">
        <v>2575</v>
      </c>
      <c r="J3377" s="2" t="s">
        <v>3338</v>
      </c>
      <c r="K3377" s="2" t="s">
        <v>3293</v>
      </c>
      <c r="L3377" s="2" t="s">
        <v>35</v>
      </c>
      <c r="M3377" s="91" t="s">
        <v>2644</v>
      </c>
      <c r="N3377" s="64"/>
      <c r="O3377" s="64" t="s">
        <v>413</v>
      </c>
      <c r="P3377" s="64" t="s">
        <v>41</v>
      </c>
      <c r="Q3377" s="16">
        <v>0</v>
      </c>
      <c r="R3377" s="64">
        <v>100000156</v>
      </c>
      <c r="S3377" s="64"/>
      <c r="T3377" s="83">
        <v>-11.9000000000015</v>
      </c>
      <c r="U3377" s="7"/>
      <c r="V3377" s="7">
        <v>0</v>
      </c>
      <c r="W3377" s="83">
        <f t="shared" si="554"/>
        <v>-11.9000000000015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3420</v>
      </c>
      <c r="B3378" s="91" t="s">
        <v>35</v>
      </c>
      <c r="C3378" s="91" t="s">
        <v>146</v>
      </c>
      <c r="D3378" s="91" t="s">
        <v>154</v>
      </c>
      <c r="E3378" s="91" t="s">
        <v>2645</v>
      </c>
      <c r="F3378" s="91" t="s">
        <v>2645</v>
      </c>
      <c r="G3378" s="91" t="s">
        <v>2645</v>
      </c>
      <c r="H3378" s="91">
        <v>72</v>
      </c>
      <c r="I3378" s="91" t="s">
        <v>2575</v>
      </c>
      <c r="J3378" s="2" t="s">
        <v>3338</v>
      </c>
      <c r="K3378" s="2" t="s">
        <v>3293</v>
      </c>
      <c r="L3378" s="2" t="s">
        <v>35</v>
      </c>
      <c r="M3378" s="91" t="s">
        <v>2645</v>
      </c>
      <c r="N3378" s="64"/>
      <c r="O3378" s="64" t="s">
        <v>413</v>
      </c>
      <c r="P3378" s="64" t="s">
        <v>41</v>
      </c>
      <c r="Q3378" s="16">
        <v>0</v>
      </c>
      <c r="R3378" s="64">
        <v>300000911</v>
      </c>
      <c r="S3378" s="64"/>
      <c r="T3378" s="83">
        <v>1633.6</v>
      </c>
      <c r="U3378" s="7"/>
      <c r="V3378" s="7">
        <v>0</v>
      </c>
      <c r="W3378" s="83">
        <f t="shared" si="554"/>
        <v>1633.6</v>
      </c>
      <c r="X3378" s="83">
        <f t="shared" si="555"/>
        <v>0</v>
      </c>
      <c r="Y3378" s="83"/>
      <c r="Z3378" s="16">
        <v>0</v>
      </c>
      <c r="AA3378" s="7"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3420</v>
      </c>
      <c r="B3379" s="91" t="s">
        <v>35</v>
      </c>
      <c r="C3379" s="91" t="s">
        <v>146</v>
      </c>
      <c r="D3379" s="91" t="s">
        <v>154</v>
      </c>
      <c r="E3379" s="91" t="s">
        <v>2646</v>
      </c>
      <c r="F3379" s="91" t="s">
        <v>2646</v>
      </c>
      <c r="G3379" s="91" t="s">
        <v>2646</v>
      </c>
      <c r="H3379" s="91">
        <v>72</v>
      </c>
      <c r="I3379" s="91" t="s">
        <v>2575</v>
      </c>
      <c r="J3379" s="2" t="s">
        <v>3338</v>
      </c>
      <c r="K3379" s="2" t="s">
        <v>3293</v>
      </c>
      <c r="L3379" s="2" t="s">
        <v>35</v>
      </c>
      <c r="M3379" s="91" t="s">
        <v>2647</v>
      </c>
      <c r="N3379" s="64"/>
      <c r="O3379" s="64" t="s">
        <v>413</v>
      </c>
      <c r="P3379" s="64" t="s">
        <v>41</v>
      </c>
      <c r="Q3379" s="16">
        <v>0</v>
      </c>
      <c r="R3379" s="64">
        <v>400002819</v>
      </c>
      <c r="S3379" s="64"/>
      <c r="T3379" s="83">
        <v>154.28000000000975</v>
      </c>
      <c r="U3379" s="7"/>
      <c r="V3379" s="7">
        <v>0</v>
      </c>
      <c r="W3379" s="83">
        <f t="shared" si="554"/>
        <v>154.28000000000975</v>
      </c>
      <c r="X3379" s="83">
        <f t="shared" si="555"/>
        <v>0</v>
      </c>
      <c r="Y3379" s="83"/>
      <c r="Z3379" s="16">
        <v>0.01</v>
      </c>
      <c r="AA3379" s="7">
        <f>X3379/(1-Z3379)*Z3379</f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3420</v>
      </c>
      <c r="B3380" s="91" t="s">
        <v>35</v>
      </c>
      <c r="C3380" s="91" t="s">
        <v>166</v>
      </c>
      <c r="D3380" s="91" t="s">
        <v>307</v>
      </c>
      <c r="E3380" s="91" t="s">
        <v>1967</v>
      </c>
      <c r="F3380" s="91" t="s">
        <v>1967</v>
      </c>
      <c r="G3380" s="91" t="s">
        <v>1967</v>
      </c>
      <c r="H3380" s="91">
        <v>72</v>
      </c>
      <c r="I3380" s="91" t="s">
        <v>2575</v>
      </c>
      <c r="J3380" s="2" t="s">
        <v>3338</v>
      </c>
      <c r="K3380" s="2" t="s">
        <v>3293</v>
      </c>
      <c r="L3380" s="2" t="s">
        <v>35</v>
      </c>
      <c r="M3380" s="91" t="s">
        <v>1967</v>
      </c>
      <c r="N3380" s="64"/>
      <c r="O3380" s="64" t="s">
        <v>413</v>
      </c>
      <c r="P3380" s="64" t="s">
        <v>41</v>
      </c>
      <c r="Q3380" s="16">
        <v>0</v>
      </c>
      <c r="R3380" s="64">
        <v>400001249</v>
      </c>
      <c r="S3380" s="64"/>
      <c r="T3380" s="83">
        <v>2639.8</v>
      </c>
      <c r="U3380" s="7"/>
      <c r="V3380" s="7">
        <v>0</v>
      </c>
      <c r="W3380" s="83">
        <f t="shared" si="554"/>
        <v>2639.8</v>
      </c>
      <c r="X3380" s="83">
        <f t="shared" si="555"/>
        <v>0</v>
      </c>
      <c r="Y3380" s="83"/>
      <c r="Z3380" s="16">
        <v>0</v>
      </c>
      <c r="AA3380" s="7">
        <v>0</v>
      </c>
      <c r="AB3380" s="7">
        <f t="shared" si="550"/>
        <v>0</v>
      </c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 t="e">
        <v>#N/A</v>
      </c>
      <c r="AK3380" s="12">
        <f t="shared" si="553"/>
        <v>0</v>
      </c>
    </row>
    <row r="3381" spans="1:37" hidden="1" x14ac:dyDescent="0.3">
      <c r="A3381" s="104" t="s">
        <v>3433</v>
      </c>
      <c r="B3381" s="91" t="s">
        <v>35</v>
      </c>
      <c r="C3381" s="91" t="s">
        <v>166</v>
      </c>
      <c r="D3381" s="91" t="s">
        <v>307</v>
      </c>
      <c r="E3381" s="91" t="s">
        <v>2648</v>
      </c>
      <c r="F3381" s="91" t="s">
        <v>2648</v>
      </c>
      <c r="G3381" s="91" t="s">
        <v>2648</v>
      </c>
      <c r="H3381" s="91">
        <v>72</v>
      </c>
      <c r="I3381" s="91" t="s">
        <v>2575</v>
      </c>
      <c r="J3381" s="2" t="s">
        <v>3338</v>
      </c>
      <c r="K3381" s="2" t="s">
        <v>3293</v>
      </c>
      <c r="L3381" s="2" t="s">
        <v>35</v>
      </c>
      <c r="M3381" s="91" t="s">
        <v>2648</v>
      </c>
      <c r="N3381" s="64"/>
      <c r="O3381" s="64" t="s">
        <v>413</v>
      </c>
      <c r="P3381" s="64" t="s">
        <v>41</v>
      </c>
      <c r="Q3381" s="16">
        <v>0</v>
      </c>
      <c r="R3381" s="64">
        <v>400002642</v>
      </c>
      <c r="S3381" s="64"/>
      <c r="T3381" s="83">
        <v>7.0000000000000298E-2</v>
      </c>
      <c r="U3381" s="7"/>
      <c r="V3381" s="7">
        <v>0</v>
      </c>
      <c r="W3381" s="83">
        <f t="shared" si="554"/>
        <v>7.0000000000000298E-2</v>
      </c>
      <c r="X3381" s="83">
        <f t="shared" si="555"/>
        <v>0</v>
      </c>
      <c r="Y3381" s="83"/>
      <c r="Z3381" s="16">
        <v>0</v>
      </c>
      <c r="AA3381" s="7">
        <v>0</v>
      </c>
      <c r="AB3381" s="7"/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>
        <v>45</v>
      </c>
      <c r="AK3381" s="12">
        <f t="shared" si="553"/>
        <v>0</v>
      </c>
    </row>
    <row r="3382" spans="1:37" hidden="1" x14ac:dyDescent="0.3">
      <c r="A3382" s="104" t="s">
        <v>3433</v>
      </c>
      <c r="B3382" s="91" t="s">
        <v>35</v>
      </c>
      <c r="C3382" s="91" t="s">
        <v>166</v>
      </c>
      <c r="D3382" s="91" t="s">
        <v>307</v>
      </c>
      <c r="E3382" s="91" t="s">
        <v>2649</v>
      </c>
      <c r="F3382" s="91" t="s">
        <v>2649</v>
      </c>
      <c r="G3382" s="91" t="s">
        <v>2649</v>
      </c>
      <c r="H3382" s="91">
        <v>72</v>
      </c>
      <c r="I3382" s="91" t="s">
        <v>2575</v>
      </c>
      <c r="J3382" s="2" t="s">
        <v>3338</v>
      </c>
      <c r="K3382" s="2" t="s">
        <v>3293</v>
      </c>
      <c r="L3382" s="2" t="s">
        <v>35</v>
      </c>
      <c r="M3382" s="91" t="s">
        <v>2649</v>
      </c>
      <c r="N3382" s="64"/>
      <c r="O3382" s="64" t="s">
        <v>413</v>
      </c>
      <c r="P3382" s="64" t="s">
        <v>41</v>
      </c>
      <c r="Q3382" s="16">
        <v>0</v>
      </c>
      <c r="R3382" s="64">
        <v>400002411</v>
      </c>
      <c r="S3382" s="64"/>
      <c r="T3382" s="83">
        <v>136.5</v>
      </c>
      <c r="U3382" s="7"/>
      <c r="V3382" s="7">
        <v>0</v>
      </c>
      <c r="W3382" s="83">
        <f t="shared" si="554"/>
        <v>136.5</v>
      </c>
      <c r="X3382" s="83">
        <f t="shared" si="555"/>
        <v>0</v>
      </c>
      <c r="Y3382" s="83"/>
      <c r="Z3382" s="16">
        <v>0</v>
      </c>
      <c r="AA3382" s="7"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3420</v>
      </c>
      <c r="B3383" s="91" t="s">
        <v>35</v>
      </c>
      <c r="C3383" s="91" t="s">
        <v>166</v>
      </c>
      <c r="D3383" s="91" t="s">
        <v>2650</v>
      </c>
      <c r="E3383" s="91" t="s">
        <v>2231</v>
      </c>
      <c r="F3383" s="91" t="s">
        <v>2231</v>
      </c>
      <c r="G3383" s="91" t="s">
        <v>2231</v>
      </c>
      <c r="H3383" s="91">
        <v>72</v>
      </c>
      <c r="I3383" s="91" t="s">
        <v>2575</v>
      </c>
      <c r="J3383" s="2" t="s">
        <v>3338</v>
      </c>
      <c r="K3383" s="2" t="s">
        <v>3293</v>
      </c>
      <c r="L3383" s="2" t="s">
        <v>35</v>
      </c>
      <c r="M3383" s="91" t="s">
        <v>2231</v>
      </c>
      <c r="N3383" s="64"/>
      <c r="O3383" s="64" t="s">
        <v>413</v>
      </c>
      <c r="P3383" s="64" t="s">
        <v>41</v>
      </c>
      <c r="Q3383" s="16">
        <v>0</v>
      </c>
      <c r="R3383" s="64">
        <v>400001333</v>
      </c>
      <c r="S3383" s="64"/>
      <c r="T3383" s="83">
        <v>6500.6</v>
      </c>
      <c r="U3383" s="7"/>
      <c r="V3383" s="7">
        <v>0</v>
      </c>
      <c r="W3383" s="83">
        <f t="shared" si="554"/>
        <v>6500.6</v>
      </c>
      <c r="X3383" s="83">
        <f t="shared" si="555"/>
        <v>0</v>
      </c>
      <c r="Y3383" s="83"/>
      <c r="Z3383" s="16">
        <v>0.03</v>
      </c>
      <c r="AA3383" s="7">
        <f t="shared" ref="AA3383:AA3384" si="558">X3383*Z3383</f>
        <v>0</v>
      </c>
      <c r="AB3383" s="7">
        <f t="shared" si="550"/>
        <v>0</v>
      </c>
      <c r="AC3383" s="5">
        <f t="shared" si="551"/>
        <v>0</v>
      </c>
      <c r="AD3383" s="83">
        <f t="shared" si="556"/>
        <v>0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0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3433</v>
      </c>
      <c r="B3384" s="91" t="s">
        <v>35</v>
      </c>
      <c r="C3384" s="91" t="s">
        <v>166</v>
      </c>
      <c r="D3384" s="91" t="s">
        <v>171</v>
      </c>
      <c r="E3384" s="91" t="s">
        <v>2651</v>
      </c>
      <c r="F3384" s="91" t="s">
        <v>2651</v>
      </c>
      <c r="G3384" s="91" t="s">
        <v>2651</v>
      </c>
      <c r="H3384" s="91">
        <v>72</v>
      </c>
      <c r="I3384" s="91" t="s">
        <v>2575</v>
      </c>
      <c r="J3384" s="2" t="s">
        <v>3338</v>
      </c>
      <c r="K3384" s="2" t="s">
        <v>3293</v>
      </c>
      <c r="L3384" s="2" t="s">
        <v>35</v>
      </c>
      <c r="M3384" s="91" t="s">
        <v>2651</v>
      </c>
      <c r="N3384" s="64"/>
      <c r="O3384" s="64" t="s">
        <v>413</v>
      </c>
      <c r="P3384" s="64" t="s">
        <v>41</v>
      </c>
      <c r="Q3384" s="16">
        <v>0</v>
      </c>
      <c r="R3384" s="64">
        <v>400002128</v>
      </c>
      <c r="S3384" s="64"/>
      <c r="T3384" s="83">
        <v>102</v>
      </c>
      <c r="U3384" s="7"/>
      <c r="V3384" s="7">
        <v>4</v>
      </c>
      <c r="W3384" s="83">
        <f t="shared" si="554"/>
        <v>98</v>
      </c>
      <c r="X3384" s="83">
        <f t="shared" si="555"/>
        <v>4</v>
      </c>
      <c r="Y3384" s="83"/>
      <c r="Z3384" s="16">
        <v>0.03</v>
      </c>
      <c r="AA3384" s="7">
        <f t="shared" si="558"/>
        <v>0.12</v>
      </c>
      <c r="AB3384" s="7">
        <f t="shared" si="550"/>
        <v>4.12</v>
      </c>
      <c r="AC3384" s="5">
        <f t="shared" si="551"/>
        <v>0</v>
      </c>
      <c r="AD3384" s="83">
        <f t="shared" si="556"/>
        <v>4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4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3420</v>
      </c>
      <c r="B3385" s="91" t="s">
        <v>35</v>
      </c>
      <c r="C3385" s="91" t="s">
        <v>166</v>
      </c>
      <c r="D3385" s="91" t="s">
        <v>171</v>
      </c>
      <c r="E3385" s="91" t="s">
        <v>1955</v>
      </c>
      <c r="F3385" s="91" t="s">
        <v>1955</v>
      </c>
      <c r="G3385" s="91" t="s">
        <v>1955</v>
      </c>
      <c r="H3385" s="91">
        <v>72</v>
      </c>
      <c r="I3385" s="91" t="s">
        <v>2575</v>
      </c>
      <c r="J3385" s="2" t="s">
        <v>3338</v>
      </c>
      <c r="K3385" s="2" t="s">
        <v>3293</v>
      </c>
      <c r="L3385" s="2" t="s">
        <v>35</v>
      </c>
      <c r="M3385" s="91" t="s">
        <v>1955</v>
      </c>
      <c r="N3385" s="64"/>
      <c r="O3385" s="64" t="s">
        <v>413</v>
      </c>
      <c r="P3385" s="64" t="s">
        <v>41</v>
      </c>
      <c r="Q3385" s="16">
        <v>0</v>
      </c>
      <c r="R3385" s="64">
        <v>100000026</v>
      </c>
      <c r="S3385" s="64"/>
      <c r="T3385" s="83">
        <v>-4</v>
      </c>
      <c r="U3385" s="7"/>
      <c r="V3385" s="7">
        <v>0</v>
      </c>
      <c r="W3385" s="83">
        <f t="shared" si="554"/>
        <v>-4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3420</v>
      </c>
      <c r="B3386" s="91" t="s">
        <v>35</v>
      </c>
      <c r="C3386" s="91" t="s">
        <v>166</v>
      </c>
      <c r="D3386" s="91" t="s">
        <v>171</v>
      </c>
      <c r="E3386" s="91" t="s">
        <v>2652</v>
      </c>
      <c r="F3386" s="91" t="s">
        <v>2652</v>
      </c>
      <c r="G3386" s="91" t="s">
        <v>2652</v>
      </c>
      <c r="H3386" s="91">
        <v>72</v>
      </c>
      <c r="I3386" s="91" t="s">
        <v>2575</v>
      </c>
      <c r="J3386" s="2" t="s">
        <v>3338</v>
      </c>
      <c r="K3386" s="2" t="s">
        <v>3293</v>
      </c>
      <c r="L3386" s="2" t="s">
        <v>35</v>
      </c>
      <c r="M3386" s="91" t="s">
        <v>2653</v>
      </c>
      <c r="N3386" s="64"/>
      <c r="O3386" s="64" t="s">
        <v>413</v>
      </c>
      <c r="P3386" s="64" t="s">
        <v>41</v>
      </c>
      <c r="Q3386" s="16">
        <v>0</v>
      </c>
      <c r="R3386" s="64">
        <v>300000648</v>
      </c>
      <c r="S3386" s="64"/>
      <c r="T3386" s="83">
        <v>-23.1999999999998</v>
      </c>
      <c r="U3386" s="7"/>
      <c r="V3386" s="7">
        <v>0</v>
      </c>
      <c r="W3386" s="83">
        <f t="shared" si="554"/>
        <v>-23.1999999999998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3420</v>
      </c>
      <c r="B3387" s="91" t="s">
        <v>35</v>
      </c>
      <c r="C3387" s="91" t="s">
        <v>166</v>
      </c>
      <c r="D3387" s="91" t="s">
        <v>176</v>
      </c>
      <c r="E3387" s="91" t="s">
        <v>2654</v>
      </c>
      <c r="F3387" s="91" t="s">
        <v>2655</v>
      </c>
      <c r="G3387" s="91" t="s">
        <v>2655</v>
      </c>
      <c r="H3387" s="91">
        <v>72</v>
      </c>
      <c r="I3387" s="91" t="s">
        <v>2575</v>
      </c>
      <c r="J3387" s="2" t="s">
        <v>3338</v>
      </c>
      <c r="K3387" s="2" t="s">
        <v>3293</v>
      </c>
      <c r="L3387" s="2" t="s">
        <v>35</v>
      </c>
      <c r="M3387" s="91" t="s">
        <v>2655</v>
      </c>
      <c r="N3387" s="64"/>
      <c r="O3387" s="64" t="s">
        <v>413</v>
      </c>
      <c r="P3387" s="64" t="s">
        <v>41</v>
      </c>
      <c r="Q3387" s="16">
        <v>0</v>
      </c>
      <c r="R3387" s="64">
        <v>600001215</v>
      </c>
      <c r="S3387" s="64"/>
      <c r="T3387" s="83">
        <v>5.4</v>
      </c>
      <c r="U3387" s="7"/>
      <c r="V3387" s="7">
        <v>0</v>
      </c>
      <c r="W3387" s="83">
        <f t="shared" si="554"/>
        <v>5.4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3420</v>
      </c>
      <c r="B3388" s="91" t="s">
        <v>35</v>
      </c>
      <c r="C3388" s="91" t="s">
        <v>166</v>
      </c>
      <c r="D3388" s="91" t="s">
        <v>176</v>
      </c>
      <c r="E3388" s="91" t="s">
        <v>2363</v>
      </c>
      <c r="F3388" s="91" t="s">
        <v>2363</v>
      </c>
      <c r="G3388" s="91" t="s">
        <v>2363</v>
      </c>
      <c r="H3388" s="91">
        <v>72</v>
      </c>
      <c r="I3388" s="91" t="s">
        <v>2575</v>
      </c>
      <c r="J3388" s="2" t="s">
        <v>3338</v>
      </c>
      <c r="K3388" s="2" t="s">
        <v>3293</v>
      </c>
      <c r="L3388" s="2" t="s">
        <v>35</v>
      </c>
      <c r="M3388" s="91" t="s">
        <v>2656</v>
      </c>
      <c r="N3388" s="64"/>
      <c r="O3388" s="64" t="s">
        <v>413</v>
      </c>
      <c r="P3388" s="64" t="s">
        <v>41</v>
      </c>
      <c r="Q3388" s="16">
        <v>0</v>
      </c>
      <c r="R3388" s="64">
        <v>600001346</v>
      </c>
      <c r="S3388" s="64"/>
      <c r="T3388" s="83">
        <v>7992.7</v>
      </c>
      <c r="U3388" s="7"/>
      <c r="V3388" s="7">
        <v>0</v>
      </c>
      <c r="W3388" s="83">
        <f t="shared" si="554"/>
        <v>7992.7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3420</v>
      </c>
      <c r="B3389" s="91" t="s">
        <v>35</v>
      </c>
      <c r="C3389" s="91" t="s">
        <v>166</v>
      </c>
      <c r="D3389" s="91" t="s">
        <v>176</v>
      </c>
      <c r="E3389" s="91" t="s">
        <v>2657</v>
      </c>
      <c r="F3389" s="91" t="s">
        <v>2657</v>
      </c>
      <c r="G3389" s="91" t="s">
        <v>2657</v>
      </c>
      <c r="H3389" s="91">
        <v>72</v>
      </c>
      <c r="I3389" s="91" t="s">
        <v>2575</v>
      </c>
      <c r="J3389" s="2" t="s">
        <v>3338</v>
      </c>
      <c r="K3389" s="2" t="s">
        <v>3293</v>
      </c>
      <c r="L3389" s="2" t="s">
        <v>35</v>
      </c>
      <c r="M3389" s="91" t="s">
        <v>2658</v>
      </c>
      <c r="N3389" s="64"/>
      <c r="O3389" s="64" t="s">
        <v>413</v>
      </c>
      <c r="P3389" s="64" t="s">
        <v>41</v>
      </c>
      <c r="Q3389" s="16">
        <v>0</v>
      </c>
      <c r="R3389" s="64">
        <v>400001039</v>
      </c>
      <c r="S3389" s="64"/>
      <c r="T3389" s="83">
        <v>-5</v>
      </c>
      <c r="U3389" s="7"/>
      <c r="V3389" s="7">
        <v>0</v>
      </c>
      <c r="W3389" s="83">
        <f t="shared" si="554"/>
        <v>-5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3433</v>
      </c>
      <c r="B3390" s="91" t="s">
        <v>35</v>
      </c>
      <c r="C3390" s="91" t="s">
        <v>166</v>
      </c>
      <c r="D3390" s="91" t="s">
        <v>183</v>
      </c>
      <c r="E3390" s="91" t="s">
        <v>2659</v>
      </c>
      <c r="F3390" s="91" t="s">
        <v>2659</v>
      </c>
      <c r="G3390" s="91" t="s">
        <v>2659</v>
      </c>
      <c r="H3390" s="91">
        <v>72</v>
      </c>
      <c r="I3390" s="91" t="s">
        <v>2575</v>
      </c>
      <c r="J3390" s="2" t="s">
        <v>3338</v>
      </c>
      <c r="K3390" s="2" t="s">
        <v>3293</v>
      </c>
      <c r="L3390" s="2" t="s">
        <v>35</v>
      </c>
      <c r="M3390" s="91" t="s">
        <v>2659</v>
      </c>
      <c r="N3390" s="64"/>
      <c r="O3390" s="64" t="s">
        <v>413</v>
      </c>
      <c r="P3390" s="64" t="s">
        <v>41</v>
      </c>
      <c r="Q3390" s="16">
        <v>0</v>
      </c>
      <c r="R3390" s="64">
        <v>300000775</v>
      </c>
      <c r="S3390" s="64"/>
      <c r="T3390" s="83">
        <v>676.6</v>
      </c>
      <c r="U3390" s="7"/>
      <c r="V3390" s="7">
        <v>0</v>
      </c>
      <c r="W3390" s="83">
        <f t="shared" si="554"/>
        <v>676.6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3420</v>
      </c>
      <c r="B3391" s="91" t="s">
        <v>35</v>
      </c>
      <c r="C3391" s="91" t="s">
        <v>36</v>
      </c>
      <c r="D3391" s="91" t="s">
        <v>964</v>
      </c>
      <c r="E3391" s="91" t="s">
        <v>2660</v>
      </c>
      <c r="F3391" s="91" t="s">
        <v>2661</v>
      </c>
      <c r="G3391" s="91" t="s">
        <v>2661</v>
      </c>
      <c r="H3391" s="91">
        <v>72</v>
      </c>
      <c r="I3391" s="91" t="s">
        <v>2575</v>
      </c>
      <c r="J3391" s="2" t="s">
        <v>3338</v>
      </c>
      <c r="K3391" s="2" t="s">
        <v>3293</v>
      </c>
      <c r="L3391" s="2" t="s">
        <v>35</v>
      </c>
      <c r="M3391" s="91" t="s">
        <v>2661</v>
      </c>
      <c r="N3391" s="64"/>
      <c r="O3391" s="64" t="s">
        <v>413</v>
      </c>
      <c r="P3391" s="64" t="s">
        <v>41</v>
      </c>
      <c r="Q3391" s="16">
        <v>0</v>
      </c>
      <c r="R3391" s="64">
        <v>600001437</v>
      </c>
      <c r="S3391" s="64"/>
      <c r="T3391" s="83">
        <v>46.04</v>
      </c>
      <c r="U3391" s="7"/>
      <c r="V3391" s="7">
        <v>0</v>
      </c>
      <c r="W3391" s="83">
        <f t="shared" si="554"/>
        <v>46.04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3420</v>
      </c>
      <c r="B3392" s="91" t="s">
        <v>35</v>
      </c>
      <c r="C3392" s="91" t="s">
        <v>36</v>
      </c>
      <c r="D3392" s="91" t="s">
        <v>964</v>
      </c>
      <c r="E3392" s="91" t="s">
        <v>965</v>
      </c>
      <c r="F3392" s="91" t="s">
        <v>965</v>
      </c>
      <c r="G3392" s="91" t="s">
        <v>965</v>
      </c>
      <c r="H3392" s="91">
        <v>72</v>
      </c>
      <c r="I3392" s="91" t="s">
        <v>2575</v>
      </c>
      <c r="J3392" s="2" t="s">
        <v>3338</v>
      </c>
      <c r="K3392" s="2" t="s">
        <v>3293</v>
      </c>
      <c r="L3392" s="2" t="s">
        <v>35</v>
      </c>
      <c r="M3392" s="91" t="s">
        <v>965</v>
      </c>
      <c r="N3392" s="64"/>
      <c r="O3392" s="64" t="s">
        <v>413</v>
      </c>
      <c r="P3392" s="64" t="s">
        <v>41</v>
      </c>
      <c r="Q3392" s="16">
        <v>0</v>
      </c>
      <c r="R3392" s="64">
        <v>400001353</v>
      </c>
      <c r="S3392" s="64"/>
      <c r="T3392" s="83">
        <v>15624.1</v>
      </c>
      <c r="U3392" s="7"/>
      <c r="V3392" s="7">
        <v>0</v>
      </c>
      <c r="W3392" s="83">
        <f t="shared" si="554"/>
        <v>15624.1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3420</v>
      </c>
      <c r="B3393" s="91" t="s">
        <v>35</v>
      </c>
      <c r="C3393" s="91" t="s">
        <v>36</v>
      </c>
      <c r="D3393" s="91" t="s">
        <v>964</v>
      </c>
      <c r="E3393" s="91" t="s">
        <v>2286</v>
      </c>
      <c r="F3393" s="91" t="s">
        <v>2286</v>
      </c>
      <c r="G3393" s="91" t="s">
        <v>2286</v>
      </c>
      <c r="H3393" s="91">
        <v>72</v>
      </c>
      <c r="I3393" s="91" t="s">
        <v>2575</v>
      </c>
      <c r="J3393" s="2" t="s">
        <v>3338</v>
      </c>
      <c r="K3393" s="2" t="s">
        <v>3293</v>
      </c>
      <c r="L3393" s="2" t="s">
        <v>35</v>
      </c>
      <c r="M3393" s="91" t="s">
        <v>2286</v>
      </c>
      <c r="N3393" s="64"/>
      <c r="O3393" s="64" t="s">
        <v>413</v>
      </c>
      <c r="P3393" s="64" t="s">
        <v>41</v>
      </c>
      <c r="Q3393" s="16">
        <v>0</v>
      </c>
      <c r="R3393" s="64">
        <v>400001320</v>
      </c>
      <c r="S3393" s="64"/>
      <c r="T3393" s="83">
        <v>105.94999999999982</v>
      </c>
      <c r="U3393" s="7"/>
      <c r="V3393" s="7">
        <v>0</v>
      </c>
      <c r="W3393" s="83">
        <f t="shared" si="554"/>
        <v>105.94999999999982</v>
      </c>
      <c r="X3393" s="83">
        <f t="shared" si="555"/>
        <v>0</v>
      </c>
      <c r="Y3393" s="83"/>
      <c r="Z3393" s="16">
        <v>0</v>
      </c>
      <c r="AA3393" s="7"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3420</v>
      </c>
      <c r="B3394" s="91" t="s">
        <v>35</v>
      </c>
      <c r="C3394" s="91" t="s">
        <v>36</v>
      </c>
      <c r="D3394" s="91" t="s">
        <v>226</v>
      </c>
      <c r="E3394" s="91" t="s">
        <v>2662</v>
      </c>
      <c r="F3394" s="91" t="s">
        <v>2662</v>
      </c>
      <c r="G3394" s="91" t="s">
        <v>2662</v>
      </c>
      <c r="H3394" s="91">
        <v>72</v>
      </c>
      <c r="I3394" s="91" t="s">
        <v>2575</v>
      </c>
      <c r="J3394" s="2" t="s">
        <v>3338</v>
      </c>
      <c r="K3394" s="2" t="s">
        <v>3293</v>
      </c>
      <c r="L3394" s="2" t="s">
        <v>35</v>
      </c>
      <c r="M3394" s="91" t="s">
        <v>2663</v>
      </c>
      <c r="N3394" s="64"/>
      <c r="O3394" s="64" t="s">
        <v>413</v>
      </c>
      <c r="P3394" s="64" t="s">
        <v>41</v>
      </c>
      <c r="Q3394" s="16">
        <v>0</v>
      </c>
      <c r="R3394" s="64">
        <v>400001250</v>
      </c>
      <c r="S3394" s="64"/>
      <c r="T3394" s="83">
        <v>691.69999999999982</v>
      </c>
      <c r="U3394" s="7"/>
      <c r="V3394" s="7">
        <v>0</v>
      </c>
      <c r="W3394" s="83">
        <f t="shared" si="554"/>
        <v>691.69999999999982</v>
      </c>
      <c r="X3394" s="83">
        <f t="shared" si="555"/>
        <v>0</v>
      </c>
      <c r="Y3394" s="83"/>
      <c r="Z3394" s="16">
        <v>0.05</v>
      </c>
      <c r="AA3394" s="7">
        <f t="shared" ref="AA3394:AA3396" si="559">X3394*Z3394</f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3420</v>
      </c>
      <c r="B3395" s="91" t="s">
        <v>35</v>
      </c>
      <c r="C3395" s="91" t="s">
        <v>36</v>
      </c>
      <c r="D3395" s="91" t="s">
        <v>226</v>
      </c>
      <c r="E3395" s="91" t="s">
        <v>2664</v>
      </c>
      <c r="F3395" s="91" t="s">
        <v>2665</v>
      </c>
      <c r="G3395" s="91" t="s">
        <v>2664</v>
      </c>
      <c r="H3395" s="91">
        <v>72</v>
      </c>
      <c r="I3395" s="91" t="s">
        <v>2575</v>
      </c>
      <c r="J3395" s="2" t="s">
        <v>3338</v>
      </c>
      <c r="K3395" s="2" t="s">
        <v>3293</v>
      </c>
      <c r="L3395" s="2" t="s">
        <v>35</v>
      </c>
      <c r="M3395" s="91" t="s">
        <v>2666</v>
      </c>
      <c r="N3395" s="64"/>
      <c r="O3395" s="64" t="s">
        <v>413</v>
      </c>
      <c r="P3395" s="64" t="s">
        <v>41</v>
      </c>
      <c r="Q3395" s="16">
        <v>0</v>
      </c>
      <c r="R3395" s="64">
        <v>400001948</v>
      </c>
      <c r="S3395" s="64"/>
      <c r="T3395" s="83">
        <v>20000</v>
      </c>
      <c r="U3395" s="7"/>
      <c r="V3395" s="7">
        <v>0</v>
      </c>
      <c r="W3395" s="83">
        <f t="shared" si="554"/>
        <v>20000</v>
      </c>
      <c r="X3395" s="83">
        <f t="shared" si="555"/>
        <v>0</v>
      </c>
      <c r="Y3395" s="83"/>
      <c r="Z3395" s="16">
        <v>0.03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3433</v>
      </c>
      <c r="B3396" s="91" t="s">
        <v>35</v>
      </c>
      <c r="C3396" s="91" t="s">
        <v>36</v>
      </c>
      <c r="D3396" s="91" t="s">
        <v>226</v>
      </c>
      <c r="E3396" s="91" t="s">
        <v>2667</v>
      </c>
      <c r="F3396" s="91" t="s">
        <v>2667</v>
      </c>
      <c r="G3396" s="91" t="s">
        <v>2667</v>
      </c>
      <c r="H3396" s="91">
        <v>72</v>
      </c>
      <c r="I3396" s="91" t="s">
        <v>2575</v>
      </c>
      <c r="J3396" s="2" t="s">
        <v>3338</v>
      </c>
      <c r="K3396" s="2" t="s">
        <v>3293</v>
      </c>
      <c r="L3396" s="2" t="s">
        <v>35</v>
      </c>
      <c r="M3396" s="91" t="s">
        <v>2667</v>
      </c>
      <c r="N3396" s="64"/>
      <c r="O3396" s="64" t="s">
        <v>413</v>
      </c>
      <c r="P3396" s="64" t="s">
        <v>41</v>
      </c>
      <c r="Q3396" s="16">
        <v>0</v>
      </c>
      <c r="R3396" s="64">
        <v>400002177</v>
      </c>
      <c r="S3396" s="64"/>
      <c r="T3396" s="83">
        <v>12</v>
      </c>
      <c r="U3396" s="7"/>
      <c r="V3396" s="7">
        <v>0</v>
      </c>
      <c r="W3396" s="83">
        <f t="shared" si="554"/>
        <v>12</v>
      </c>
      <c r="X3396" s="83">
        <f t="shared" si="555"/>
        <v>0</v>
      </c>
      <c r="Y3396" s="83"/>
      <c r="Z3396" s="16">
        <v>0.02</v>
      </c>
      <c r="AA3396" s="7">
        <f t="shared" si="559"/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3420</v>
      </c>
      <c r="B3397" s="91" t="s">
        <v>35</v>
      </c>
      <c r="C3397" s="91" t="s">
        <v>36</v>
      </c>
      <c r="D3397" s="91" t="s">
        <v>2328</v>
      </c>
      <c r="E3397" s="91" t="s">
        <v>2668</v>
      </c>
      <c r="F3397" s="91" t="s">
        <v>2669</v>
      </c>
      <c r="G3397" s="91" t="s">
        <v>2668</v>
      </c>
      <c r="H3397" s="91">
        <v>72</v>
      </c>
      <c r="I3397" s="91" t="s">
        <v>2575</v>
      </c>
      <c r="J3397" s="2" t="s">
        <v>3338</v>
      </c>
      <c r="K3397" s="2" t="s">
        <v>3293</v>
      </c>
      <c r="L3397" s="2" t="s">
        <v>35</v>
      </c>
      <c r="M3397" s="91" t="s">
        <v>2668</v>
      </c>
      <c r="N3397" s="64"/>
      <c r="O3397" s="64" t="s">
        <v>413</v>
      </c>
      <c r="P3397" s="64" t="s">
        <v>41</v>
      </c>
      <c r="Q3397" s="16">
        <v>0</v>
      </c>
      <c r="R3397" s="64">
        <v>300000800</v>
      </c>
      <c r="S3397" s="64"/>
      <c r="T3397" s="83">
        <v>-32</v>
      </c>
      <c r="U3397" s="7"/>
      <c r="V3397" s="7">
        <v>0</v>
      </c>
      <c r="W3397" s="83">
        <f t="shared" si="554"/>
        <v>-32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3420</v>
      </c>
      <c r="B3398" s="91" t="s">
        <v>35</v>
      </c>
      <c r="C3398" s="91" t="s">
        <v>36</v>
      </c>
      <c r="D3398" s="91" t="s">
        <v>988</v>
      </c>
      <c r="E3398" s="91" t="s">
        <v>419</v>
      </c>
      <c r="F3398" s="91" t="s">
        <v>419</v>
      </c>
      <c r="G3398" s="91" t="s">
        <v>419</v>
      </c>
      <c r="H3398" s="91">
        <v>72</v>
      </c>
      <c r="I3398" s="91" t="s">
        <v>2575</v>
      </c>
      <c r="J3398" s="2" t="s">
        <v>3338</v>
      </c>
      <c r="K3398" s="2" t="s">
        <v>3293</v>
      </c>
      <c r="L3398" s="2" t="s">
        <v>35</v>
      </c>
      <c r="M3398" s="91" t="s">
        <v>419</v>
      </c>
      <c r="N3398" s="64"/>
      <c r="O3398" s="64" t="s">
        <v>413</v>
      </c>
      <c r="P3398" s="64" t="s">
        <v>46</v>
      </c>
      <c r="Q3398" s="16">
        <v>0.01</v>
      </c>
      <c r="R3398" s="64">
        <v>600001252</v>
      </c>
      <c r="S3398" s="64"/>
      <c r="T3398" s="83">
        <v>43.76</v>
      </c>
      <c r="U3398" s="7"/>
      <c r="V3398" s="7">
        <v>0</v>
      </c>
      <c r="W3398" s="83">
        <f t="shared" si="554"/>
        <v>43.76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3433</v>
      </c>
      <c r="B3399" s="91" t="s">
        <v>35</v>
      </c>
      <c r="C3399" s="91" t="s">
        <v>36</v>
      </c>
      <c r="D3399" s="91" t="s">
        <v>54</v>
      </c>
      <c r="E3399" s="91" t="s">
        <v>71</v>
      </c>
      <c r="F3399" s="91" t="s">
        <v>71</v>
      </c>
      <c r="G3399" s="91" t="s">
        <v>71</v>
      </c>
      <c r="H3399" s="91">
        <v>72</v>
      </c>
      <c r="I3399" s="91" t="s">
        <v>2575</v>
      </c>
      <c r="J3399" s="2" t="s">
        <v>3338</v>
      </c>
      <c r="K3399" s="2" t="s">
        <v>3293</v>
      </c>
      <c r="L3399" s="2" t="s">
        <v>35</v>
      </c>
      <c r="M3399" s="91" t="s">
        <v>2580</v>
      </c>
      <c r="N3399" s="64"/>
      <c r="O3399" s="64" t="s">
        <v>56</v>
      </c>
      <c r="P3399" s="64" t="s">
        <v>41</v>
      </c>
      <c r="Q3399" s="16">
        <v>0</v>
      </c>
      <c r="R3399" s="64">
        <v>600001435</v>
      </c>
      <c r="S3399" s="64"/>
      <c r="T3399" s="83">
        <v>28038</v>
      </c>
      <c r="U3399" s="7"/>
      <c r="V3399" s="7">
        <v>0</v>
      </c>
      <c r="W3399" s="83">
        <f t="shared" si="554"/>
        <v>28038</v>
      </c>
      <c r="X3399" s="83">
        <f t="shared" si="555"/>
        <v>0</v>
      </c>
      <c r="Y3399" s="83"/>
      <c r="Z3399" s="16">
        <v>0</v>
      </c>
      <c r="AA3399" s="7"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3420</v>
      </c>
      <c r="B3400" s="91" t="s">
        <v>35</v>
      </c>
      <c r="C3400" s="91" t="s">
        <v>36</v>
      </c>
      <c r="D3400" s="91" t="s">
        <v>54</v>
      </c>
      <c r="E3400" s="91" t="s">
        <v>2670</v>
      </c>
      <c r="F3400" s="91" t="s">
        <v>2670</v>
      </c>
      <c r="G3400" s="91" t="s">
        <v>2670</v>
      </c>
      <c r="H3400" s="91">
        <v>72</v>
      </c>
      <c r="I3400" s="91" t="s">
        <v>2575</v>
      </c>
      <c r="J3400" s="2" t="s">
        <v>3338</v>
      </c>
      <c r="K3400" s="2" t="s">
        <v>3293</v>
      </c>
      <c r="L3400" s="2" t="s">
        <v>35</v>
      </c>
      <c r="M3400" s="91" t="s">
        <v>2671</v>
      </c>
      <c r="N3400" s="64"/>
      <c r="O3400" s="64" t="s">
        <v>413</v>
      </c>
      <c r="P3400" s="64" t="s">
        <v>41</v>
      </c>
      <c r="Q3400" s="16">
        <v>0</v>
      </c>
      <c r="R3400" s="64">
        <v>400002015</v>
      </c>
      <c r="S3400" s="64"/>
      <c r="T3400" s="83">
        <v>6846.43</v>
      </c>
      <c r="U3400" s="7"/>
      <c r="V3400" s="7">
        <v>0</v>
      </c>
      <c r="W3400" s="83">
        <f t="shared" si="554"/>
        <v>6846.43</v>
      </c>
      <c r="X3400" s="83">
        <f t="shared" si="555"/>
        <v>0</v>
      </c>
      <c r="Y3400" s="83"/>
      <c r="Z3400" s="16">
        <v>0.02</v>
      </c>
      <c r="AA3400" s="7">
        <f>X3400*Z3400</f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3420</v>
      </c>
      <c r="B3401" s="91" t="s">
        <v>35</v>
      </c>
      <c r="C3401" s="91" t="s">
        <v>36</v>
      </c>
      <c r="D3401" s="91" t="s">
        <v>54</v>
      </c>
      <c r="E3401" s="91" t="s">
        <v>2333</v>
      </c>
      <c r="F3401" s="91" t="s">
        <v>2333</v>
      </c>
      <c r="G3401" s="91" t="s">
        <v>2333</v>
      </c>
      <c r="H3401" s="91">
        <v>72</v>
      </c>
      <c r="I3401" s="91" t="s">
        <v>2575</v>
      </c>
      <c r="J3401" s="2" t="s">
        <v>3338</v>
      </c>
      <c r="K3401" s="2" t="s">
        <v>3293</v>
      </c>
      <c r="L3401" s="2" t="s">
        <v>35</v>
      </c>
      <c r="M3401" s="91" t="s">
        <v>2334</v>
      </c>
      <c r="N3401" s="64"/>
      <c r="O3401" s="64" t="s">
        <v>413</v>
      </c>
      <c r="P3401" s="64" t="s">
        <v>41</v>
      </c>
      <c r="Q3401" s="16">
        <v>0</v>
      </c>
      <c r="R3401" s="64">
        <v>400002786</v>
      </c>
      <c r="S3401" s="64"/>
      <c r="T3401" s="83">
        <v>10000</v>
      </c>
      <c r="U3401" s="7"/>
      <c r="V3401" s="7">
        <v>0</v>
      </c>
      <c r="W3401" s="83">
        <f t="shared" si="554"/>
        <v>10000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3420</v>
      </c>
      <c r="B3402" s="91" t="s">
        <v>35</v>
      </c>
      <c r="C3402" s="91" t="s">
        <v>36</v>
      </c>
      <c r="D3402" s="91" t="s">
        <v>54</v>
      </c>
      <c r="E3402" s="91" t="s">
        <v>2672</v>
      </c>
      <c r="F3402" s="91" t="s">
        <v>2672</v>
      </c>
      <c r="G3402" s="91" t="s">
        <v>2672</v>
      </c>
      <c r="H3402" s="91">
        <v>72</v>
      </c>
      <c r="I3402" s="91" t="s">
        <v>2575</v>
      </c>
      <c r="J3402" s="2" t="s">
        <v>3338</v>
      </c>
      <c r="K3402" s="2" t="s">
        <v>3293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35484</v>
      </c>
      <c r="U3402" s="7"/>
      <c r="V3402" s="7">
        <v>0</v>
      </c>
      <c r="W3402" s="83">
        <f t="shared" si="554"/>
        <v>35484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3433</v>
      </c>
      <c r="B3403" s="91" t="s">
        <v>35</v>
      </c>
      <c r="C3403" s="91" t="s">
        <v>36</v>
      </c>
      <c r="D3403" s="91" t="s">
        <v>54</v>
      </c>
      <c r="E3403" s="91" t="s">
        <v>2674</v>
      </c>
      <c r="F3403" s="91" t="s">
        <v>2675</v>
      </c>
      <c r="G3403" s="91" t="s">
        <v>2674</v>
      </c>
      <c r="H3403" s="91">
        <v>72</v>
      </c>
      <c r="I3403" s="91" t="s">
        <v>2575</v>
      </c>
      <c r="J3403" s="2" t="s">
        <v>3338</v>
      </c>
      <c r="K3403" s="2" t="s">
        <v>3293</v>
      </c>
      <c r="L3403" s="2" t="s">
        <v>35</v>
      </c>
      <c r="M3403" s="91" t="s">
        <v>2673</v>
      </c>
      <c r="N3403" s="64"/>
      <c r="O3403" s="64" t="s">
        <v>413</v>
      </c>
      <c r="P3403" s="64" t="s">
        <v>41</v>
      </c>
      <c r="Q3403" s="16">
        <v>0</v>
      </c>
      <c r="R3403" s="64">
        <v>600001076</v>
      </c>
      <c r="S3403" s="64"/>
      <c r="T3403" s="83">
        <v>400000</v>
      </c>
      <c r="U3403" s="7"/>
      <c r="V3403" s="7">
        <v>0</v>
      </c>
      <c r="W3403" s="83">
        <f t="shared" si="554"/>
        <v>400000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3433</v>
      </c>
      <c r="B3404" s="91" t="s">
        <v>321</v>
      </c>
      <c r="C3404" s="91" t="s">
        <v>65</v>
      </c>
      <c r="D3404" s="91" t="s">
        <v>66</v>
      </c>
      <c r="E3404" s="91" t="s">
        <v>2676</v>
      </c>
      <c r="F3404" s="91" t="s">
        <v>2677</v>
      </c>
      <c r="G3404" s="91" t="s">
        <v>1023</v>
      </c>
      <c r="H3404" s="91">
        <v>72</v>
      </c>
      <c r="I3404" s="91" t="s">
        <v>2575</v>
      </c>
      <c r="J3404" s="2" t="s">
        <v>3338</v>
      </c>
      <c r="K3404" s="2" t="s">
        <v>3293</v>
      </c>
      <c r="L3404" s="2" t="s">
        <v>35</v>
      </c>
      <c r="M3404" s="91" t="s">
        <v>2678</v>
      </c>
      <c r="N3404" s="64"/>
      <c r="O3404" s="64" t="s">
        <v>413</v>
      </c>
      <c r="P3404" s="64" t="s">
        <v>41</v>
      </c>
      <c r="Q3404" s="16">
        <v>0</v>
      </c>
      <c r="R3404" s="64">
        <v>600001168</v>
      </c>
      <c r="S3404" s="64"/>
      <c r="T3404" s="83">
        <v>10</v>
      </c>
      <c r="U3404" s="7"/>
      <c r="V3404" s="7">
        <v>0</v>
      </c>
      <c r="W3404" s="83">
        <f t="shared" si="554"/>
        <v>10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si="550"/>
        <v>0</v>
      </c>
      <c r="AC3404" s="5">
        <f t="shared" si="551"/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si="552"/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si="553"/>
        <v>0</v>
      </c>
    </row>
    <row r="3405" spans="1:37" hidden="1" x14ac:dyDescent="0.3">
      <c r="A3405" s="104" t="s">
        <v>3420</v>
      </c>
      <c r="B3405" s="91" t="s">
        <v>321</v>
      </c>
      <c r="C3405" s="91" t="s">
        <v>36</v>
      </c>
      <c r="D3405" s="91" t="s">
        <v>54</v>
      </c>
      <c r="E3405" s="91" t="s">
        <v>2679</v>
      </c>
      <c r="F3405" s="91" t="s">
        <v>2680</v>
      </c>
      <c r="G3405" s="91" t="s">
        <v>325</v>
      </c>
      <c r="H3405" s="91">
        <v>72</v>
      </c>
      <c r="I3405" s="91" t="s">
        <v>2575</v>
      </c>
      <c r="J3405" s="2" t="s">
        <v>3338</v>
      </c>
      <c r="K3405" s="2" t="s">
        <v>3293</v>
      </c>
      <c r="L3405" s="2" t="s">
        <v>35</v>
      </c>
      <c r="M3405" s="91" t="s">
        <v>2679</v>
      </c>
      <c r="N3405" s="64"/>
      <c r="O3405" s="64" t="s">
        <v>413</v>
      </c>
      <c r="P3405" s="64" t="s">
        <v>41</v>
      </c>
      <c r="Q3405" s="16">
        <v>0</v>
      </c>
      <c r="R3405" s="64">
        <v>600001250</v>
      </c>
      <c r="S3405" s="64"/>
      <c r="T3405" s="83">
        <v>148.93</v>
      </c>
      <c r="U3405" s="7"/>
      <c r="V3405" s="7">
        <v>0</v>
      </c>
      <c r="W3405" s="83">
        <f t="shared" si="554"/>
        <v>148.93</v>
      </c>
      <c r="X3405" s="83">
        <f t="shared" si="555"/>
        <v>0</v>
      </c>
      <c r="Y3405" s="83"/>
      <c r="Z3405" s="16">
        <v>0</v>
      </c>
      <c r="AA3405" s="7">
        <v>0</v>
      </c>
      <c r="AB3405" s="7">
        <f t="shared" ref="AB3405:AB3468" si="560">X3405+AA3405</f>
        <v>0</v>
      </c>
      <c r="AC3405" s="5">
        <f t="shared" ref="AC3405:AC3468" si="561">IF(P3405="返现",X3405*Q3405,V3405-X3405)</f>
        <v>0</v>
      </c>
      <c r="AD3405" s="83">
        <f t="shared" si="556"/>
        <v>0</v>
      </c>
      <c r="AE3405" s="3">
        <f>VLOOKUP(I3405,[1]媒体政策预估表!A:N,MATCH(O3405,[1]媒体政策预估表!$A$2:$M$2,0),0)</f>
        <v>0</v>
      </c>
      <c r="AF3405" s="7">
        <f t="shared" ref="AF3405:AF3468" si="562">AD3405*AE3405</f>
        <v>0</v>
      </c>
      <c r="AG3405" s="16">
        <v>0</v>
      </c>
      <c r="AH3405" s="83">
        <f t="shared" si="557"/>
        <v>0</v>
      </c>
      <c r="AI3405" s="64"/>
      <c r="AJ3405" s="1" t="e">
        <v>#N/A</v>
      </c>
      <c r="AK3405" s="12">
        <f t="shared" ref="AK3405:AK3468" si="563">X3405+AA3405-AB3405</f>
        <v>0</v>
      </c>
    </row>
    <row r="3406" spans="1:37" hidden="1" x14ac:dyDescent="0.3">
      <c r="A3406" s="104" t="s">
        <v>3433</v>
      </c>
      <c r="B3406" s="91" t="s">
        <v>35</v>
      </c>
      <c r="C3406" s="91" t="s">
        <v>166</v>
      </c>
      <c r="D3406" s="91" t="s">
        <v>176</v>
      </c>
      <c r="E3406" s="91" t="s">
        <v>178</v>
      </c>
      <c r="F3406" s="91" t="s">
        <v>178</v>
      </c>
      <c r="G3406" s="91" t="s">
        <v>178</v>
      </c>
      <c r="H3406" s="91">
        <v>72</v>
      </c>
      <c r="I3406" s="91" t="s">
        <v>2575</v>
      </c>
      <c r="J3406" s="2" t="s">
        <v>3338</v>
      </c>
      <c r="K3406" s="2" t="s">
        <v>3293</v>
      </c>
      <c r="L3406" s="2" t="s">
        <v>35</v>
      </c>
      <c r="M3406" s="91" t="s">
        <v>2576</v>
      </c>
      <c r="N3406" s="64"/>
      <c r="O3406" s="64" t="s">
        <v>413</v>
      </c>
      <c r="P3406" s="64" t="s">
        <v>41</v>
      </c>
      <c r="Q3406" s="16">
        <v>0</v>
      </c>
      <c r="R3406" s="64">
        <v>400002591</v>
      </c>
      <c r="S3406" s="64"/>
      <c r="T3406" s="83">
        <v>25944.999999999927</v>
      </c>
      <c r="U3406" s="7"/>
      <c r="V3406" s="83">
        <v>25944.999999999927</v>
      </c>
      <c r="W3406" s="83">
        <f t="shared" si="554"/>
        <v>0</v>
      </c>
      <c r="X3406" s="83">
        <f t="shared" si="555"/>
        <v>25944.999999999927</v>
      </c>
      <c r="Y3406" s="83"/>
      <c r="Z3406" s="16">
        <v>0</v>
      </c>
      <c r="AA3406" s="7">
        <v>0</v>
      </c>
      <c r="AB3406" s="7">
        <f t="shared" si="560"/>
        <v>25944.999999999927</v>
      </c>
      <c r="AC3406" s="5">
        <f t="shared" si="561"/>
        <v>0</v>
      </c>
      <c r="AD3406" s="83">
        <f t="shared" si="556"/>
        <v>25944.999999999927</v>
      </c>
      <c r="AE3406" s="3">
        <f>VLOOKUP(I3406,[1]媒体政策预估表!A:N,MATCH(O3406,[1]媒体政策预估表!$A$2:$M$2,0),0)</f>
        <v>0</v>
      </c>
      <c r="AF3406" s="7">
        <f t="shared" si="562"/>
        <v>0</v>
      </c>
      <c r="AG3406" s="16">
        <v>0</v>
      </c>
      <c r="AH3406" s="83">
        <f t="shared" si="557"/>
        <v>25944.999999999927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3420</v>
      </c>
      <c r="B3407" s="91" t="s">
        <v>35</v>
      </c>
      <c r="C3407" s="91" t="s">
        <v>65</v>
      </c>
      <c r="D3407" s="91" t="s">
        <v>66</v>
      </c>
      <c r="E3407" s="91" t="s">
        <v>2681</v>
      </c>
      <c r="F3407" s="91" t="s">
        <v>2682</v>
      </c>
      <c r="G3407" s="91" t="s">
        <v>2681</v>
      </c>
      <c r="H3407" s="91">
        <v>301</v>
      </c>
      <c r="I3407" s="91" t="s">
        <v>2683</v>
      </c>
      <c r="J3407" s="2" t="s">
        <v>3334</v>
      </c>
      <c r="K3407" s="2" t="s">
        <v>3294</v>
      </c>
      <c r="L3407" s="2" t="s">
        <v>35</v>
      </c>
      <c r="M3407" s="91" t="s">
        <v>2684</v>
      </c>
      <c r="N3407" s="64"/>
      <c r="O3407" s="64" t="s">
        <v>45</v>
      </c>
      <c r="P3407" s="64" t="s">
        <v>46</v>
      </c>
      <c r="Q3407" s="10">
        <v>0.1</v>
      </c>
      <c r="R3407" s="82">
        <v>42254</v>
      </c>
      <c r="S3407" s="64"/>
      <c r="T3407" s="13">
        <v>0</v>
      </c>
      <c r="U3407" s="13">
        <v>5999.9984999999997</v>
      </c>
      <c r="V3407" s="13">
        <v>0</v>
      </c>
      <c r="W3407" s="83">
        <f t="shared" si="554"/>
        <v>5999.9984999999997</v>
      </c>
      <c r="X3407" s="83">
        <f t="shared" si="555"/>
        <v>0</v>
      </c>
      <c r="Y3407" s="83"/>
      <c r="Z3407" s="16">
        <v>0</v>
      </c>
      <c r="AA3407" s="7">
        <v>0</v>
      </c>
      <c r="AB3407" s="7">
        <f t="shared" si="560"/>
        <v>0</v>
      </c>
      <c r="AC3407" s="5">
        <f t="shared" si="561"/>
        <v>0</v>
      </c>
      <c r="AD3407" s="13">
        <v>6000.17</v>
      </c>
      <c r="AE3407" s="3">
        <f>VLOOKUP(I3407,[1]媒体政策预估表!A:N,MATCH(O3407,[1]媒体政策预估表!$A$2:$M$2,0),0)</f>
        <v>0.1</v>
      </c>
      <c r="AF3407" s="7">
        <f t="shared" si="562"/>
        <v>600.01700000000005</v>
      </c>
      <c r="AG3407" s="10">
        <v>0.15</v>
      </c>
      <c r="AH3407" s="13">
        <f>V3407/(1+AG3407)</f>
        <v>0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3420</v>
      </c>
      <c r="B3408" s="91" t="s">
        <v>35</v>
      </c>
      <c r="C3408" s="91" t="s">
        <v>47</v>
      </c>
      <c r="D3408" s="91" t="s">
        <v>63</v>
      </c>
      <c r="E3408" s="91" t="s">
        <v>2412</v>
      </c>
      <c r="F3408" s="91" t="s">
        <v>3460</v>
      </c>
      <c r="G3408" s="91" t="s">
        <v>2412</v>
      </c>
      <c r="H3408" s="91">
        <v>301</v>
      </c>
      <c r="I3408" s="91" t="s">
        <v>2683</v>
      </c>
      <c r="J3408" s="2" t="s">
        <v>3334</v>
      </c>
      <c r="K3408" s="2" t="s">
        <v>3294</v>
      </c>
      <c r="L3408" s="2" t="s">
        <v>35</v>
      </c>
      <c r="M3408" s="91" t="s">
        <v>2686</v>
      </c>
      <c r="N3408" s="64"/>
      <c r="O3408" s="64" t="s">
        <v>45</v>
      </c>
      <c r="P3408" s="64" t="s">
        <v>46</v>
      </c>
      <c r="Q3408" s="10">
        <v>0.15</v>
      </c>
      <c r="R3408" s="82">
        <v>40388</v>
      </c>
      <c r="S3408" s="64"/>
      <c r="T3408" s="13">
        <v>0</v>
      </c>
      <c r="U3408" s="13">
        <v>2300000</v>
      </c>
      <c r="V3408" s="13">
        <v>174572.29100000008</v>
      </c>
      <c r="W3408" s="83">
        <f t="shared" si="554"/>
        <v>2125427.7089999998</v>
      </c>
      <c r="X3408" s="83">
        <f t="shared" si="555"/>
        <v>151801.99217391314</v>
      </c>
      <c r="Y3408" s="83"/>
      <c r="Z3408" s="16">
        <v>0</v>
      </c>
      <c r="AA3408" s="7">
        <v>0</v>
      </c>
      <c r="AB3408" s="7">
        <f t="shared" si="560"/>
        <v>151801.99217391314</v>
      </c>
      <c r="AC3408" s="5">
        <f t="shared" si="561"/>
        <v>22770.298826086946</v>
      </c>
      <c r="AD3408" s="13">
        <v>607009.63</v>
      </c>
      <c r="AE3408" s="3">
        <f>VLOOKUP(I3408,[1]媒体政策预估表!A:N,MATCH(O3408,[1]媒体政策预估表!$A$2:$M$2,0),0)</f>
        <v>0.1</v>
      </c>
      <c r="AF3408" s="7">
        <f t="shared" si="562"/>
        <v>60700.963000000003</v>
      </c>
      <c r="AG3408" s="10">
        <v>0.15</v>
      </c>
      <c r="AH3408" s="13">
        <f t="shared" ref="AH3408:AH3427" si="564">V3408/(1+AG3408)</f>
        <v>151801.99217391314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3420</v>
      </c>
      <c r="B3409" s="91" t="s">
        <v>35</v>
      </c>
      <c r="C3409" s="91" t="s">
        <v>146</v>
      </c>
      <c r="D3409" s="91" t="s">
        <v>154</v>
      </c>
      <c r="E3409" s="91" t="s">
        <v>161</v>
      </c>
      <c r="F3409" s="91" t="s">
        <v>161</v>
      </c>
      <c r="G3409" s="91" t="s">
        <v>161</v>
      </c>
      <c r="H3409" s="91">
        <v>301</v>
      </c>
      <c r="I3409" s="91" t="s">
        <v>2683</v>
      </c>
      <c r="J3409" s="2" t="s">
        <v>3334</v>
      </c>
      <c r="K3409" s="2" t="s">
        <v>3294</v>
      </c>
      <c r="L3409" s="2" t="s">
        <v>35</v>
      </c>
      <c r="M3409" s="91" t="s">
        <v>161</v>
      </c>
      <c r="N3409" s="64"/>
      <c r="O3409" s="64" t="s">
        <v>45</v>
      </c>
      <c r="P3409" s="64" t="s">
        <v>46</v>
      </c>
      <c r="Q3409" s="10">
        <v>0.05</v>
      </c>
      <c r="R3409" s="82">
        <v>43623</v>
      </c>
      <c r="S3409" s="64"/>
      <c r="T3409" s="13">
        <v>0</v>
      </c>
      <c r="U3409" s="13">
        <v>31499.994999999995</v>
      </c>
      <c r="V3409" s="13">
        <v>20488.46</v>
      </c>
      <c r="W3409" s="83">
        <f t="shared" si="554"/>
        <v>11011.534999999996</v>
      </c>
      <c r="X3409" s="83">
        <f t="shared" si="555"/>
        <v>19512.819047619047</v>
      </c>
      <c r="Y3409" s="83"/>
      <c r="Z3409" s="16">
        <v>0</v>
      </c>
      <c r="AA3409" s="7">
        <v>0</v>
      </c>
      <c r="AB3409" s="7">
        <f t="shared" si="560"/>
        <v>19512.819047619047</v>
      </c>
      <c r="AC3409" s="5">
        <f t="shared" si="561"/>
        <v>975.64095238095251</v>
      </c>
      <c r="AD3409" s="13">
        <v>20488.46</v>
      </c>
      <c r="AE3409" s="3">
        <f>VLOOKUP(I3409,[1]媒体政策预估表!A:N,MATCH(O3409,[1]媒体政策预估表!$A$2:$M$2,0),0)</f>
        <v>0.1</v>
      </c>
      <c r="AF3409" s="7">
        <f t="shared" si="562"/>
        <v>2048.846</v>
      </c>
      <c r="AG3409" s="10">
        <v>0.15</v>
      </c>
      <c r="AH3409" s="13">
        <f t="shared" si="564"/>
        <v>17816.052173913045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3433</v>
      </c>
      <c r="B3410" s="91" t="s">
        <v>35</v>
      </c>
      <c r="C3410" s="91" t="s">
        <v>189</v>
      </c>
      <c r="D3410" s="91" t="s">
        <v>210</v>
      </c>
      <c r="E3410" s="91" t="s">
        <v>2693</v>
      </c>
      <c r="F3410" s="91" t="s">
        <v>2693</v>
      </c>
      <c r="G3410" s="91" t="s">
        <v>2693</v>
      </c>
      <c r="H3410" s="91">
        <v>301</v>
      </c>
      <c r="I3410" s="91" t="s">
        <v>2683</v>
      </c>
      <c r="J3410" s="2" t="s">
        <v>3334</v>
      </c>
      <c r="K3410" s="2" t="s">
        <v>3294</v>
      </c>
      <c r="L3410" s="2" t="s">
        <v>35</v>
      </c>
      <c r="M3410" s="91" t="s">
        <v>2693</v>
      </c>
      <c r="N3410" s="64"/>
      <c r="O3410" s="64" t="s">
        <v>45</v>
      </c>
      <c r="P3410" s="64" t="s">
        <v>46</v>
      </c>
      <c r="Q3410" s="10">
        <v>0.05</v>
      </c>
      <c r="R3410" s="82">
        <v>40850</v>
      </c>
      <c r="S3410" s="64"/>
      <c r="T3410" s="13">
        <v>0</v>
      </c>
      <c r="U3410" s="13">
        <v>-2740.9904999999994</v>
      </c>
      <c r="V3410" s="13">
        <v>0</v>
      </c>
      <c r="W3410" s="83">
        <v>0</v>
      </c>
      <c r="X3410" s="83">
        <f t="shared" si="555"/>
        <v>0</v>
      </c>
      <c r="Y3410" s="83"/>
      <c r="Z3410" s="16">
        <v>0</v>
      </c>
      <c r="AA3410" s="7">
        <v>0</v>
      </c>
      <c r="AB3410" s="7">
        <f t="shared" si="560"/>
        <v>0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0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3420</v>
      </c>
      <c r="B3411" s="91" t="s">
        <v>35</v>
      </c>
      <c r="C3411" s="91" t="s">
        <v>65</v>
      </c>
      <c r="D3411" s="91" t="s">
        <v>66</v>
      </c>
      <c r="E3411" s="91" t="s">
        <v>2681</v>
      </c>
      <c r="F3411" s="91" t="s">
        <v>2682</v>
      </c>
      <c r="G3411" s="91" t="s">
        <v>2681</v>
      </c>
      <c r="H3411" s="91">
        <v>301</v>
      </c>
      <c r="I3411" s="91" t="s">
        <v>2683</v>
      </c>
      <c r="J3411" s="2" t="s">
        <v>3334</v>
      </c>
      <c r="K3411" s="2" t="s">
        <v>3294</v>
      </c>
      <c r="L3411" s="2" t="s">
        <v>35</v>
      </c>
      <c r="M3411" s="91" t="s">
        <v>2684</v>
      </c>
      <c r="N3411" s="64"/>
      <c r="O3411" s="64" t="s">
        <v>45</v>
      </c>
      <c r="P3411" s="64" t="s">
        <v>41</v>
      </c>
      <c r="Q3411" s="10">
        <v>0</v>
      </c>
      <c r="R3411" s="64">
        <v>42254</v>
      </c>
      <c r="S3411" s="64"/>
      <c r="T3411" s="83">
        <v>25354.731999999996</v>
      </c>
      <c r="U3411" s="13"/>
      <c r="V3411" s="13">
        <v>18138.099999999999</v>
      </c>
      <c r="W3411" s="83">
        <f t="shared" si="554"/>
        <v>7216.6319999999978</v>
      </c>
      <c r="X3411" s="83">
        <f t="shared" si="555"/>
        <v>18138.099999999999</v>
      </c>
      <c r="Y3411" s="83"/>
      <c r="Z3411" s="16">
        <v>0</v>
      </c>
      <c r="AA3411" s="7">
        <v>0</v>
      </c>
      <c r="AB3411" s="7">
        <f t="shared" si="560"/>
        <v>18138.099999999999</v>
      </c>
      <c r="AC3411" s="5">
        <f t="shared" si="561"/>
        <v>0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15772.260869565218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3420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3460</v>
      </c>
      <c r="G3412" s="91" t="s">
        <v>2412</v>
      </c>
      <c r="H3412" s="91">
        <v>301</v>
      </c>
      <c r="I3412" s="91" t="s">
        <v>2683</v>
      </c>
      <c r="J3412" s="2" t="s">
        <v>3334</v>
      </c>
      <c r="K3412" s="2" t="s">
        <v>3294</v>
      </c>
      <c r="L3412" s="2" t="s">
        <v>35</v>
      </c>
      <c r="M3412" s="91" t="s">
        <v>2686</v>
      </c>
      <c r="N3412" s="64"/>
      <c r="O3412" s="64" t="s">
        <v>45</v>
      </c>
      <c r="P3412" s="64" t="s">
        <v>46</v>
      </c>
      <c r="Q3412" s="10">
        <v>0.15</v>
      </c>
      <c r="R3412" s="64">
        <v>40388</v>
      </c>
      <c r="S3412" s="64"/>
      <c r="T3412" s="83">
        <v>496351.63899999997</v>
      </c>
      <c r="U3412" s="13"/>
      <c r="V3412" s="83">
        <v>496351.63899999997</v>
      </c>
      <c r="W3412" s="83">
        <f t="shared" si="554"/>
        <v>0</v>
      </c>
      <c r="X3412" s="83">
        <f t="shared" si="555"/>
        <v>431610.12086956523</v>
      </c>
      <c r="Y3412" s="83"/>
      <c r="Z3412" s="16">
        <v>0</v>
      </c>
      <c r="AA3412" s="7">
        <v>0</v>
      </c>
      <c r="AB3412" s="7">
        <f t="shared" si="560"/>
        <v>431610.12086956523</v>
      </c>
      <c r="AC3412" s="5">
        <f t="shared" si="561"/>
        <v>64741.518130434735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431610.12086956523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3420</v>
      </c>
      <c r="B3413" s="91" t="s">
        <v>35</v>
      </c>
      <c r="C3413" s="91" t="s">
        <v>47</v>
      </c>
      <c r="D3413" s="91" t="s">
        <v>63</v>
      </c>
      <c r="E3413" s="91" t="s">
        <v>2412</v>
      </c>
      <c r="F3413" s="91" t="s">
        <v>2685</v>
      </c>
      <c r="G3413" s="91" t="s">
        <v>2412</v>
      </c>
      <c r="H3413" s="91">
        <v>301</v>
      </c>
      <c r="I3413" s="91" t="s">
        <v>2683</v>
      </c>
      <c r="J3413" s="2" t="s">
        <v>3334</v>
      </c>
      <c r="K3413" s="2" t="s">
        <v>3294</v>
      </c>
      <c r="L3413" s="2" t="s">
        <v>35</v>
      </c>
      <c r="M3413" s="91" t="s">
        <v>2687</v>
      </c>
      <c r="N3413" s="64"/>
      <c r="O3413" s="64" t="s">
        <v>45</v>
      </c>
      <c r="P3413" s="64" t="s">
        <v>46</v>
      </c>
      <c r="Q3413" s="10">
        <v>0.15</v>
      </c>
      <c r="R3413" s="64">
        <v>41245</v>
      </c>
      <c r="S3413" s="64"/>
      <c r="T3413" s="83">
        <v>106144.81999999995</v>
      </c>
      <c r="U3413" s="13"/>
      <c r="V3413" s="13">
        <v>0</v>
      </c>
      <c r="W3413" s="83">
        <f t="shared" si="554"/>
        <v>106144.81999999995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3420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3334</v>
      </c>
      <c r="K3414" s="2" t="s">
        <v>3294</v>
      </c>
      <c r="L3414" s="2" t="s">
        <v>35</v>
      </c>
      <c r="M3414" s="91" t="s">
        <v>2423</v>
      </c>
      <c r="N3414" s="64"/>
      <c r="O3414" s="64" t="s">
        <v>45</v>
      </c>
      <c r="P3414" s="64" t="s">
        <v>46</v>
      </c>
      <c r="Q3414" s="10">
        <v>0.15</v>
      </c>
      <c r="R3414" s="64">
        <v>30706</v>
      </c>
      <c r="S3414" s="64"/>
      <c r="T3414" s="83">
        <v>577631.91199999966</v>
      </c>
      <c r="U3414" s="13"/>
      <c r="V3414" s="13">
        <v>0</v>
      </c>
      <c r="W3414" s="83">
        <f t="shared" si="554"/>
        <v>577631.91199999966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3433</v>
      </c>
      <c r="B3415" s="91" t="s">
        <v>35</v>
      </c>
      <c r="C3415" s="91" t="s">
        <v>47</v>
      </c>
      <c r="D3415" s="91" t="s">
        <v>63</v>
      </c>
      <c r="E3415" s="91" t="s">
        <v>2421</v>
      </c>
      <c r="F3415" s="91" t="s">
        <v>2688</v>
      </c>
      <c r="G3415" s="91" t="s">
        <v>2421</v>
      </c>
      <c r="H3415" s="91">
        <v>301</v>
      </c>
      <c r="I3415" s="91" t="s">
        <v>2683</v>
      </c>
      <c r="J3415" s="2" t="s">
        <v>3334</v>
      </c>
      <c r="K3415" s="2" t="s">
        <v>3294</v>
      </c>
      <c r="L3415" s="2" t="s">
        <v>35</v>
      </c>
      <c r="M3415" s="91" t="s">
        <v>2689</v>
      </c>
      <c r="N3415" s="64"/>
      <c r="O3415" s="64" t="s">
        <v>45</v>
      </c>
      <c r="P3415" s="64" t="s">
        <v>46</v>
      </c>
      <c r="Q3415" s="10">
        <v>0.15</v>
      </c>
      <c r="R3415" s="64">
        <v>32605</v>
      </c>
      <c r="S3415" s="64"/>
      <c r="T3415" s="83">
        <v>41153.254499999981</v>
      </c>
      <c r="U3415" s="13"/>
      <c r="V3415" s="13">
        <v>0</v>
      </c>
      <c r="W3415" s="83">
        <f t="shared" si="554"/>
        <v>41153.254499999981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3420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3334</v>
      </c>
      <c r="K3416" s="2" t="s">
        <v>3294</v>
      </c>
      <c r="L3416" s="2" t="s">
        <v>35</v>
      </c>
      <c r="M3416" s="91" t="s">
        <v>2690</v>
      </c>
      <c r="N3416" s="64"/>
      <c r="O3416" s="64" t="s">
        <v>45</v>
      </c>
      <c r="P3416" s="64" t="s">
        <v>46</v>
      </c>
      <c r="Q3416" s="10">
        <v>0.15</v>
      </c>
      <c r="R3416" s="64">
        <v>34670</v>
      </c>
      <c r="S3416" s="64"/>
      <c r="T3416" s="83">
        <v>45000.331500000029</v>
      </c>
      <c r="U3416" s="13"/>
      <c r="V3416" s="13">
        <v>0</v>
      </c>
      <c r="W3416" s="83">
        <f t="shared" si="554"/>
        <v>45000.331500000029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3433</v>
      </c>
      <c r="B3417" s="91" t="s">
        <v>35</v>
      </c>
      <c r="C3417" s="91" t="s">
        <v>47</v>
      </c>
      <c r="D3417" s="91" t="s">
        <v>63</v>
      </c>
      <c r="E3417" s="91" t="s">
        <v>2412</v>
      </c>
      <c r="F3417" s="91" t="s">
        <v>2685</v>
      </c>
      <c r="G3417" s="91" t="s">
        <v>2412</v>
      </c>
      <c r="H3417" s="91">
        <v>301</v>
      </c>
      <c r="I3417" s="91" t="s">
        <v>2683</v>
      </c>
      <c r="J3417" s="2" t="s">
        <v>3334</v>
      </c>
      <c r="K3417" s="2" t="s">
        <v>3294</v>
      </c>
      <c r="L3417" s="2" t="s">
        <v>35</v>
      </c>
      <c r="M3417" s="91" t="s">
        <v>2691</v>
      </c>
      <c r="N3417" s="64"/>
      <c r="O3417" s="64" t="s">
        <v>45</v>
      </c>
      <c r="P3417" s="64" t="s">
        <v>46</v>
      </c>
      <c r="Q3417" s="10">
        <v>0.15</v>
      </c>
      <c r="R3417" s="64">
        <v>39284</v>
      </c>
      <c r="S3417" s="64"/>
      <c r="T3417" s="83">
        <v>-0.48100000011618249</v>
      </c>
      <c r="U3417" s="13"/>
      <c r="V3417" s="13">
        <v>0</v>
      </c>
      <c r="W3417" s="83">
        <f t="shared" si="554"/>
        <v>-0.48100000011618249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3420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3334</v>
      </c>
      <c r="K3418" s="2" t="s">
        <v>3294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10656</v>
      </c>
      <c r="S3418" s="64"/>
      <c r="T3418" s="83">
        <v>675.27800000000207</v>
      </c>
      <c r="U3418" s="13"/>
      <c r="V3418" s="13">
        <v>0</v>
      </c>
      <c r="W3418" s="83">
        <f t="shared" si="554"/>
        <v>675.27800000000207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3420</v>
      </c>
      <c r="B3419" s="91" t="s">
        <v>35</v>
      </c>
      <c r="C3419" s="91" t="s">
        <v>146</v>
      </c>
      <c r="D3419" s="91" t="s">
        <v>147</v>
      </c>
      <c r="E3419" s="91" t="s">
        <v>2692</v>
      </c>
      <c r="F3419" s="91" t="s">
        <v>2692</v>
      </c>
      <c r="G3419" s="91" t="s">
        <v>2692</v>
      </c>
      <c r="H3419" s="91">
        <v>301</v>
      </c>
      <c r="I3419" s="91" t="s">
        <v>2683</v>
      </c>
      <c r="J3419" s="2" t="s">
        <v>3334</v>
      </c>
      <c r="K3419" s="2" t="s">
        <v>3294</v>
      </c>
      <c r="L3419" s="2" t="s">
        <v>35</v>
      </c>
      <c r="M3419" s="91" t="s">
        <v>2692</v>
      </c>
      <c r="N3419" s="64"/>
      <c r="O3419" s="64" t="s">
        <v>45</v>
      </c>
      <c r="P3419" s="64" t="s">
        <v>46</v>
      </c>
      <c r="Q3419" s="10">
        <v>0.12</v>
      </c>
      <c r="R3419" s="64">
        <v>40513</v>
      </c>
      <c r="S3419" s="64"/>
      <c r="T3419" s="83">
        <v>13132.321499999998</v>
      </c>
      <c r="U3419" s="13"/>
      <c r="V3419" s="13">
        <v>0</v>
      </c>
      <c r="W3419" s="83">
        <f t="shared" si="554"/>
        <v>13132.321499999998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3420</v>
      </c>
      <c r="B3420" s="91" t="s">
        <v>35</v>
      </c>
      <c r="C3420" s="91" t="s">
        <v>189</v>
      </c>
      <c r="D3420" s="91" t="s">
        <v>190</v>
      </c>
      <c r="E3420" s="91" t="s">
        <v>2489</v>
      </c>
      <c r="F3420" s="91" t="s">
        <v>2489</v>
      </c>
      <c r="G3420" s="91" t="s">
        <v>2489</v>
      </c>
      <c r="H3420" s="91">
        <v>301</v>
      </c>
      <c r="I3420" s="91" t="s">
        <v>2683</v>
      </c>
      <c r="J3420" s="2" t="s">
        <v>3334</v>
      </c>
      <c r="K3420" s="2" t="s">
        <v>3294</v>
      </c>
      <c r="L3420" s="2" t="s">
        <v>35</v>
      </c>
      <c r="M3420" s="91" t="s">
        <v>2489</v>
      </c>
      <c r="N3420" s="64"/>
      <c r="O3420" s="64" t="s">
        <v>45</v>
      </c>
      <c r="P3420" s="64" t="s">
        <v>41</v>
      </c>
      <c r="Q3420" s="10">
        <v>0</v>
      </c>
      <c r="R3420" s="64">
        <v>40608</v>
      </c>
      <c r="S3420" s="64"/>
      <c r="T3420" s="83">
        <v>1.4499999999088686E-2</v>
      </c>
      <c r="U3420" s="13"/>
      <c r="V3420" s="13">
        <v>0</v>
      </c>
      <c r="W3420" s="83">
        <f t="shared" si="554"/>
        <v>1.4499999999088686E-2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3420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3334</v>
      </c>
      <c r="K3421" s="2" t="s">
        <v>3294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40061</v>
      </c>
      <c r="S3421" s="64"/>
      <c r="T3421" s="83">
        <v>1.3999999999668944E-2</v>
      </c>
      <c r="U3421" s="13"/>
      <c r="V3421" s="13">
        <v>0</v>
      </c>
      <c r="W3421" s="83">
        <f t="shared" si="554"/>
        <v>1.3999999999668944E-2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3420</v>
      </c>
      <c r="B3422" s="91" t="s">
        <v>35</v>
      </c>
      <c r="C3422" s="91" t="s">
        <v>189</v>
      </c>
      <c r="D3422" s="91" t="s">
        <v>210</v>
      </c>
      <c r="E3422" s="91" t="s">
        <v>2693</v>
      </c>
      <c r="F3422" s="91" t="s">
        <v>2693</v>
      </c>
      <c r="G3422" s="91" t="s">
        <v>2693</v>
      </c>
      <c r="H3422" s="91">
        <v>301</v>
      </c>
      <c r="I3422" s="91" t="s">
        <v>2683</v>
      </c>
      <c r="J3422" s="2" t="s">
        <v>3334</v>
      </c>
      <c r="K3422" s="2" t="s">
        <v>3294</v>
      </c>
      <c r="L3422" s="2" t="s">
        <v>35</v>
      </c>
      <c r="M3422" s="91" t="s">
        <v>2693</v>
      </c>
      <c r="N3422" s="64"/>
      <c r="O3422" s="64" t="s">
        <v>45</v>
      </c>
      <c r="P3422" s="64" t="s">
        <v>46</v>
      </c>
      <c r="Q3422" s="10">
        <v>0.05</v>
      </c>
      <c r="R3422" s="64">
        <v>40850</v>
      </c>
      <c r="S3422" s="64"/>
      <c r="T3422" s="83">
        <v>2740.9789999999998</v>
      </c>
      <c r="U3422" s="13"/>
      <c r="V3422" s="13">
        <v>0</v>
      </c>
      <c r="W3422" s="83">
        <v>0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0.15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3420</v>
      </c>
      <c r="B3423" s="91" t="s">
        <v>35</v>
      </c>
      <c r="C3423" s="91" t="s">
        <v>47</v>
      </c>
      <c r="D3423" s="91" t="s">
        <v>63</v>
      </c>
      <c r="E3423" s="91" t="s">
        <v>2412</v>
      </c>
      <c r="F3423" s="91" t="s">
        <v>2685</v>
      </c>
      <c r="G3423" s="91" t="s">
        <v>2412</v>
      </c>
      <c r="H3423" s="91">
        <v>301</v>
      </c>
      <c r="I3423" s="91" t="s">
        <v>2683</v>
      </c>
      <c r="J3423" s="2" t="s">
        <v>3334</v>
      </c>
      <c r="K3423" s="2" t="s">
        <v>3294</v>
      </c>
      <c r="L3423" s="2" t="s">
        <v>35</v>
      </c>
      <c r="M3423" s="91" t="s">
        <v>2694</v>
      </c>
      <c r="N3423" s="64"/>
      <c r="O3423" s="64" t="s">
        <v>45</v>
      </c>
      <c r="P3423" s="64" t="s">
        <v>46</v>
      </c>
      <c r="Q3423" s="10">
        <v>0.15</v>
      </c>
      <c r="R3423" s="64">
        <v>32604</v>
      </c>
      <c r="S3423" s="64"/>
      <c r="T3423" s="83">
        <v>9.9999999802093953E-3</v>
      </c>
      <c r="U3423" s="13"/>
      <c r="V3423" s="13">
        <v>0</v>
      </c>
      <c r="W3423" s="83">
        <f t="shared" si="554"/>
        <v>9.9999999802093953E-3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3420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3334</v>
      </c>
      <c r="K3424" s="2" t="s">
        <v>3294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1595</v>
      </c>
      <c r="S3424" s="64"/>
      <c r="T3424" s="83">
        <v>-128.19200000000077</v>
      </c>
      <c r="U3424" s="13"/>
      <c r="V3424" s="13">
        <v>0</v>
      </c>
      <c r="W3424" s="83">
        <f t="shared" si="554"/>
        <v>-128.19200000000077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3420</v>
      </c>
      <c r="B3425" s="91" t="s">
        <v>35</v>
      </c>
      <c r="C3425" s="91" t="s">
        <v>146</v>
      </c>
      <c r="D3425" s="91" t="s">
        <v>147</v>
      </c>
      <c r="E3425" s="91" t="s">
        <v>2695</v>
      </c>
      <c r="F3425" s="91" t="s">
        <v>2696</v>
      </c>
      <c r="G3425" s="91" t="s">
        <v>2695</v>
      </c>
      <c r="H3425" s="91">
        <v>301</v>
      </c>
      <c r="I3425" s="91" t="s">
        <v>2683</v>
      </c>
      <c r="J3425" s="2" t="s">
        <v>3334</v>
      </c>
      <c r="K3425" s="2" t="s">
        <v>3294</v>
      </c>
      <c r="L3425" s="2" t="s">
        <v>35</v>
      </c>
      <c r="M3425" s="91" t="s">
        <v>2695</v>
      </c>
      <c r="N3425" s="64"/>
      <c r="O3425" s="64" t="s">
        <v>45</v>
      </c>
      <c r="P3425" s="64" t="s">
        <v>46</v>
      </c>
      <c r="Q3425" s="10">
        <v>0.1</v>
      </c>
      <c r="R3425" s="64">
        <v>3647</v>
      </c>
      <c r="S3425" s="64"/>
      <c r="T3425" s="83">
        <v>-0.314</v>
      </c>
      <c r="U3425" s="13"/>
      <c r="V3425" s="13">
        <v>0</v>
      </c>
      <c r="W3425" s="83">
        <f t="shared" si="554"/>
        <v>-0.314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3420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3334</v>
      </c>
      <c r="K3426" s="2" t="s">
        <v>3294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37533</v>
      </c>
      <c r="S3426" s="64"/>
      <c r="T3426" s="83">
        <v>8125.5360000000001</v>
      </c>
      <c r="U3426" s="13"/>
      <c r="V3426" s="13">
        <v>0</v>
      </c>
      <c r="W3426" s="83">
        <f t="shared" si="554"/>
        <v>8125.5360000000001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3433</v>
      </c>
      <c r="B3427" s="91" t="s">
        <v>35</v>
      </c>
      <c r="C3427" s="91" t="s">
        <v>47</v>
      </c>
      <c r="D3427" s="91" t="s">
        <v>63</v>
      </c>
      <c r="E3427" s="91" t="s">
        <v>2391</v>
      </c>
      <c r="F3427" s="91" t="s">
        <v>2391</v>
      </c>
      <c r="G3427" s="91" t="s">
        <v>2391</v>
      </c>
      <c r="H3427" s="91">
        <v>301</v>
      </c>
      <c r="I3427" s="91" t="s">
        <v>2683</v>
      </c>
      <c r="J3427" s="2" t="s">
        <v>3334</v>
      </c>
      <c r="K3427" s="2" t="s">
        <v>3294</v>
      </c>
      <c r="L3427" s="2" t="s">
        <v>35</v>
      </c>
      <c r="M3427" s="91" t="s">
        <v>2697</v>
      </c>
      <c r="N3427" s="64"/>
      <c r="O3427" s="64" t="s">
        <v>45</v>
      </c>
      <c r="P3427" s="64" t="s">
        <v>46</v>
      </c>
      <c r="Q3427" s="10">
        <v>0.15</v>
      </c>
      <c r="R3427" s="64">
        <v>38068</v>
      </c>
      <c r="S3427" s="64"/>
      <c r="T3427" s="83">
        <v>57026.803999999996</v>
      </c>
      <c r="U3427" s="13"/>
      <c r="V3427" s="13">
        <v>0</v>
      </c>
      <c r="W3427" s="83">
        <f t="shared" si="554"/>
        <v>57026.803999999996</v>
      </c>
      <c r="X3427" s="83">
        <f t="shared" si="555"/>
        <v>0</v>
      </c>
      <c r="Y3427" s="83"/>
      <c r="Z3427" s="16">
        <v>0</v>
      </c>
      <c r="AA3427" s="7">
        <v>0</v>
      </c>
      <c r="AB3427" s="7">
        <f t="shared" si="560"/>
        <v>0</v>
      </c>
      <c r="AC3427" s="5">
        <f t="shared" si="561"/>
        <v>0</v>
      </c>
      <c r="AD3427" s="13">
        <v>0</v>
      </c>
      <c r="AE3427" s="3">
        <f>VLOOKUP(I3427,[1]媒体政策预估表!A:N,MATCH(O3427,[1]媒体政策预估表!$A$2:$M$2,0),0)</f>
        <v>0.1</v>
      </c>
      <c r="AF3427" s="7">
        <f t="shared" si="562"/>
        <v>0</v>
      </c>
      <c r="AG3427" s="10">
        <v>0.2</v>
      </c>
      <c r="AH3427" s="13">
        <f t="shared" si="564"/>
        <v>0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3420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3335</v>
      </c>
      <c r="K3428" s="2" t="s">
        <v>3284</v>
      </c>
      <c r="L3428" s="2" t="s">
        <v>35</v>
      </c>
      <c r="M3428" s="91" t="s">
        <v>412</v>
      </c>
      <c r="N3428" s="64"/>
      <c r="O3428" s="64" t="s">
        <v>413</v>
      </c>
      <c r="P3428" s="64" t="s">
        <v>76</v>
      </c>
      <c r="Q3428" s="16">
        <v>0.06</v>
      </c>
      <c r="R3428" s="82">
        <v>1000083622</v>
      </c>
      <c r="S3428" s="64"/>
      <c r="T3428" s="13">
        <v>34400.009999999995</v>
      </c>
      <c r="U3428" s="13">
        <v>50000</v>
      </c>
      <c r="V3428" s="13">
        <v>24849.17</v>
      </c>
      <c r="W3428" s="83">
        <f t="shared" si="554"/>
        <v>59550.84</v>
      </c>
      <c r="X3428" s="83">
        <f t="shared" si="555"/>
        <v>24849.17</v>
      </c>
      <c r="Y3428" s="83"/>
      <c r="Z3428" s="16">
        <v>0</v>
      </c>
      <c r="AA3428" s="7">
        <v>0</v>
      </c>
      <c r="AB3428" s="7">
        <f t="shared" si="560"/>
        <v>24849.17</v>
      </c>
      <c r="AC3428" s="5">
        <f t="shared" si="561"/>
        <v>1490.9501999999998</v>
      </c>
      <c r="AD3428" s="83">
        <f>V3428</f>
        <v>24849.17</v>
      </c>
      <c r="AE3428" s="3">
        <f>VLOOKUP(I3428,[1]媒体政策预估表!A:N,MATCH(O3428,[1]媒体政策预估表!$A$2:$M$2,0),0)</f>
        <v>7.0000000000000007E-2</v>
      </c>
      <c r="AF3428" s="7">
        <f t="shared" si="562"/>
        <v>1739.4419</v>
      </c>
      <c r="AG3428" s="16">
        <v>0</v>
      </c>
      <c r="AH3428" s="83">
        <f>V3428</f>
        <v>24849.17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3420</v>
      </c>
      <c r="B3429" s="91" t="s">
        <v>35</v>
      </c>
      <c r="C3429" s="91" t="s">
        <v>59</v>
      </c>
      <c r="D3429" s="91" t="s">
        <v>60</v>
      </c>
      <c r="E3429" s="91" t="s">
        <v>74</v>
      </c>
      <c r="F3429" s="91" t="s">
        <v>74</v>
      </c>
      <c r="G3429" s="91" t="s">
        <v>74</v>
      </c>
      <c r="H3429" s="91">
        <v>62</v>
      </c>
      <c r="I3429" s="91" t="s">
        <v>411</v>
      </c>
      <c r="J3429" s="2" t="s">
        <v>3335</v>
      </c>
      <c r="K3429" s="2" t="s">
        <v>3284</v>
      </c>
      <c r="L3429" s="2" t="s">
        <v>35</v>
      </c>
      <c r="M3429" s="91" t="s">
        <v>414</v>
      </c>
      <c r="N3429" s="64"/>
      <c r="O3429" s="64" t="s">
        <v>413</v>
      </c>
      <c r="P3429" s="64" t="s">
        <v>76</v>
      </c>
      <c r="Q3429" s="16">
        <v>0.06</v>
      </c>
      <c r="R3429" s="82">
        <v>1000076496</v>
      </c>
      <c r="S3429" s="64"/>
      <c r="T3429" s="13">
        <v>33079.01</v>
      </c>
      <c r="U3429" s="13">
        <v>50000</v>
      </c>
      <c r="V3429" s="13">
        <v>24880.090000000004</v>
      </c>
      <c r="W3429" s="83">
        <f t="shared" si="554"/>
        <v>58198.920000000006</v>
      </c>
      <c r="X3429" s="83">
        <f t="shared" si="555"/>
        <v>24880.090000000004</v>
      </c>
      <c r="Y3429" s="83"/>
      <c r="Z3429" s="16">
        <v>0</v>
      </c>
      <c r="AA3429" s="7">
        <v>0</v>
      </c>
      <c r="AB3429" s="7">
        <f t="shared" si="560"/>
        <v>24880.090000000004</v>
      </c>
      <c r="AC3429" s="5">
        <f t="shared" si="561"/>
        <v>1492.8054000000002</v>
      </c>
      <c r="AD3429" s="83">
        <f t="shared" ref="AD3429:AD3492" si="565">V3429</f>
        <v>24880.090000000004</v>
      </c>
      <c r="AE3429" s="3">
        <f>VLOOKUP(I3429,[1]媒体政策预估表!A:N,MATCH(O3429,[1]媒体政策预估表!$A$2:$M$2,0),0)</f>
        <v>7.0000000000000007E-2</v>
      </c>
      <c r="AF3429" s="7">
        <f t="shared" si="562"/>
        <v>1741.6063000000004</v>
      </c>
      <c r="AG3429" s="16">
        <v>0</v>
      </c>
      <c r="AH3429" s="83">
        <f t="shared" ref="AH3429:AH3492" si="566">V3429</f>
        <v>24880.090000000004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3414</v>
      </c>
      <c r="B3430" s="91" t="s">
        <v>35</v>
      </c>
      <c r="C3430" s="91" t="s">
        <v>59</v>
      </c>
      <c r="D3430" s="91" t="s">
        <v>60</v>
      </c>
      <c r="E3430" s="91" t="s">
        <v>415</v>
      </c>
      <c r="F3430" s="91" t="s">
        <v>415</v>
      </c>
      <c r="G3430" s="91" t="s">
        <v>415</v>
      </c>
      <c r="H3430" s="91">
        <v>62</v>
      </c>
      <c r="I3430" s="91" t="s">
        <v>411</v>
      </c>
      <c r="J3430" s="2" t="s">
        <v>3335</v>
      </c>
      <c r="K3430" s="2" t="s">
        <v>3284</v>
      </c>
      <c r="L3430" s="2" t="s">
        <v>35</v>
      </c>
      <c r="M3430" s="91" t="s">
        <v>416</v>
      </c>
      <c r="N3430" s="64"/>
      <c r="O3430" s="64" t="s">
        <v>413</v>
      </c>
      <c r="P3430" s="64" t="s">
        <v>46</v>
      </c>
      <c r="Q3430" s="16">
        <v>0.02</v>
      </c>
      <c r="R3430" s="82">
        <v>1000098965</v>
      </c>
      <c r="S3430" s="64"/>
      <c r="T3430" s="13">
        <v>9280.5000000000073</v>
      </c>
      <c r="U3430" s="13">
        <v>20000</v>
      </c>
      <c r="V3430" s="13">
        <v>20571.399999999998</v>
      </c>
      <c r="W3430" s="83">
        <f t="shared" si="554"/>
        <v>8709.1000000000095</v>
      </c>
      <c r="X3430" s="83">
        <f t="shared" si="555"/>
        <v>20168.039215686273</v>
      </c>
      <c r="Y3430" s="83"/>
      <c r="Z3430" s="16">
        <v>0</v>
      </c>
      <c r="AA3430" s="7">
        <v>0</v>
      </c>
      <c r="AB3430" s="7">
        <f t="shared" si="560"/>
        <v>20168.039215686273</v>
      </c>
      <c r="AC3430" s="5">
        <f t="shared" si="561"/>
        <v>403.36078431372516</v>
      </c>
      <c r="AD3430" s="83">
        <f t="shared" si="565"/>
        <v>20571.399999999998</v>
      </c>
      <c r="AE3430" s="3">
        <f>VLOOKUP(I3430,[1]媒体政策预估表!A:N,MATCH(O3430,[1]媒体政策预估表!$A$2:$M$2,0),0)</f>
        <v>7.0000000000000007E-2</v>
      </c>
      <c r="AF3430" s="7">
        <f t="shared" si="562"/>
        <v>1439.998</v>
      </c>
      <c r="AG3430" s="16">
        <v>0</v>
      </c>
      <c r="AH3430" s="83">
        <f t="shared" si="566"/>
        <v>20571.399999999998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3414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417</v>
      </c>
      <c r="G3431" s="91" t="s">
        <v>417</v>
      </c>
      <c r="H3431" s="91">
        <v>62</v>
      </c>
      <c r="I3431" s="91" t="s">
        <v>411</v>
      </c>
      <c r="J3431" s="2" t="s">
        <v>3335</v>
      </c>
      <c r="K3431" s="2" t="s">
        <v>3284</v>
      </c>
      <c r="L3431" s="2" t="s">
        <v>35</v>
      </c>
      <c r="M3431" s="91" t="s">
        <v>419</v>
      </c>
      <c r="N3431" s="64"/>
      <c r="O3431" s="64" t="s">
        <v>413</v>
      </c>
      <c r="P3431" s="64" t="s">
        <v>93</v>
      </c>
      <c r="Q3431" s="16">
        <v>0.98</v>
      </c>
      <c r="R3431" s="82">
        <v>1000043663</v>
      </c>
      <c r="S3431" s="64"/>
      <c r="T3431" s="13">
        <v>6699.3000000000029</v>
      </c>
      <c r="U3431" s="13">
        <v>110000</v>
      </c>
      <c r="V3431" s="13">
        <v>97038.60000000002</v>
      </c>
      <c r="W3431" s="83">
        <f t="shared" ref="W3431:W3494" si="567">T3431+U3431-V3431</f>
        <v>19660.699999999983</v>
      </c>
      <c r="X3431" s="83">
        <f t="shared" si="555"/>
        <v>95097.828000000023</v>
      </c>
      <c r="Y3431" s="83"/>
      <c r="Z3431" s="16">
        <v>0</v>
      </c>
      <c r="AA3431" s="7">
        <v>0</v>
      </c>
      <c r="AB3431" s="7">
        <f t="shared" si="560"/>
        <v>95097.828000000023</v>
      </c>
      <c r="AC3431" s="5">
        <f t="shared" si="561"/>
        <v>1940.7719999999972</v>
      </c>
      <c r="AD3431" s="83">
        <f t="shared" si="565"/>
        <v>97038.60000000002</v>
      </c>
      <c r="AE3431" s="3">
        <f>VLOOKUP(I3431,[1]媒体政策预估表!A:N,MATCH(O3431,[1]媒体政策预估表!$A$2:$M$2,0),0)</f>
        <v>7.0000000000000007E-2</v>
      </c>
      <c r="AF3431" s="7">
        <f t="shared" si="562"/>
        <v>6792.702000000002</v>
      </c>
      <c r="AG3431" s="16">
        <v>0</v>
      </c>
      <c r="AH3431" s="83">
        <f t="shared" si="566"/>
        <v>97038.60000000002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3414</v>
      </c>
      <c r="B3432" s="91" t="s">
        <v>35</v>
      </c>
      <c r="C3432" s="91" t="s">
        <v>59</v>
      </c>
      <c r="D3432" s="91" t="s">
        <v>60</v>
      </c>
      <c r="E3432" s="91" t="s">
        <v>420</v>
      </c>
      <c r="F3432" s="91" t="s">
        <v>421</v>
      </c>
      <c r="G3432" s="91" t="s">
        <v>420</v>
      </c>
      <c r="H3432" s="91">
        <v>62</v>
      </c>
      <c r="I3432" s="91" t="s">
        <v>411</v>
      </c>
      <c r="J3432" s="2" t="s">
        <v>3335</v>
      </c>
      <c r="K3432" s="2" t="s">
        <v>3284</v>
      </c>
      <c r="L3432" s="2" t="s">
        <v>35</v>
      </c>
      <c r="M3432" s="91" t="s">
        <v>420</v>
      </c>
      <c r="N3432" s="64"/>
      <c r="O3432" s="64" t="s">
        <v>413</v>
      </c>
      <c r="P3432" s="64" t="s">
        <v>41</v>
      </c>
      <c r="Q3432" s="16">
        <v>0</v>
      </c>
      <c r="R3432" s="82">
        <v>1000048631</v>
      </c>
      <c r="S3432" s="64"/>
      <c r="T3432" s="13">
        <v>19970.879999999976</v>
      </c>
      <c r="U3432" s="13">
        <v>110000</v>
      </c>
      <c r="V3432" s="13">
        <v>77280.55</v>
      </c>
      <c r="W3432" s="83">
        <f t="shared" si="567"/>
        <v>52690.329999999973</v>
      </c>
      <c r="X3432" s="83">
        <f t="shared" ref="X3432:X3495" si="568">IF(P3432="折扣",V3432*Q3432,IF(P3432="返现",V3432,V3432/(1+Q3432)))</f>
        <v>77280.55</v>
      </c>
      <c r="Y3432" s="83"/>
      <c r="Z3432" s="16">
        <v>0</v>
      </c>
      <c r="AA3432" s="7">
        <v>0</v>
      </c>
      <c r="AB3432" s="7">
        <f t="shared" si="560"/>
        <v>77280.55</v>
      </c>
      <c r="AC3432" s="5">
        <f t="shared" si="561"/>
        <v>0</v>
      </c>
      <c r="AD3432" s="83">
        <f t="shared" si="565"/>
        <v>77280.55</v>
      </c>
      <c r="AE3432" s="3">
        <f>VLOOKUP(I3432,[1]媒体政策预估表!A:N,MATCH(O3432,[1]媒体政策预估表!$A$2:$M$2,0),0)</f>
        <v>7.0000000000000007E-2</v>
      </c>
      <c r="AF3432" s="7">
        <f t="shared" si="562"/>
        <v>5409.6385000000009</v>
      </c>
      <c r="AG3432" s="16">
        <v>0</v>
      </c>
      <c r="AH3432" s="83">
        <f t="shared" si="566"/>
        <v>77280.55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3414</v>
      </c>
      <c r="B3433" s="91" t="s">
        <v>35</v>
      </c>
      <c r="C3433" s="91" t="s">
        <v>59</v>
      </c>
      <c r="D3433" s="91" t="s">
        <v>60</v>
      </c>
      <c r="E3433" s="91" t="s">
        <v>424</v>
      </c>
      <c r="F3433" s="91" t="s">
        <v>425</v>
      </c>
      <c r="G3433" s="91" t="s">
        <v>424</v>
      </c>
      <c r="H3433" s="91">
        <v>62</v>
      </c>
      <c r="I3433" s="91" t="s">
        <v>411</v>
      </c>
      <c r="J3433" s="2" t="s">
        <v>3335</v>
      </c>
      <c r="K3433" s="2" t="s">
        <v>3284</v>
      </c>
      <c r="L3433" s="2" t="s">
        <v>35</v>
      </c>
      <c r="M3433" s="91" t="s">
        <v>426</v>
      </c>
      <c r="N3433" s="64"/>
      <c r="O3433" s="64" t="s">
        <v>413</v>
      </c>
      <c r="P3433" s="64" t="s">
        <v>46</v>
      </c>
      <c r="Q3433" s="16">
        <v>0.02</v>
      </c>
      <c r="R3433" s="82">
        <v>1000098894</v>
      </c>
      <c r="S3433" s="64"/>
      <c r="T3433" s="13">
        <v>0</v>
      </c>
      <c r="U3433" s="13">
        <v>130000</v>
      </c>
      <c r="V3433" s="13">
        <v>95189.88</v>
      </c>
      <c r="W3433" s="83">
        <f t="shared" si="567"/>
        <v>34810.119999999995</v>
      </c>
      <c r="X3433" s="83">
        <f t="shared" si="568"/>
        <v>93323.411764705888</v>
      </c>
      <c r="Y3433" s="83"/>
      <c r="Z3433" s="16">
        <v>0</v>
      </c>
      <c r="AA3433" s="7">
        <v>0</v>
      </c>
      <c r="AB3433" s="7">
        <f t="shared" si="560"/>
        <v>93323.411764705888</v>
      </c>
      <c r="AC3433" s="5">
        <f t="shared" si="561"/>
        <v>1866.4682352941163</v>
      </c>
      <c r="AD3433" s="83">
        <f t="shared" si="565"/>
        <v>95189.88</v>
      </c>
      <c r="AE3433" s="3">
        <f>VLOOKUP(I3433,[1]媒体政策预估表!A:N,MATCH(O3433,[1]媒体政策预估表!$A$2:$M$2,0),0)</f>
        <v>7.0000000000000007E-2</v>
      </c>
      <c r="AF3433" s="7">
        <f t="shared" si="562"/>
        <v>6663.2916000000014</v>
      </c>
      <c r="AG3433" s="16">
        <v>0</v>
      </c>
      <c r="AH3433" s="83">
        <f t="shared" si="566"/>
        <v>95189.88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3414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3335</v>
      </c>
      <c r="K3434" s="2" t="s">
        <v>3284</v>
      </c>
      <c r="L3434" s="2" t="s">
        <v>35</v>
      </c>
      <c r="M3434" s="91" t="s">
        <v>429</v>
      </c>
      <c r="N3434" s="64"/>
      <c r="O3434" s="64" t="s">
        <v>413</v>
      </c>
      <c r="P3434" s="64" t="s">
        <v>46</v>
      </c>
      <c r="Q3434" s="16">
        <v>0.02</v>
      </c>
      <c r="R3434" s="82">
        <v>1000069099</v>
      </c>
      <c r="S3434" s="64"/>
      <c r="T3434" s="13">
        <v>52046.79</v>
      </c>
      <c r="U3434" s="13">
        <v>104000</v>
      </c>
      <c r="V3434" s="13">
        <v>96123.61</v>
      </c>
      <c r="W3434" s="83">
        <f t="shared" si="567"/>
        <v>59923.180000000008</v>
      </c>
      <c r="X3434" s="83">
        <f t="shared" si="568"/>
        <v>94238.833333333328</v>
      </c>
      <c r="Y3434" s="83"/>
      <c r="Z3434" s="16">
        <v>0</v>
      </c>
      <c r="AA3434" s="7">
        <v>0</v>
      </c>
      <c r="AB3434" s="7">
        <f t="shared" si="560"/>
        <v>94238.833333333328</v>
      </c>
      <c r="AC3434" s="5">
        <f t="shared" si="561"/>
        <v>1884.7766666666721</v>
      </c>
      <c r="AD3434" s="83">
        <f t="shared" si="565"/>
        <v>96123.61</v>
      </c>
      <c r="AE3434" s="3">
        <f>VLOOKUP(I3434,[1]媒体政策预估表!A:N,MATCH(O3434,[1]媒体政策预估表!$A$2:$M$2,0),0)</f>
        <v>7.0000000000000007E-2</v>
      </c>
      <c r="AF3434" s="7">
        <f t="shared" si="562"/>
        <v>6728.6527000000006</v>
      </c>
      <c r="AG3434" s="16">
        <v>0</v>
      </c>
      <c r="AH3434" s="83">
        <f t="shared" si="566"/>
        <v>96123.61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3414</v>
      </c>
      <c r="B3435" s="91" t="s">
        <v>35</v>
      </c>
      <c r="C3435" s="91" t="s">
        <v>59</v>
      </c>
      <c r="D3435" s="91" t="s">
        <v>60</v>
      </c>
      <c r="E3435" s="91" t="s">
        <v>428</v>
      </c>
      <c r="F3435" s="91" t="s">
        <v>428</v>
      </c>
      <c r="G3435" s="91" t="s">
        <v>428</v>
      </c>
      <c r="H3435" s="91">
        <v>62</v>
      </c>
      <c r="I3435" s="91" t="s">
        <v>411</v>
      </c>
      <c r="J3435" s="2" t="s">
        <v>3335</v>
      </c>
      <c r="K3435" s="2" t="s">
        <v>3284</v>
      </c>
      <c r="L3435" s="2" t="s">
        <v>35</v>
      </c>
      <c r="M3435" s="91" t="s">
        <v>430</v>
      </c>
      <c r="N3435" s="64"/>
      <c r="O3435" s="64" t="s">
        <v>45</v>
      </c>
      <c r="P3435" s="64" t="s">
        <v>46</v>
      </c>
      <c r="Q3435" s="16">
        <v>0.04</v>
      </c>
      <c r="R3435" s="82">
        <v>1000069101</v>
      </c>
      <c r="S3435" s="64"/>
      <c r="T3435" s="13">
        <v>19809.75</v>
      </c>
      <c r="U3435" s="13">
        <v>26000</v>
      </c>
      <c r="V3435" s="13">
        <v>0</v>
      </c>
      <c r="W3435" s="83">
        <f t="shared" si="567"/>
        <v>45809.75</v>
      </c>
      <c r="X3435" s="83">
        <f t="shared" si="568"/>
        <v>0</v>
      </c>
      <c r="Y3435" s="83"/>
      <c r="Z3435" s="16">
        <v>0</v>
      </c>
      <c r="AA3435" s="7">
        <v>0</v>
      </c>
      <c r="AB3435" s="7">
        <f t="shared" si="560"/>
        <v>0</v>
      </c>
      <c r="AC3435" s="5">
        <f t="shared" si="561"/>
        <v>0</v>
      </c>
      <c r="AD3435" s="83">
        <f t="shared" si="565"/>
        <v>0</v>
      </c>
      <c r="AE3435" s="3">
        <f>VLOOKUP(I3435,[1]媒体政策预估表!A:N,MATCH(O3435,[1]媒体政策预估表!$A$2:$M$2,0),0)</f>
        <v>0.12</v>
      </c>
      <c r="AF3435" s="7">
        <f t="shared" si="562"/>
        <v>0</v>
      </c>
      <c r="AG3435" s="16">
        <v>0</v>
      </c>
      <c r="AH3435" s="83">
        <f t="shared" si="566"/>
        <v>0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3414</v>
      </c>
      <c r="B3436" s="91" t="s">
        <v>35</v>
      </c>
      <c r="C3436" s="91" t="s">
        <v>36</v>
      </c>
      <c r="D3436" s="91" t="s">
        <v>226</v>
      </c>
      <c r="E3436" s="91" t="s">
        <v>3461</v>
      </c>
      <c r="F3436" s="91" t="s">
        <v>3461</v>
      </c>
      <c r="G3436" s="91" t="s">
        <v>3461</v>
      </c>
      <c r="H3436" s="91">
        <v>62</v>
      </c>
      <c r="I3436" s="91" t="s">
        <v>411</v>
      </c>
      <c r="J3436" s="2" t="s">
        <v>3335</v>
      </c>
      <c r="K3436" s="2" t="s">
        <v>3284</v>
      </c>
      <c r="L3436" s="2" t="s">
        <v>35</v>
      </c>
      <c r="M3436" s="91" t="s">
        <v>3462</v>
      </c>
      <c r="N3436" s="64"/>
      <c r="O3436" s="64" t="s">
        <v>413</v>
      </c>
      <c r="P3436" s="64" t="s">
        <v>41</v>
      </c>
      <c r="Q3436" s="16">
        <v>0</v>
      </c>
      <c r="R3436" s="82">
        <v>1000101476</v>
      </c>
      <c r="S3436" s="64"/>
      <c r="T3436" s="13">
        <v>0</v>
      </c>
      <c r="U3436" s="13">
        <v>10000</v>
      </c>
      <c r="V3436" s="13">
        <v>5659.3500000000013</v>
      </c>
      <c r="W3436" s="83">
        <f t="shared" si="567"/>
        <v>4340.6499999999987</v>
      </c>
      <c r="X3436" s="83">
        <f t="shared" si="568"/>
        <v>5659.3500000000013</v>
      </c>
      <c r="Y3436" s="83"/>
      <c r="Z3436" s="16">
        <v>0</v>
      </c>
      <c r="AA3436" s="7">
        <v>0</v>
      </c>
      <c r="AB3436" s="7">
        <f t="shared" si="560"/>
        <v>5659.3500000000013</v>
      </c>
      <c r="AC3436" s="5">
        <f t="shared" si="561"/>
        <v>0</v>
      </c>
      <c r="AD3436" s="83">
        <f t="shared" si="565"/>
        <v>5659.3500000000013</v>
      </c>
      <c r="AE3436" s="3">
        <f>VLOOKUP(I3436,[1]媒体政策预估表!A:N,MATCH(O3436,[1]媒体政策预估表!$A$2:$M$2,0),0)</f>
        <v>7.0000000000000007E-2</v>
      </c>
      <c r="AF3436" s="7">
        <f t="shared" si="562"/>
        <v>396.15450000000016</v>
      </c>
      <c r="AG3436" s="16">
        <v>0</v>
      </c>
      <c r="AH3436" s="83">
        <f t="shared" si="566"/>
        <v>5659.3500000000013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3414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3335</v>
      </c>
      <c r="K3437" s="2" t="s">
        <v>3284</v>
      </c>
      <c r="L3437" s="2" t="s">
        <v>35</v>
      </c>
      <c r="M3437" s="91" t="s">
        <v>432</v>
      </c>
      <c r="N3437" s="64"/>
      <c r="O3437" s="64" t="s">
        <v>413</v>
      </c>
      <c r="P3437" s="64" t="s">
        <v>41</v>
      </c>
      <c r="Q3437" s="16">
        <v>0</v>
      </c>
      <c r="R3437" s="82">
        <v>1000094551</v>
      </c>
      <c r="S3437" s="64"/>
      <c r="T3437" s="13">
        <v>6218.239999999998</v>
      </c>
      <c r="U3437" s="13">
        <v>20000</v>
      </c>
      <c r="V3437" s="13">
        <v>3960.67</v>
      </c>
      <c r="W3437" s="83">
        <f t="shared" si="567"/>
        <v>22257.57</v>
      </c>
      <c r="X3437" s="83">
        <f t="shared" si="568"/>
        <v>3960.67</v>
      </c>
      <c r="Y3437" s="83"/>
      <c r="Z3437" s="16">
        <v>0</v>
      </c>
      <c r="AA3437" s="7">
        <v>0</v>
      </c>
      <c r="AB3437" s="7">
        <f t="shared" si="560"/>
        <v>3960.67</v>
      </c>
      <c r="AC3437" s="5">
        <f t="shared" si="561"/>
        <v>0</v>
      </c>
      <c r="AD3437" s="83">
        <f t="shared" si="565"/>
        <v>3960.67</v>
      </c>
      <c r="AE3437" s="3">
        <f>VLOOKUP(I3437,[1]媒体政策预估表!A:N,MATCH(O3437,[1]媒体政策预估表!$A$2:$M$2,0),0)</f>
        <v>7.0000000000000007E-2</v>
      </c>
      <c r="AF3437" s="7">
        <f t="shared" si="562"/>
        <v>277.24690000000004</v>
      </c>
      <c r="AG3437" s="16">
        <v>0</v>
      </c>
      <c r="AH3437" s="83">
        <f t="shared" si="566"/>
        <v>3960.67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3414</v>
      </c>
      <c r="B3438" s="91" t="s">
        <v>35</v>
      </c>
      <c r="C3438" s="91" t="s">
        <v>36</v>
      </c>
      <c r="D3438" s="91" t="s">
        <v>226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411</v>
      </c>
      <c r="J3438" s="2" t="s">
        <v>3335</v>
      </c>
      <c r="K3438" s="2" t="s">
        <v>3284</v>
      </c>
      <c r="L3438" s="2" t="s">
        <v>35</v>
      </c>
      <c r="M3438" s="91" t="s">
        <v>433</v>
      </c>
      <c r="N3438" s="64"/>
      <c r="O3438" s="64" t="s">
        <v>413</v>
      </c>
      <c r="P3438" s="64" t="s">
        <v>41</v>
      </c>
      <c r="Q3438" s="16">
        <v>0</v>
      </c>
      <c r="R3438" s="82">
        <v>1000094564</v>
      </c>
      <c r="S3438" s="64"/>
      <c r="T3438" s="13">
        <v>19738.319999999992</v>
      </c>
      <c r="U3438" s="13">
        <v>27044.66</v>
      </c>
      <c r="V3438" s="13">
        <v>6416.21</v>
      </c>
      <c r="W3438" s="83">
        <f t="shared" si="567"/>
        <v>40366.769999999997</v>
      </c>
      <c r="X3438" s="83">
        <f t="shared" si="568"/>
        <v>6416.21</v>
      </c>
      <c r="Y3438" s="83"/>
      <c r="Z3438" s="16">
        <v>0</v>
      </c>
      <c r="AA3438" s="7">
        <v>0</v>
      </c>
      <c r="AB3438" s="7">
        <f t="shared" si="560"/>
        <v>6416.21</v>
      </c>
      <c r="AC3438" s="5">
        <f t="shared" si="561"/>
        <v>0</v>
      </c>
      <c r="AD3438" s="83">
        <f t="shared" si="565"/>
        <v>6416.21</v>
      </c>
      <c r="AE3438" s="3">
        <f>VLOOKUP(I3438,[1]媒体政策预估表!A:N,MATCH(O3438,[1]媒体政策预估表!$A$2:$M$2,0),0)</f>
        <v>7.0000000000000007E-2</v>
      </c>
      <c r="AF3438" s="7">
        <f t="shared" si="562"/>
        <v>449.13470000000007</v>
      </c>
      <c r="AG3438" s="16">
        <v>0</v>
      </c>
      <c r="AH3438" s="83">
        <f t="shared" si="566"/>
        <v>6416.21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3414</v>
      </c>
      <c r="B3439" s="91" t="s">
        <v>35</v>
      </c>
      <c r="C3439" s="91" t="s">
        <v>36</v>
      </c>
      <c r="D3439" s="91" t="s">
        <v>226</v>
      </c>
      <c r="E3439" s="91" t="s">
        <v>434</v>
      </c>
      <c r="F3439" s="91" t="s">
        <v>434</v>
      </c>
      <c r="G3439" s="91" t="s">
        <v>434</v>
      </c>
      <c r="H3439" s="91">
        <v>62</v>
      </c>
      <c r="I3439" s="91" t="s">
        <v>411</v>
      </c>
      <c r="J3439" s="2" t="s">
        <v>3335</v>
      </c>
      <c r="K3439" s="2" t="s">
        <v>3284</v>
      </c>
      <c r="L3439" s="2" t="s">
        <v>35</v>
      </c>
      <c r="M3439" s="91" t="s">
        <v>435</v>
      </c>
      <c r="N3439" s="64"/>
      <c r="O3439" s="64" t="s">
        <v>413</v>
      </c>
      <c r="P3439" s="64" t="s">
        <v>41</v>
      </c>
      <c r="Q3439" s="16">
        <v>0</v>
      </c>
      <c r="R3439" s="82">
        <v>1000098625</v>
      </c>
      <c r="S3439" s="64"/>
      <c r="T3439" s="13">
        <v>31281.33</v>
      </c>
      <c r="U3439" s="13">
        <v>50000</v>
      </c>
      <c r="V3439" s="13">
        <v>59512.5</v>
      </c>
      <c r="W3439" s="83">
        <f t="shared" si="567"/>
        <v>21768.83</v>
      </c>
      <c r="X3439" s="83">
        <f t="shared" si="568"/>
        <v>59512.5</v>
      </c>
      <c r="Y3439" s="83"/>
      <c r="Z3439" s="16">
        <v>0</v>
      </c>
      <c r="AA3439" s="7">
        <v>0</v>
      </c>
      <c r="AB3439" s="7">
        <f t="shared" si="560"/>
        <v>59512.5</v>
      </c>
      <c r="AC3439" s="5">
        <f t="shared" si="561"/>
        <v>0</v>
      </c>
      <c r="AD3439" s="83">
        <f t="shared" si="565"/>
        <v>59512.5</v>
      </c>
      <c r="AE3439" s="3">
        <f>VLOOKUP(I3439,[1]媒体政策预估表!A:N,MATCH(O3439,[1]媒体政策预估表!$A$2:$M$2,0),0)</f>
        <v>7.0000000000000007E-2</v>
      </c>
      <c r="AF3439" s="7">
        <f t="shared" si="562"/>
        <v>4165.875</v>
      </c>
      <c r="AG3439" s="16">
        <v>0</v>
      </c>
      <c r="AH3439" s="83">
        <f t="shared" si="566"/>
        <v>59512.5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3414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3335</v>
      </c>
      <c r="K3440" s="2" t="s">
        <v>3284</v>
      </c>
      <c r="L3440" s="2" t="s">
        <v>35</v>
      </c>
      <c r="M3440" s="91" t="s">
        <v>440</v>
      </c>
      <c r="N3440" s="64"/>
      <c r="O3440" s="64" t="s">
        <v>413</v>
      </c>
      <c r="P3440" s="64" t="s">
        <v>41</v>
      </c>
      <c r="Q3440" s="16">
        <v>0</v>
      </c>
      <c r="R3440" s="82">
        <v>1000094457</v>
      </c>
      <c r="S3440" s="64"/>
      <c r="T3440" s="13">
        <v>4995.5</v>
      </c>
      <c r="U3440" s="13">
        <v>5000</v>
      </c>
      <c r="V3440" s="13">
        <v>5200</v>
      </c>
      <c r="W3440" s="83">
        <f t="shared" si="567"/>
        <v>4795.5</v>
      </c>
      <c r="X3440" s="83">
        <f t="shared" si="568"/>
        <v>5200</v>
      </c>
      <c r="Y3440" s="83"/>
      <c r="Z3440" s="16">
        <v>0</v>
      </c>
      <c r="AA3440" s="7">
        <v>0</v>
      </c>
      <c r="AB3440" s="7">
        <f t="shared" si="560"/>
        <v>5200</v>
      </c>
      <c r="AC3440" s="5">
        <f t="shared" si="561"/>
        <v>0</v>
      </c>
      <c r="AD3440" s="83">
        <f t="shared" si="565"/>
        <v>5200</v>
      </c>
      <c r="AE3440" s="3">
        <f>VLOOKUP(I3440,[1]媒体政策预估表!A:N,MATCH(O3440,[1]媒体政策预估表!$A$2:$M$2,0),0)</f>
        <v>7.0000000000000007E-2</v>
      </c>
      <c r="AF3440" s="7">
        <f t="shared" si="562"/>
        <v>364.00000000000006</v>
      </c>
      <c r="AG3440" s="16">
        <v>0</v>
      </c>
      <c r="AH3440" s="83">
        <f t="shared" si="566"/>
        <v>5200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3414</v>
      </c>
      <c r="B3441" s="91" t="s">
        <v>35</v>
      </c>
      <c r="C3441" s="91" t="s">
        <v>36</v>
      </c>
      <c r="D3441" s="91" t="s">
        <v>226</v>
      </c>
      <c r="E3441" s="91" t="s">
        <v>438</v>
      </c>
      <c r="F3441" s="91" t="s">
        <v>439</v>
      </c>
      <c r="G3441" s="91" t="s">
        <v>438</v>
      </c>
      <c r="H3441" s="91">
        <v>62</v>
      </c>
      <c r="I3441" s="91" t="s">
        <v>411</v>
      </c>
      <c r="J3441" s="2" t="s">
        <v>3335</v>
      </c>
      <c r="K3441" s="2" t="s">
        <v>3284</v>
      </c>
      <c r="L3441" s="2" t="s">
        <v>35</v>
      </c>
      <c r="M3441" s="91" t="s">
        <v>441</v>
      </c>
      <c r="N3441" s="64"/>
      <c r="O3441" s="64" t="s">
        <v>413</v>
      </c>
      <c r="P3441" s="64" t="s">
        <v>41</v>
      </c>
      <c r="Q3441" s="16">
        <v>0</v>
      </c>
      <c r="R3441" s="82">
        <v>1000070542</v>
      </c>
      <c r="S3441" s="64"/>
      <c r="T3441" s="13">
        <v>23384.61</v>
      </c>
      <c r="U3441" s="13">
        <v>-5000</v>
      </c>
      <c r="V3441" s="13">
        <v>0</v>
      </c>
      <c r="W3441" s="83">
        <f t="shared" si="567"/>
        <v>18384.61</v>
      </c>
      <c r="X3441" s="83">
        <f t="shared" si="568"/>
        <v>0</v>
      </c>
      <c r="Y3441" s="83"/>
      <c r="Z3441" s="16">
        <v>0</v>
      </c>
      <c r="AA3441" s="7">
        <v>0</v>
      </c>
      <c r="AB3441" s="7">
        <f t="shared" si="560"/>
        <v>0</v>
      </c>
      <c r="AC3441" s="5">
        <f t="shared" si="561"/>
        <v>0</v>
      </c>
      <c r="AD3441" s="83">
        <f t="shared" si="565"/>
        <v>0</v>
      </c>
      <c r="AE3441" s="3">
        <f>VLOOKUP(I3441,[1]媒体政策预估表!A:N,MATCH(O3441,[1]媒体政策预估表!$A$2:$M$2,0),0)</f>
        <v>7.0000000000000007E-2</v>
      </c>
      <c r="AF3441" s="7">
        <f t="shared" si="562"/>
        <v>0</v>
      </c>
      <c r="AG3441" s="16">
        <v>0</v>
      </c>
      <c r="AH3441" s="83">
        <f t="shared" si="566"/>
        <v>0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3414</v>
      </c>
      <c r="B3442" s="91" t="s">
        <v>35</v>
      </c>
      <c r="C3442" s="91" t="s">
        <v>36</v>
      </c>
      <c r="D3442" s="91" t="s">
        <v>226</v>
      </c>
      <c r="E3442" s="91" t="s">
        <v>3463</v>
      </c>
      <c r="F3442" s="91" t="s">
        <v>3463</v>
      </c>
      <c r="G3442" s="91" t="s">
        <v>3463</v>
      </c>
      <c r="H3442" s="91">
        <v>62</v>
      </c>
      <c r="I3442" s="91" t="s">
        <v>411</v>
      </c>
      <c r="J3442" s="2" t="s">
        <v>3335</v>
      </c>
      <c r="K3442" s="2" t="s">
        <v>3284</v>
      </c>
      <c r="L3442" s="2" t="s">
        <v>35</v>
      </c>
      <c r="M3442" s="91" t="s">
        <v>3464</v>
      </c>
      <c r="N3442" s="64"/>
      <c r="O3442" s="64" t="s">
        <v>413</v>
      </c>
      <c r="P3442" s="64" t="s">
        <v>93</v>
      </c>
      <c r="Q3442" s="16">
        <v>0.96</v>
      </c>
      <c r="R3442" s="82">
        <v>1000009658</v>
      </c>
      <c r="S3442" s="64"/>
      <c r="T3442" s="13">
        <v>0</v>
      </c>
      <c r="U3442" s="13">
        <v>750000</v>
      </c>
      <c r="V3442" s="13">
        <v>272410.49999999988</v>
      </c>
      <c r="W3442" s="83">
        <f t="shared" si="567"/>
        <v>477589.50000000012</v>
      </c>
      <c r="X3442" s="83">
        <f t="shared" si="568"/>
        <v>261514.07999999987</v>
      </c>
      <c r="Y3442" s="83"/>
      <c r="Z3442" s="16">
        <v>0</v>
      </c>
      <c r="AA3442" s="7">
        <v>0</v>
      </c>
      <c r="AB3442" s="7">
        <f t="shared" si="560"/>
        <v>261514.07999999987</v>
      </c>
      <c r="AC3442" s="5">
        <f t="shared" si="561"/>
        <v>10896.420000000013</v>
      </c>
      <c r="AD3442" s="83">
        <f t="shared" si="565"/>
        <v>272410.49999999988</v>
      </c>
      <c r="AE3442" s="3">
        <f>VLOOKUP(I3442,[1]媒体政策预估表!A:N,MATCH(O3442,[1]媒体政策预估表!$A$2:$M$2,0),0)</f>
        <v>7.0000000000000007E-2</v>
      </c>
      <c r="AF3442" s="7">
        <f t="shared" si="562"/>
        <v>19068.734999999993</v>
      </c>
      <c r="AG3442" s="16">
        <v>0</v>
      </c>
      <c r="AH3442" s="83">
        <f t="shared" si="566"/>
        <v>272410.49999999988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3414</v>
      </c>
      <c r="B3443" s="91" t="s">
        <v>35</v>
      </c>
      <c r="C3443" s="91" t="s">
        <v>36</v>
      </c>
      <c r="D3443" s="91" t="s">
        <v>226</v>
      </c>
      <c r="E3443" s="91" t="s">
        <v>444</v>
      </c>
      <c r="F3443" s="91" t="s">
        <v>444</v>
      </c>
      <c r="G3443" s="91" t="s">
        <v>444</v>
      </c>
      <c r="H3443" s="91">
        <v>62</v>
      </c>
      <c r="I3443" s="91" t="s">
        <v>411</v>
      </c>
      <c r="J3443" s="2" t="s">
        <v>3335</v>
      </c>
      <c r="K3443" s="2" t="s">
        <v>3284</v>
      </c>
      <c r="L3443" s="2" t="s">
        <v>35</v>
      </c>
      <c r="M3443" s="91" t="s">
        <v>445</v>
      </c>
      <c r="N3443" s="64"/>
      <c r="O3443" s="64" t="s">
        <v>413</v>
      </c>
      <c r="P3443" s="64" t="s">
        <v>41</v>
      </c>
      <c r="Q3443" s="16">
        <v>0</v>
      </c>
      <c r="R3443" s="82">
        <v>1000043129</v>
      </c>
      <c r="S3443" s="64"/>
      <c r="T3443" s="13">
        <v>47461.84</v>
      </c>
      <c r="U3443" s="13">
        <v>160000</v>
      </c>
      <c r="V3443" s="13">
        <v>169550.36000000002</v>
      </c>
      <c r="W3443" s="83">
        <f t="shared" si="567"/>
        <v>37911.479999999981</v>
      </c>
      <c r="X3443" s="83">
        <f t="shared" si="568"/>
        <v>169550.36000000002</v>
      </c>
      <c r="Y3443" s="83"/>
      <c r="Z3443" s="16">
        <v>0</v>
      </c>
      <c r="AA3443" s="7">
        <v>0</v>
      </c>
      <c r="AB3443" s="7">
        <f t="shared" si="560"/>
        <v>169550.36000000002</v>
      </c>
      <c r="AC3443" s="5">
        <f t="shared" si="561"/>
        <v>0</v>
      </c>
      <c r="AD3443" s="83">
        <f t="shared" si="565"/>
        <v>169550.36000000002</v>
      </c>
      <c r="AE3443" s="3">
        <f>VLOOKUP(I3443,[1]媒体政策预估表!A:N,MATCH(O3443,[1]媒体政策预估表!$A$2:$M$2,0),0)</f>
        <v>7.0000000000000007E-2</v>
      </c>
      <c r="AF3443" s="7">
        <f t="shared" si="562"/>
        <v>11868.525200000002</v>
      </c>
      <c r="AG3443" s="16">
        <v>0</v>
      </c>
      <c r="AH3443" s="83">
        <f t="shared" si="566"/>
        <v>169550.36000000002</v>
      </c>
      <c r="AI3443" s="64"/>
      <c r="AJ3443" s="1" t="e">
        <v>#N/A</v>
      </c>
      <c r="AK3443" s="12">
        <f t="shared" si="563"/>
        <v>0</v>
      </c>
    </row>
    <row r="3444" spans="1:37" hidden="1" x14ac:dyDescent="0.3">
      <c r="A3444" s="104" t="s">
        <v>3420</v>
      </c>
      <c r="B3444" s="91" t="s">
        <v>35</v>
      </c>
      <c r="C3444" s="91" t="s">
        <v>36</v>
      </c>
      <c r="D3444" s="91" t="s">
        <v>54</v>
      </c>
      <c r="E3444" s="91" t="s">
        <v>450</v>
      </c>
      <c r="F3444" s="91" t="s">
        <v>450</v>
      </c>
      <c r="G3444" s="91" t="s">
        <v>450</v>
      </c>
      <c r="H3444" s="91">
        <v>62</v>
      </c>
      <c r="I3444" s="91" t="s">
        <v>411</v>
      </c>
      <c r="J3444" s="2" t="s">
        <v>3335</v>
      </c>
      <c r="K3444" s="2" t="s">
        <v>3284</v>
      </c>
      <c r="L3444" s="2" t="s">
        <v>35</v>
      </c>
      <c r="M3444" s="91" t="s">
        <v>452</v>
      </c>
      <c r="N3444" s="64"/>
      <c r="O3444" s="64" t="s">
        <v>413</v>
      </c>
      <c r="P3444" s="64" t="s">
        <v>41</v>
      </c>
      <c r="Q3444" s="16">
        <v>0</v>
      </c>
      <c r="R3444" s="82">
        <v>1000054738</v>
      </c>
      <c r="S3444" s="64"/>
      <c r="T3444" s="13">
        <v>686.47999999999956</v>
      </c>
      <c r="U3444" s="13">
        <v>10000</v>
      </c>
      <c r="V3444" s="13">
        <v>2111.9499999999998</v>
      </c>
      <c r="W3444" s="83">
        <f t="shared" si="567"/>
        <v>8574.5299999999988</v>
      </c>
      <c r="X3444" s="83">
        <f t="shared" si="568"/>
        <v>2111.9499999999998</v>
      </c>
      <c r="Y3444" s="83"/>
      <c r="Z3444" s="16">
        <v>0</v>
      </c>
      <c r="AA3444" s="7">
        <v>0</v>
      </c>
      <c r="AB3444" s="7"/>
      <c r="AC3444" s="5">
        <f t="shared" si="561"/>
        <v>0</v>
      </c>
      <c r="AD3444" s="83">
        <f t="shared" si="565"/>
        <v>2111.9499999999998</v>
      </c>
      <c r="AE3444" s="3">
        <f>VLOOKUP(I3444,[1]媒体政策预估表!A:N,MATCH(O3444,[1]媒体政策预估表!$A$2:$M$2,0),0)</f>
        <v>7.0000000000000007E-2</v>
      </c>
      <c r="AF3444" s="7">
        <f t="shared" si="562"/>
        <v>147.8365</v>
      </c>
      <c r="AG3444" s="16">
        <v>0</v>
      </c>
      <c r="AH3444" s="83">
        <f t="shared" si="566"/>
        <v>2111.9499999999998</v>
      </c>
      <c r="AI3444" s="64"/>
      <c r="AJ3444" s="1">
        <v>21</v>
      </c>
      <c r="AK3444" s="12">
        <f t="shared" si="563"/>
        <v>2111.9499999999998</v>
      </c>
    </row>
    <row r="3445" spans="1:37" hidden="1" x14ac:dyDescent="0.3">
      <c r="A3445" s="104" t="s">
        <v>3414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3335</v>
      </c>
      <c r="K3445" s="2" t="s">
        <v>3284</v>
      </c>
      <c r="L3445" s="2" t="s">
        <v>35</v>
      </c>
      <c r="M3445" s="91" t="s">
        <v>526</v>
      </c>
      <c r="N3445" s="64"/>
      <c r="O3445" s="64" t="s">
        <v>413</v>
      </c>
      <c r="P3445" s="64" t="s">
        <v>46</v>
      </c>
      <c r="Q3445" s="16">
        <v>0.02</v>
      </c>
      <c r="R3445" s="82">
        <v>1000043414</v>
      </c>
      <c r="S3445" s="64"/>
      <c r="T3445" s="13">
        <v>47869.709999999992</v>
      </c>
      <c r="U3445" s="13">
        <v>244000</v>
      </c>
      <c r="V3445" s="13">
        <v>237877.98</v>
      </c>
      <c r="W3445" s="83">
        <f t="shared" si="567"/>
        <v>53991.729999999952</v>
      </c>
      <c r="X3445" s="83">
        <f t="shared" si="568"/>
        <v>233213.70588235295</v>
      </c>
      <c r="Y3445" s="83"/>
      <c r="Z3445" s="16">
        <v>0</v>
      </c>
      <c r="AA3445" s="7">
        <v>0</v>
      </c>
      <c r="AB3445" s="7">
        <f t="shared" si="560"/>
        <v>233213.70588235295</v>
      </c>
      <c r="AC3445" s="5">
        <f t="shared" si="561"/>
        <v>4664.274117647059</v>
      </c>
      <c r="AD3445" s="83">
        <f t="shared" si="565"/>
        <v>237877.98</v>
      </c>
      <c r="AE3445" s="3">
        <f>VLOOKUP(I3445,[1]媒体政策预估表!A:N,MATCH(O3445,[1]媒体政策预估表!$A$2:$M$2,0),0)</f>
        <v>7.0000000000000007E-2</v>
      </c>
      <c r="AF3445" s="7">
        <f t="shared" si="562"/>
        <v>16651.458600000002</v>
      </c>
      <c r="AG3445" s="16">
        <v>0</v>
      </c>
      <c r="AH3445" s="83">
        <f t="shared" si="566"/>
        <v>237877.98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3414</v>
      </c>
      <c r="B3446" s="91" t="s">
        <v>35</v>
      </c>
      <c r="C3446" s="91" t="s">
        <v>36</v>
      </c>
      <c r="D3446" s="91" t="s">
        <v>54</v>
      </c>
      <c r="E3446" s="91" t="s">
        <v>524</v>
      </c>
      <c r="F3446" s="91" t="s">
        <v>525</v>
      </c>
      <c r="G3446" s="91" t="s">
        <v>524</v>
      </c>
      <c r="H3446" s="91">
        <v>62</v>
      </c>
      <c r="I3446" s="91" t="s">
        <v>411</v>
      </c>
      <c r="J3446" s="2" t="s">
        <v>3335</v>
      </c>
      <c r="K3446" s="2" t="s">
        <v>3284</v>
      </c>
      <c r="L3446" s="2" t="s">
        <v>35</v>
      </c>
      <c r="M3446" s="91" t="s">
        <v>527</v>
      </c>
      <c r="N3446" s="64"/>
      <c r="O3446" s="64" t="s">
        <v>45</v>
      </c>
      <c r="P3446" s="64" t="s">
        <v>46</v>
      </c>
      <c r="Q3446" s="16">
        <v>0.02</v>
      </c>
      <c r="R3446" s="82">
        <v>1000081855</v>
      </c>
      <c r="S3446" s="64"/>
      <c r="T3446" s="13">
        <v>2591.2100000000009</v>
      </c>
      <c r="U3446" s="13">
        <v>16000</v>
      </c>
      <c r="V3446" s="13">
        <v>12978.57</v>
      </c>
      <c r="W3446" s="83">
        <f t="shared" si="567"/>
        <v>5612.6399999999994</v>
      </c>
      <c r="X3446" s="83">
        <f t="shared" si="568"/>
        <v>12724.088235294117</v>
      </c>
      <c r="Y3446" s="83"/>
      <c r="Z3446" s="16">
        <v>0</v>
      </c>
      <c r="AA3446" s="7">
        <v>0</v>
      </c>
      <c r="AB3446" s="7">
        <f t="shared" si="560"/>
        <v>12724.088235294117</v>
      </c>
      <c r="AC3446" s="5">
        <f t="shared" si="561"/>
        <v>254.4817647058826</v>
      </c>
      <c r="AD3446" s="83">
        <f t="shared" si="565"/>
        <v>12978.57</v>
      </c>
      <c r="AE3446" s="3">
        <f>VLOOKUP(I3446,[1]媒体政策预估表!A:N,MATCH(O3446,[1]媒体政策预估表!$A$2:$M$2,0),0)</f>
        <v>0.12</v>
      </c>
      <c r="AF3446" s="7">
        <f t="shared" si="562"/>
        <v>1557.4284</v>
      </c>
      <c r="AG3446" s="16">
        <v>0</v>
      </c>
      <c r="AH3446" s="83">
        <f t="shared" si="566"/>
        <v>12978.57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3414</v>
      </c>
      <c r="B3447" s="91" t="s">
        <v>35</v>
      </c>
      <c r="C3447" s="91" t="s">
        <v>36</v>
      </c>
      <c r="D3447" s="91" t="s">
        <v>54</v>
      </c>
      <c r="E3447" s="91" t="s">
        <v>1072</v>
      </c>
      <c r="F3447" s="91" t="s">
        <v>1197</v>
      </c>
      <c r="G3447" s="91" t="s">
        <v>1072</v>
      </c>
      <c r="H3447" s="91">
        <v>62</v>
      </c>
      <c r="I3447" s="91" t="s">
        <v>411</v>
      </c>
      <c r="J3447" s="2" t="s">
        <v>3335</v>
      </c>
      <c r="K3447" s="2" t="s">
        <v>3284</v>
      </c>
      <c r="L3447" s="2" t="s">
        <v>35</v>
      </c>
      <c r="M3447" s="91" t="s">
        <v>3465</v>
      </c>
      <c r="N3447" s="64"/>
      <c r="O3447" s="64" t="s">
        <v>45</v>
      </c>
      <c r="P3447" s="64" t="s">
        <v>46</v>
      </c>
      <c r="Q3447" s="16">
        <v>0.04</v>
      </c>
      <c r="R3447" s="82">
        <v>1000101654</v>
      </c>
      <c r="S3447" s="64"/>
      <c r="T3447" s="13">
        <v>0</v>
      </c>
      <c r="U3447" s="13">
        <v>200000</v>
      </c>
      <c r="V3447" s="13">
        <v>1910.4</v>
      </c>
      <c r="W3447" s="83">
        <f t="shared" si="567"/>
        <v>198089.60000000001</v>
      </c>
      <c r="X3447" s="83">
        <f t="shared" si="568"/>
        <v>1836.9230769230769</v>
      </c>
      <c r="Y3447" s="83"/>
      <c r="Z3447" s="16">
        <v>0</v>
      </c>
      <c r="AA3447" s="7">
        <v>0</v>
      </c>
      <c r="AB3447" s="7">
        <f t="shared" si="560"/>
        <v>1836.9230769230769</v>
      </c>
      <c r="AC3447" s="5">
        <f t="shared" si="561"/>
        <v>73.476923076923185</v>
      </c>
      <c r="AD3447" s="83">
        <f t="shared" si="565"/>
        <v>1910.4</v>
      </c>
      <c r="AE3447" s="3">
        <f>VLOOKUP(I3447,[1]媒体政策预估表!A:N,MATCH(O3447,[1]媒体政策预估表!$A$2:$M$2,0),0)</f>
        <v>0.12</v>
      </c>
      <c r="AF3447" s="7">
        <f t="shared" si="562"/>
        <v>229.24799999999999</v>
      </c>
      <c r="AG3447" s="16">
        <v>0</v>
      </c>
      <c r="AH3447" s="83">
        <f t="shared" si="566"/>
        <v>1910.4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3414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3335</v>
      </c>
      <c r="K3448" s="2" t="s">
        <v>3284</v>
      </c>
      <c r="L3448" s="2" t="s">
        <v>35</v>
      </c>
      <c r="M3448" s="91" t="s">
        <v>529</v>
      </c>
      <c r="N3448" s="64"/>
      <c r="O3448" s="64" t="s">
        <v>413</v>
      </c>
      <c r="P3448" s="64" t="s">
        <v>41</v>
      </c>
      <c r="Q3448" s="16">
        <v>0</v>
      </c>
      <c r="R3448" s="82">
        <v>1000094151</v>
      </c>
      <c r="S3448" s="64"/>
      <c r="T3448" s="13">
        <v>25085.540000000008</v>
      </c>
      <c r="U3448" s="13">
        <v>50000</v>
      </c>
      <c r="V3448" s="13">
        <v>61161.020000000004</v>
      </c>
      <c r="W3448" s="83">
        <f t="shared" si="567"/>
        <v>13924.520000000004</v>
      </c>
      <c r="X3448" s="83">
        <f t="shared" si="568"/>
        <v>61161.020000000004</v>
      </c>
      <c r="Y3448" s="83"/>
      <c r="Z3448" s="16">
        <v>0</v>
      </c>
      <c r="AA3448" s="7">
        <v>0</v>
      </c>
      <c r="AB3448" s="7">
        <f t="shared" si="560"/>
        <v>61161.020000000004</v>
      </c>
      <c r="AC3448" s="5">
        <f t="shared" si="561"/>
        <v>0</v>
      </c>
      <c r="AD3448" s="83">
        <f t="shared" si="565"/>
        <v>61161.020000000004</v>
      </c>
      <c r="AE3448" s="3">
        <f>VLOOKUP(I3448,[1]媒体政策预估表!A:N,MATCH(O3448,[1]媒体政策预估表!$A$2:$M$2,0),0)</f>
        <v>7.0000000000000007E-2</v>
      </c>
      <c r="AF3448" s="7">
        <f t="shared" si="562"/>
        <v>4281.2714000000005</v>
      </c>
      <c r="AG3448" s="16">
        <v>0</v>
      </c>
      <c r="AH3448" s="83">
        <f t="shared" si="566"/>
        <v>61161.020000000004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3414</v>
      </c>
      <c r="B3449" s="91" t="s">
        <v>35</v>
      </c>
      <c r="C3449" s="91" t="s">
        <v>36</v>
      </c>
      <c r="D3449" s="91" t="s">
        <v>54</v>
      </c>
      <c r="E3449" s="91" t="s">
        <v>528</v>
      </c>
      <c r="F3449" s="91" t="s">
        <v>528</v>
      </c>
      <c r="G3449" s="91" t="s">
        <v>528</v>
      </c>
      <c r="H3449" s="91">
        <v>62</v>
      </c>
      <c r="I3449" s="91" t="s">
        <v>411</v>
      </c>
      <c r="J3449" s="2" t="s">
        <v>3335</v>
      </c>
      <c r="K3449" s="2" t="s">
        <v>3284</v>
      </c>
      <c r="L3449" s="2" t="s">
        <v>35</v>
      </c>
      <c r="M3449" s="91" t="s">
        <v>530</v>
      </c>
      <c r="N3449" s="64"/>
      <c r="O3449" s="64" t="s">
        <v>413</v>
      </c>
      <c r="P3449" s="64" t="s">
        <v>41</v>
      </c>
      <c r="Q3449" s="16">
        <v>0</v>
      </c>
      <c r="R3449" s="82">
        <v>1000094152</v>
      </c>
      <c r="S3449" s="64"/>
      <c r="T3449" s="13">
        <v>26754.929999999891</v>
      </c>
      <c r="U3449" s="13">
        <v>102000</v>
      </c>
      <c r="V3449" s="13">
        <v>86263.400000000023</v>
      </c>
      <c r="W3449" s="83">
        <f t="shared" si="567"/>
        <v>42491.529999999868</v>
      </c>
      <c r="X3449" s="83">
        <f t="shared" si="568"/>
        <v>86263.400000000023</v>
      </c>
      <c r="Y3449" s="83"/>
      <c r="Z3449" s="16">
        <v>0</v>
      </c>
      <c r="AA3449" s="7">
        <v>0</v>
      </c>
      <c r="AB3449" s="7">
        <f t="shared" si="560"/>
        <v>86263.400000000023</v>
      </c>
      <c r="AC3449" s="5">
        <f t="shared" si="561"/>
        <v>0</v>
      </c>
      <c r="AD3449" s="83">
        <f t="shared" si="565"/>
        <v>86263.400000000023</v>
      </c>
      <c r="AE3449" s="3">
        <f>VLOOKUP(I3449,[1]媒体政策预估表!A:N,MATCH(O3449,[1]媒体政策预估表!$A$2:$M$2,0),0)</f>
        <v>7.0000000000000007E-2</v>
      </c>
      <c r="AF3449" s="7">
        <f t="shared" si="562"/>
        <v>6038.4380000000019</v>
      </c>
      <c r="AG3449" s="16">
        <v>0</v>
      </c>
      <c r="AH3449" s="83">
        <f t="shared" si="566"/>
        <v>86263.400000000023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3414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3335</v>
      </c>
      <c r="K3450" s="2" t="s">
        <v>3284</v>
      </c>
      <c r="L3450" s="2" t="s">
        <v>35</v>
      </c>
      <c r="M3450" s="91" t="s">
        <v>457</v>
      </c>
      <c r="N3450" s="64"/>
      <c r="O3450" s="64" t="s">
        <v>413</v>
      </c>
      <c r="P3450" s="64" t="s">
        <v>41</v>
      </c>
      <c r="Q3450" s="16">
        <v>0</v>
      </c>
      <c r="R3450" s="82">
        <v>1000081223</v>
      </c>
      <c r="S3450" s="64"/>
      <c r="T3450" s="13">
        <v>18685.5</v>
      </c>
      <c r="U3450" s="13">
        <v>20000</v>
      </c>
      <c r="V3450" s="13">
        <v>35416.5</v>
      </c>
      <c r="W3450" s="83">
        <f t="shared" si="567"/>
        <v>3269</v>
      </c>
      <c r="X3450" s="83">
        <f t="shared" si="568"/>
        <v>35416.5</v>
      </c>
      <c r="Y3450" s="83"/>
      <c r="Z3450" s="16">
        <v>0</v>
      </c>
      <c r="AA3450" s="7">
        <v>0</v>
      </c>
      <c r="AB3450" s="7">
        <f t="shared" si="560"/>
        <v>35416.5</v>
      </c>
      <c r="AC3450" s="5">
        <f t="shared" si="561"/>
        <v>0</v>
      </c>
      <c r="AD3450" s="83">
        <f t="shared" si="565"/>
        <v>35416.5</v>
      </c>
      <c r="AE3450" s="3">
        <f>VLOOKUP(I3450,[1]媒体政策预估表!A:N,MATCH(O3450,[1]媒体政策预估表!$A$2:$M$2,0),0)</f>
        <v>7.0000000000000007E-2</v>
      </c>
      <c r="AF3450" s="7">
        <f t="shared" si="562"/>
        <v>2479.1550000000002</v>
      </c>
      <c r="AG3450" s="16">
        <v>0</v>
      </c>
      <c r="AH3450" s="83">
        <f t="shared" si="566"/>
        <v>35416.5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3414</v>
      </c>
      <c r="B3451" s="91" t="s">
        <v>35</v>
      </c>
      <c r="C3451" s="91" t="s">
        <v>36</v>
      </c>
      <c r="D3451" s="91" t="s">
        <v>54</v>
      </c>
      <c r="E3451" s="91" t="s">
        <v>456</v>
      </c>
      <c r="F3451" s="91" t="s">
        <v>456</v>
      </c>
      <c r="G3451" s="91" t="s">
        <v>456</v>
      </c>
      <c r="H3451" s="91">
        <v>62</v>
      </c>
      <c r="I3451" s="91" t="s">
        <v>411</v>
      </c>
      <c r="J3451" s="2" t="s">
        <v>3335</v>
      </c>
      <c r="K3451" s="2" t="s">
        <v>3284</v>
      </c>
      <c r="L3451" s="2" t="s">
        <v>35</v>
      </c>
      <c r="M3451" s="91" t="s">
        <v>3466</v>
      </c>
      <c r="N3451" s="64"/>
      <c r="O3451" s="64" t="s">
        <v>413</v>
      </c>
      <c r="P3451" s="64" t="s">
        <v>41</v>
      </c>
      <c r="Q3451" s="16">
        <v>0</v>
      </c>
      <c r="R3451" s="82">
        <v>1000090665</v>
      </c>
      <c r="S3451" s="64"/>
      <c r="T3451" s="13">
        <v>19084.5</v>
      </c>
      <c r="U3451" s="13">
        <v>20000</v>
      </c>
      <c r="V3451" s="13">
        <v>35716.5</v>
      </c>
      <c r="W3451" s="83">
        <f t="shared" si="567"/>
        <v>3368</v>
      </c>
      <c r="X3451" s="83">
        <f t="shared" si="568"/>
        <v>35716.5</v>
      </c>
      <c r="Y3451" s="83"/>
      <c r="Z3451" s="16">
        <v>0</v>
      </c>
      <c r="AA3451" s="7">
        <v>0</v>
      </c>
      <c r="AB3451" s="7">
        <f t="shared" si="560"/>
        <v>35716.5</v>
      </c>
      <c r="AC3451" s="5">
        <f t="shared" si="561"/>
        <v>0</v>
      </c>
      <c r="AD3451" s="83">
        <f t="shared" si="565"/>
        <v>35716.5</v>
      </c>
      <c r="AE3451" s="3">
        <f>VLOOKUP(I3451,[1]媒体政策预估表!A:N,MATCH(O3451,[1]媒体政策预估表!$A$2:$M$2,0),0)</f>
        <v>7.0000000000000007E-2</v>
      </c>
      <c r="AF3451" s="7">
        <f t="shared" si="562"/>
        <v>2500.1550000000002</v>
      </c>
      <c r="AG3451" s="16">
        <v>0</v>
      </c>
      <c r="AH3451" s="83">
        <f t="shared" si="566"/>
        <v>35716.5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3414</v>
      </c>
      <c r="B3452" s="91" t="s">
        <v>35</v>
      </c>
      <c r="C3452" s="91" t="s">
        <v>36</v>
      </c>
      <c r="D3452" s="91" t="s">
        <v>54</v>
      </c>
      <c r="E3452" s="91" t="s">
        <v>461</v>
      </c>
      <c r="F3452" s="91" t="s">
        <v>461</v>
      </c>
      <c r="G3452" s="91" t="s">
        <v>461</v>
      </c>
      <c r="H3452" s="91">
        <v>62</v>
      </c>
      <c r="I3452" s="91" t="s">
        <v>411</v>
      </c>
      <c r="J3452" s="2" t="s">
        <v>3335</v>
      </c>
      <c r="K3452" s="2" t="s">
        <v>3284</v>
      </c>
      <c r="L3452" s="2" t="s">
        <v>35</v>
      </c>
      <c r="M3452" s="91" t="s">
        <v>462</v>
      </c>
      <c r="N3452" s="64"/>
      <c r="O3452" s="64" t="s">
        <v>413</v>
      </c>
      <c r="P3452" s="64" t="s">
        <v>41</v>
      </c>
      <c r="Q3452" s="16">
        <v>0</v>
      </c>
      <c r="R3452" s="82">
        <v>1000043239</v>
      </c>
      <c r="S3452" s="64"/>
      <c r="T3452" s="13">
        <v>124058.81999999989</v>
      </c>
      <c r="U3452" s="13">
        <v>400000</v>
      </c>
      <c r="V3452" s="13">
        <v>360012.47000000009</v>
      </c>
      <c r="W3452" s="83">
        <f t="shared" si="567"/>
        <v>164046.3499999998</v>
      </c>
      <c r="X3452" s="83">
        <f t="shared" si="568"/>
        <v>360012.47000000009</v>
      </c>
      <c r="Y3452" s="83"/>
      <c r="Z3452" s="16">
        <v>0</v>
      </c>
      <c r="AA3452" s="7">
        <v>0</v>
      </c>
      <c r="AB3452" s="7">
        <f t="shared" si="560"/>
        <v>360012.47000000009</v>
      </c>
      <c r="AC3452" s="5">
        <f t="shared" si="561"/>
        <v>0</v>
      </c>
      <c r="AD3452" s="83">
        <f t="shared" si="565"/>
        <v>360012.47000000009</v>
      </c>
      <c r="AE3452" s="3">
        <f>VLOOKUP(I3452,[1]媒体政策预估表!A:N,MATCH(O3452,[1]媒体政策预估表!$A$2:$M$2,0),0)</f>
        <v>7.0000000000000007E-2</v>
      </c>
      <c r="AF3452" s="7">
        <f t="shared" si="562"/>
        <v>25200.872900000009</v>
      </c>
      <c r="AG3452" s="16">
        <v>0</v>
      </c>
      <c r="AH3452" s="83">
        <f t="shared" si="566"/>
        <v>360012.47000000009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3414</v>
      </c>
      <c r="B3453" s="91" t="s">
        <v>35</v>
      </c>
      <c r="C3453" s="91" t="s">
        <v>36</v>
      </c>
      <c r="D3453" s="91" t="s">
        <v>37</v>
      </c>
      <c r="E3453" s="91" t="s">
        <v>287</v>
      </c>
      <c r="F3453" s="91" t="s">
        <v>463</v>
      </c>
      <c r="G3453" s="91" t="s">
        <v>287</v>
      </c>
      <c r="H3453" s="91">
        <v>62</v>
      </c>
      <c r="I3453" s="91" t="s">
        <v>411</v>
      </c>
      <c r="J3453" s="2" t="s">
        <v>3335</v>
      </c>
      <c r="K3453" s="2" t="s">
        <v>3284</v>
      </c>
      <c r="L3453" s="2" t="s">
        <v>35</v>
      </c>
      <c r="M3453" s="91" t="s">
        <v>3467</v>
      </c>
      <c r="N3453" s="64"/>
      <c r="O3453" s="64" t="s">
        <v>413</v>
      </c>
      <c r="P3453" s="64" t="s">
        <v>41</v>
      </c>
      <c r="Q3453" s="16">
        <v>0</v>
      </c>
      <c r="R3453" s="82">
        <v>1000068980</v>
      </c>
      <c r="S3453" s="64"/>
      <c r="T3453" s="13">
        <v>6880.18</v>
      </c>
      <c r="U3453" s="13">
        <v>5000</v>
      </c>
      <c r="V3453" s="13">
        <v>7801.3999999999987</v>
      </c>
      <c r="W3453" s="83">
        <f t="shared" si="567"/>
        <v>4078.7800000000016</v>
      </c>
      <c r="X3453" s="83">
        <f t="shared" si="568"/>
        <v>7801.3999999999987</v>
      </c>
      <c r="Y3453" s="83"/>
      <c r="Z3453" s="16">
        <v>0</v>
      </c>
      <c r="AA3453" s="7">
        <v>0</v>
      </c>
      <c r="AB3453" s="7">
        <f t="shared" si="560"/>
        <v>7801.3999999999987</v>
      </c>
      <c r="AC3453" s="5">
        <f t="shared" si="561"/>
        <v>0</v>
      </c>
      <c r="AD3453" s="83">
        <f t="shared" si="565"/>
        <v>7801.3999999999987</v>
      </c>
      <c r="AE3453" s="3">
        <f>VLOOKUP(I3453,[1]媒体政策预估表!A:N,MATCH(O3453,[1]媒体政策预估表!$A$2:$M$2,0),0)</f>
        <v>7.0000000000000007E-2</v>
      </c>
      <c r="AF3453" s="7">
        <f t="shared" si="562"/>
        <v>546.09799999999996</v>
      </c>
      <c r="AG3453" s="16">
        <v>0</v>
      </c>
      <c r="AH3453" s="83">
        <f t="shared" si="566"/>
        <v>7801.3999999999987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3414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224</v>
      </c>
      <c r="G3454" s="91" t="s">
        <v>224</v>
      </c>
      <c r="H3454" s="91">
        <v>62</v>
      </c>
      <c r="I3454" s="91" t="s">
        <v>411</v>
      </c>
      <c r="J3454" s="2" t="s">
        <v>3335</v>
      </c>
      <c r="K3454" s="2" t="s">
        <v>3284</v>
      </c>
      <c r="L3454" s="2" t="s">
        <v>35</v>
      </c>
      <c r="M3454" s="91" t="s">
        <v>464</v>
      </c>
      <c r="N3454" s="64"/>
      <c r="O3454" s="64" t="s">
        <v>413</v>
      </c>
      <c r="P3454" s="64" t="s">
        <v>41</v>
      </c>
      <c r="Q3454" s="16">
        <v>0</v>
      </c>
      <c r="R3454" s="82">
        <v>1000093110</v>
      </c>
      <c r="S3454" s="64"/>
      <c r="T3454" s="13">
        <v>12632.699999999968</v>
      </c>
      <c r="U3454" s="13">
        <v>260000</v>
      </c>
      <c r="V3454" s="13">
        <v>209066.38</v>
      </c>
      <c r="W3454" s="83">
        <f t="shared" si="567"/>
        <v>63566.319999999949</v>
      </c>
      <c r="X3454" s="83">
        <f t="shared" si="568"/>
        <v>209066.38</v>
      </c>
      <c r="Y3454" s="83"/>
      <c r="Z3454" s="16">
        <v>0</v>
      </c>
      <c r="AA3454" s="7">
        <v>0</v>
      </c>
      <c r="AB3454" s="7">
        <f t="shared" si="560"/>
        <v>209066.38</v>
      </c>
      <c r="AC3454" s="5">
        <f t="shared" si="561"/>
        <v>0</v>
      </c>
      <c r="AD3454" s="83">
        <f t="shared" si="565"/>
        <v>209066.38</v>
      </c>
      <c r="AE3454" s="3">
        <f>VLOOKUP(I3454,[1]媒体政策预估表!A:N,MATCH(O3454,[1]媒体政策预估表!$A$2:$M$2,0),0)</f>
        <v>7.0000000000000007E-2</v>
      </c>
      <c r="AF3454" s="7">
        <f t="shared" si="562"/>
        <v>14634.646600000002</v>
      </c>
      <c r="AG3454" s="16">
        <v>0</v>
      </c>
      <c r="AH3454" s="83">
        <f t="shared" si="566"/>
        <v>209066.38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3414</v>
      </c>
      <c r="B3455" s="91" t="s">
        <v>35</v>
      </c>
      <c r="C3455" s="91" t="s">
        <v>36</v>
      </c>
      <c r="D3455" s="91" t="s">
        <v>37</v>
      </c>
      <c r="E3455" s="91" t="s">
        <v>224</v>
      </c>
      <c r="F3455" s="91" t="s">
        <v>465</v>
      </c>
      <c r="G3455" s="91" t="s">
        <v>224</v>
      </c>
      <c r="H3455" s="91">
        <v>62</v>
      </c>
      <c r="I3455" s="91" t="s">
        <v>411</v>
      </c>
      <c r="J3455" s="2" t="s">
        <v>3335</v>
      </c>
      <c r="K3455" s="2" t="s">
        <v>3284</v>
      </c>
      <c r="L3455" s="2" t="s">
        <v>35</v>
      </c>
      <c r="M3455" s="91" t="s">
        <v>466</v>
      </c>
      <c r="N3455" s="64"/>
      <c r="O3455" s="64" t="s">
        <v>413</v>
      </c>
      <c r="P3455" s="64" t="s">
        <v>46</v>
      </c>
      <c r="Q3455" s="16">
        <v>0.02</v>
      </c>
      <c r="R3455" s="82">
        <v>1000099143</v>
      </c>
      <c r="S3455" s="64"/>
      <c r="T3455" s="13">
        <v>10199.11</v>
      </c>
      <c r="U3455" s="13">
        <v>130000</v>
      </c>
      <c r="V3455" s="13">
        <v>104463.83000000002</v>
      </c>
      <c r="W3455" s="83">
        <f t="shared" si="567"/>
        <v>35735.27999999997</v>
      </c>
      <c r="X3455" s="83">
        <f t="shared" si="568"/>
        <v>102415.51960784315</v>
      </c>
      <c r="Y3455" s="83"/>
      <c r="Z3455" s="16">
        <v>0</v>
      </c>
      <c r="AA3455" s="7">
        <v>0</v>
      </c>
      <c r="AB3455" s="7">
        <f t="shared" si="560"/>
        <v>102415.51960784315</v>
      </c>
      <c r="AC3455" s="5">
        <f t="shared" si="561"/>
        <v>2048.3103921568691</v>
      </c>
      <c r="AD3455" s="83">
        <f t="shared" si="565"/>
        <v>104463.83000000002</v>
      </c>
      <c r="AE3455" s="3">
        <f>VLOOKUP(I3455,[1]媒体政策预估表!A:N,MATCH(O3455,[1]媒体政策预估表!$A$2:$M$2,0),0)</f>
        <v>7.0000000000000007E-2</v>
      </c>
      <c r="AF3455" s="7">
        <f t="shared" si="562"/>
        <v>7312.4681000000019</v>
      </c>
      <c r="AG3455" s="16">
        <v>0</v>
      </c>
      <c r="AH3455" s="83">
        <f t="shared" si="566"/>
        <v>104463.83000000002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3414</v>
      </c>
      <c r="B3456" s="91" t="s">
        <v>35</v>
      </c>
      <c r="C3456" s="91" t="s">
        <v>36</v>
      </c>
      <c r="D3456" s="91" t="s">
        <v>37</v>
      </c>
      <c r="E3456" s="91" t="s">
        <v>467</v>
      </c>
      <c r="F3456" s="91" t="s">
        <v>467</v>
      </c>
      <c r="G3456" s="91" t="s">
        <v>467</v>
      </c>
      <c r="H3456" s="91">
        <v>62</v>
      </c>
      <c r="I3456" s="91" t="s">
        <v>411</v>
      </c>
      <c r="J3456" s="2" t="s">
        <v>3335</v>
      </c>
      <c r="K3456" s="2" t="s">
        <v>3284</v>
      </c>
      <c r="L3456" s="2" t="s">
        <v>35</v>
      </c>
      <c r="M3456" s="91" t="s">
        <v>468</v>
      </c>
      <c r="N3456" s="64"/>
      <c r="O3456" s="64" t="s">
        <v>413</v>
      </c>
      <c r="P3456" s="64" t="s">
        <v>41</v>
      </c>
      <c r="Q3456" s="16">
        <v>0</v>
      </c>
      <c r="R3456" s="82">
        <v>1000100117</v>
      </c>
      <c r="S3456" s="64"/>
      <c r="T3456" s="13">
        <v>6125.0600000000013</v>
      </c>
      <c r="U3456" s="13">
        <v>30000</v>
      </c>
      <c r="V3456" s="13">
        <v>20376</v>
      </c>
      <c r="W3456" s="83">
        <f t="shared" si="567"/>
        <v>15749.059999999998</v>
      </c>
      <c r="X3456" s="83">
        <f t="shared" si="568"/>
        <v>20376</v>
      </c>
      <c r="Y3456" s="83"/>
      <c r="Z3456" s="16">
        <v>0</v>
      </c>
      <c r="AA3456" s="7">
        <v>0</v>
      </c>
      <c r="AB3456" s="7">
        <f t="shared" si="560"/>
        <v>20376</v>
      </c>
      <c r="AC3456" s="5">
        <f t="shared" si="561"/>
        <v>0</v>
      </c>
      <c r="AD3456" s="83">
        <f t="shared" si="565"/>
        <v>20376</v>
      </c>
      <c r="AE3456" s="3">
        <f>VLOOKUP(I3456,[1]媒体政策预估表!A:N,MATCH(O3456,[1]媒体政策预估表!$A$2:$M$2,0),0)</f>
        <v>7.0000000000000007E-2</v>
      </c>
      <c r="AF3456" s="7">
        <f t="shared" si="562"/>
        <v>1426.3200000000002</v>
      </c>
      <c r="AG3456" s="16">
        <v>0</v>
      </c>
      <c r="AH3456" s="83">
        <f t="shared" si="566"/>
        <v>20376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3414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3335</v>
      </c>
      <c r="K3457" s="2" t="s">
        <v>3284</v>
      </c>
      <c r="L3457" s="2" t="s">
        <v>35</v>
      </c>
      <c r="M3457" s="91" t="s">
        <v>477</v>
      </c>
      <c r="N3457" s="64"/>
      <c r="O3457" s="64" t="s">
        <v>413</v>
      </c>
      <c r="P3457" s="64" t="s">
        <v>41</v>
      </c>
      <c r="Q3457" s="16">
        <v>0</v>
      </c>
      <c r="R3457" s="82">
        <v>1000057798</v>
      </c>
      <c r="S3457" s="64"/>
      <c r="T3457" s="13">
        <v>0</v>
      </c>
      <c r="U3457" s="13">
        <v>300000</v>
      </c>
      <c r="V3457" s="13">
        <v>131955.83999999994</v>
      </c>
      <c r="W3457" s="83">
        <f t="shared" si="567"/>
        <v>168044.16000000006</v>
      </c>
      <c r="X3457" s="83">
        <f t="shared" si="568"/>
        <v>131955.83999999994</v>
      </c>
      <c r="Y3457" s="83"/>
      <c r="Z3457" s="16">
        <v>0</v>
      </c>
      <c r="AA3457" s="7">
        <v>0</v>
      </c>
      <c r="AB3457" s="7">
        <f t="shared" si="560"/>
        <v>131955.83999999994</v>
      </c>
      <c r="AC3457" s="5">
        <f t="shared" si="561"/>
        <v>0</v>
      </c>
      <c r="AD3457" s="83">
        <f t="shared" si="565"/>
        <v>131955.83999999994</v>
      </c>
      <c r="AE3457" s="3">
        <f>VLOOKUP(I3457,[1]媒体政策预估表!A:N,MATCH(O3457,[1]媒体政策预估表!$A$2:$M$2,0),0)</f>
        <v>7.0000000000000007E-2</v>
      </c>
      <c r="AF3457" s="7">
        <f t="shared" si="562"/>
        <v>9236.9087999999974</v>
      </c>
      <c r="AG3457" s="16">
        <v>0</v>
      </c>
      <c r="AH3457" s="83">
        <f t="shared" si="566"/>
        <v>131955.83999999994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3414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3335</v>
      </c>
      <c r="K3458" s="2" t="s">
        <v>3284</v>
      </c>
      <c r="L3458" s="2" t="s">
        <v>35</v>
      </c>
      <c r="M3458" s="91" t="s">
        <v>478</v>
      </c>
      <c r="N3458" s="64"/>
      <c r="O3458" s="64" t="s">
        <v>413</v>
      </c>
      <c r="P3458" s="64" t="s">
        <v>41</v>
      </c>
      <c r="Q3458" s="16">
        <v>0</v>
      </c>
      <c r="R3458" s="82">
        <v>1000054594</v>
      </c>
      <c r="S3458" s="64"/>
      <c r="T3458" s="13">
        <v>0</v>
      </c>
      <c r="U3458" s="13">
        <v>650000</v>
      </c>
      <c r="V3458" s="13">
        <v>427431.87</v>
      </c>
      <c r="W3458" s="83">
        <f t="shared" si="567"/>
        <v>222568.13</v>
      </c>
      <c r="X3458" s="83">
        <f t="shared" si="568"/>
        <v>427431.87</v>
      </c>
      <c r="Y3458" s="83"/>
      <c r="Z3458" s="16">
        <v>0</v>
      </c>
      <c r="AA3458" s="7">
        <v>0</v>
      </c>
      <c r="AB3458" s="7">
        <f t="shared" si="560"/>
        <v>427431.87</v>
      </c>
      <c r="AC3458" s="5">
        <f t="shared" si="561"/>
        <v>0</v>
      </c>
      <c r="AD3458" s="83">
        <f t="shared" si="565"/>
        <v>427431.87</v>
      </c>
      <c r="AE3458" s="3">
        <f>VLOOKUP(I3458,[1]媒体政策预估表!A:N,MATCH(O3458,[1]媒体政策预估表!$A$2:$M$2,0),0)</f>
        <v>7.0000000000000007E-2</v>
      </c>
      <c r="AF3458" s="7">
        <f t="shared" si="562"/>
        <v>29920.230900000002</v>
      </c>
      <c r="AG3458" s="16">
        <v>0</v>
      </c>
      <c r="AH3458" s="83">
        <f t="shared" si="566"/>
        <v>427431.87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3414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3335</v>
      </c>
      <c r="K3459" s="2" t="s">
        <v>3284</v>
      </c>
      <c r="L3459" s="2" t="s">
        <v>35</v>
      </c>
      <c r="M3459" s="91" t="s">
        <v>3468</v>
      </c>
      <c r="N3459" s="64"/>
      <c r="O3459" s="64" t="s">
        <v>45</v>
      </c>
      <c r="P3459" s="64" t="s">
        <v>46</v>
      </c>
      <c r="Q3459" s="16">
        <v>0.03</v>
      </c>
      <c r="R3459" s="82">
        <v>1000054589</v>
      </c>
      <c r="S3459" s="64"/>
      <c r="T3459" s="13">
        <v>0</v>
      </c>
      <c r="U3459" s="13">
        <v>40000</v>
      </c>
      <c r="V3459" s="13">
        <v>32474.18</v>
      </c>
      <c r="W3459" s="83">
        <f t="shared" si="567"/>
        <v>7525.82</v>
      </c>
      <c r="X3459" s="83">
        <f t="shared" si="568"/>
        <v>31528.330097087379</v>
      </c>
      <c r="Y3459" s="83"/>
      <c r="Z3459" s="16">
        <v>0</v>
      </c>
      <c r="AA3459" s="7">
        <v>0</v>
      </c>
      <c r="AB3459" s="7">
        <f t="shared" si="560"/>
        <v>31528.330097087379</v>
      </c>
      <c r="AC3459" s="5">
        <f t="shared" si="561"/>
        <v>945.84990291262147</v>
      </c>
      <c r="AD3459" s="83">
        <f t="shared" si="565"/>
        <v>32474.18</v>
      </c>
      <c r="AE3459" s="3">
        <f>VLOOKUP(I3459,[1]媒体政策预估表!A:N,MATCH(O3459,[1]媒体政策预估表!$A$2:$M$2,0),0)</f>
        <v>0.12</v>
      </c>
      <c r="AF3459" s="7">
        <f t="shared" si="562"/>
        <v>3896.9015999999997</v>
      </c>
      <c r="AG3459" s="16">
        <v>0</v>
      </c>
      <c r="AH3459" s="83">
        <f t="shared" si="566"/>
        <v>32474.18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3414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3335</v>
      </c>
      <c r="K3460" s="2" t="s">
        <v>3284</v>
      </c>
      <c r="L3460" s="2" t="s">
        <v>35</v>
      </c>
      <c r="M3460" s="91" t="s">
        <v>480</v>
      </c>
      <c r="N3460" s="64"/>
      <c r="O3460" s="64" t="s">
        <v>45</v>
      </c>
      <c r="P3460" s="64" t="s">
        <v>46</v>
      </c>
      <c r="Q3460" s="16">
        <v>0.03</v>
      </c>
      <c r="R3460" s="82">
        <v>1000100635</v>
      </c>
      <c r="S3460" s="64"/>
      <c r="T3460" s="13">
        <v>0</v>
      </c>
      <c r="U3460" s="13">
        <v>10000</v>
      </c>
      <c r="V3460" s="13">
        <v>0</v>
      </c>
      <c r="W3460" s="83">
        <f t="shared" si="567"/>
        <v>10000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0.12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3414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3335</v>
      </c>
      <c r="K3461" s="2" t="s">
        <v>3284</v>
      </c>
      <c r="L3461" s="2" t="s">
        <v>35</v>
      </c>
      <c r="M3461" s="91" t="s">
        <v>3469</v>
      </c>
      <c r="N3461" s="64"/>
      <c r="O3461" s="64" t="s">
        <v>413</v>
      </c>
      <c r="P3461" s="64" t="s">
        <v>41</v>
      </c>
      <c r="Q3461" s="16">
        <v>0</v>
      </c>
      <c r="R3461" s="82">
        <v>1000103150</v>
      </c>
      <c r="S3461" s="64"/>
      <c r="T3461" s="13">
        <v>0</v>
      </c>
      <c r="U3461" s="13">
        <v>20000</v>
      </c>
      <c r="V3461" s="13">
        <v>0</v>
      </c>
      <c r="W3461" s="83">
        <f t="shared" si="567"/>
        <v>20000</v>
      </c>
      <c r="X3461" s="83">
        <f t="shared" si="568"/>
        <v>0</v>
      </c>
      <c r="Y3461" s="83"/>
      <c r="Z3461" s="16">
        <v>0</v>
      </c>
      <c r="AA3461" s="7">
        <v>0</v>
      </c>
      <c r="AB3461" s="7">
        <f t="shared" si="560"/>
        <v>0</v>
      </c>
      <c r="AC3461" s="5">
        <f t="shared" si="561"/>
        <v>0</v>
      </c>
      <c r="AD3461" s="83">
        <f t="shared" si="565"/>
        <v>0</v>
      </c>
      <c r="AE3461" s="3">
        <f>VLOOKUP(I3461,[1]媒体政策预估表!A:N,MATCH(O3461,[1]媒体政策预估表!$A$2:$M$2,0),0)</f>
        <v>7.0000000000000007E-2</v>
      </c>
      <c r="AF3461" s="7">
        <f t="shared" si="562"/>
        <v>0</v>
      </c>
      <c r="AG3461" s="16">
        <v>0</v>
      </c>
      <c r="AH3461" s="83">
        <f t="shared" si="566"/>
        <v>0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3414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3335</v>
      </c>
      <c r="K3462" s="2" t="s">
        <v>3284</v>
      </c>
      <c r="L3462" s="2" t="s">
        <v>35</v>
      </c>
      <c r="M3462" s="91" t="s">
        <v>485</v>
      </c>
      <c r="N3462" s="64"/>
      <c r="O3462" s="64" t="s">
        <v>413</v>
      </c>
      <c r="P3462" s="64" t="s">
        <v>41</v>
      </c>
      <c r="Q3462" s="16">
        <v>0</v>
      </c>
      <c r="R3462" s="82">
        <v>1000043032</v>
      </c>
      <c r="S3462" s="64"/>
      <c r="T3462" s="13">
        <v>0</v>
      </c>
      <c r="U3462" s="13">
        <v>1500000</v>
      </c>
      <c r="V3462" s="13">
        <v>1220701.3399999999</v>
      </c>
      <c r="W3462" s="83">
        <f t="shared" si="567"/>
        <v>279298.66000000015</v>
      </c>
      <c r="X3462" s="83">
        <f t="shared" si="568"/>
        <v>1220701.3399999999</v>
      </c>
      <c r="Y3462" s="83"/>
      <c r="Z3462" s="16">
        <v>0</v>
      </c>
      <c r="AA3462" s="7">
        <v>0</v>
      </c>
      <c r="AB3462" s="7">
        <f t="shared" si="560"/>
        <v>1220701.3399999999</v>
      </c>
      <c r="AC3462" s="5">
        <f t="shared" si="561"/>
        <v>0</v>
      </c>
      <c r="AD3462" s="83">
        <f t="shared" si="565"/>
        <v>1220701.3399999999</v>
      </c>
      <c r="AE3462" s="3">
        <f>VLOOKUP(I3462,[1]媒体政策预估表!A:N,MATCH(O3462,[1]媒体政策预估表!$A$2:$M$2,0),0)</f>
        <v>7.0000000000000007E-2</v>
      </c>
      <c r="AF3462" s="7">
        <f t="shared" si="562"/>
        <v>85449.093800000002</v>
      </c>
      <c r="AG3462" s="16">
        <v>0</v>
      </c>
      <c r="AH3462" s="83">
        <f t="shared" si="566"/>
        <v>1220701.3399999999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3414</v>
      </c>
      <c r="B3463" s="91" t="s">
        <v>35</v>
      </c>
      <c r="C3463" s="91" t="s">
        <v>65</v>
      </c>
      <c r="D3463" s="91" t="s">
        <v>66</v>
      </c>
      <c r="E3463" s="91" t="s">
        <v>1910</v>
      </c>
      <c r="F3463" s="91" t="s">
        <v>1911</v>
      </c>
      <c r="G3463" s="91" t="s">
        <v>1910</v>
      </c>
      <c r="H3463" s="91">
        <v>62</v>
      </c>
      <c r="I3463" s="91" t="s">
        <v>411</v>
      </c>
      <c r="J3463" s="2" t="s">
        <v>3335</v>
      </c>
      <c r="K3463" s="2" t="s">
        <v>3284</v>
      </c>
      <c r="L3463" s="2" t="s">
        <v>35</v>
      </c>
      <c r="M3463" s="91" t="s">
        <v>3470</v>
      </c>
      <c r="N3463" s="64"/>
      <c r="O3463" s="64" t="s">
        <v>413</v>
      </c>
      <c r="P3463" s="64" t="s">
        <v>41</v>
      </c>
      <c r="Q3463" s="16">
        <v>0</v>
      </c>
      <c r="R3463" s="82">
        <v>1000043029</v>
      </c>
      <c r="S3463" s="64"/>
      <c r="T3463" s="13">
        <v>0</v>
      </c>
      <c r="U3463" s="13">
        <v>600000</v>
      </c>
      <c r="V3463" s="13">
        <v>539471.28999999992</v>
      </c>
      <c r="W3463" s="83">
        <f t="shared" si="567"/>
        <v>60528.710000000079</v>
      </c>
      <c r="X3463" s="83">
        <f t="shared" si="568"/>
        <v>539471.28999999992</v>
      </c>
      <c r="Y3463" s="83"/>
      <c r="Z3463" s="16">
        <v>0</v>
      </c>
      <c r="AA3463" s="7">
        <v>0</v>
      </c>
      <c r="AB3463" s="7">
        <f t="shared" si="560"/>
        <v>539471.28999999992</v>
      </c>
      <c r="AC3463" s="5">
        <f t="shared" si="561"/>
        <v>0</v>
      </c>
      <c r="AD3463" s="83">
        <f t="shared" si="565"/>
        <v>539471.28999999992</v>
      </c>
      <c r="AE3463" s="3">
        <f>VLOOKUP(I3463,[1]媒体政策预估表!A:N,MATCH(O3463,[1]媒体政策预估表!$A$2:$M$2,0),0)</f>
        <v>7.0000000000000007E-2</v>
      </c>
      <c r="AF3463" s="7">
        <f t="shared" si="562"/>
        <v>37762.990299999998</v>
      </c>
      <c r="AG3463" s="16">
        <v>0</v>
      </c>
      <c r="AH3463" s="83">
        <f t="shared" si="566"/>
        <v>539471.28999999992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3414</v>
      </c>
      <c r="B3464" s="91" t="s">
        <v>35</v>
      </c>
      <c r="C3464" s="91" t="s">
        <v>65</v>
      </c>
      <c r="D3464" s="91" t="s">
        <v>66</v>
      </c>
      <c r="E3464" s="91" t="s">
        <v>472</v>
      </c>
      <c r="F3464" s="91" t="s">
        <v>472</v>
      </c>
      <c r="G3464" s="91" t="s">
        <v>472</v>
      </c>
      <c r="H3464" s="91">
        <v>62</v>
      </c>
      <c r="I3464" s="91" t="s">
        <v>411</v>
      </c>
      <c r="J3464" s="2" t="s">
        <v>3335</v>
      </c>
      <c r="K3464" s="2" t="s">
        <v>3284</v>
      </c>
      <c r="L3464" s="2" t="s">
        <v>35</v>
      </c>
      <c r="M3464" s="91" t="s">
        <v>472</v>
      </c>
      <c r="N3464" s="64"/>
      <c r="O3464" s="64" t="s">
        <v>413</v>
      </c>
      <c r="P3464" s="64" t="s">
        <v>41</v>
      </c>
      <c r="Q3464" s="16">
        <v>0</v>
      </c>
      <c r="R3464" s="82">
        <v>1000048227</v>
      </c>
      <c r="S3464" s="64"/>
      <c r="T3464" s="13">
        <v>93541.04999999993</v>
      </c>
      <c r="U3464" s="13">
        <v>250000</v>
      </c>
      <c r="V3464" s="13">
        <v>270378.93</v>
      </c>
      <c r="W3464" s="83">
        <f t="shared" si="567"/>
        <v>73162.119999999937</v>
      </c>
      <c r="X3464" s="83">
        <f t="shared" si="568"/>
        <v>270378.93</v>
      </c>
      <c r="Y3464" s="83"/>
      <c r="Z3464" s="16">
        <v>0</v>
      </c>
      <c r="AA3464" s="7">
        <v>0</v>
      </c>
      <c r="AB3464" s="7">
        <f t="shared" si="560"/>
        <v>270378.93</v>
      </c>
      <c r="AC3464" s="5">
        <f t="shared" si="561"/>
        <v>0</v>
      </c>
      <c r="AD3464" s="83">
        <f t="shared" si="565"/>
        <v>270378.93</v>
      </c>
      <c r="AE3464" s="3">
        <f>VLOOKUP(I3464,[1]媒体政策预估表!A:N,MATCH(O3464,[1]媒体政策预估表!$A$2:$M$2,0),0)</f>
        <v>7.0000000000000007E-2</v>
      </c>
      <c r="AF3464" s="7">
        <f t="shared" si="562"/>
        <v>18926.525100000003</v>
      </c>
      <c r="AG3464" s="16">
        <v>0</v>
      </c>
      <c r="AH3464" s="83">
        <f t="shared" si="566"/>
        <v>270378.93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3414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3335</v>
      </c>
      <c r="K3465" s="2" t="s">
        <v>3284</v>
      </c>
      <c r="L3465" s="2" t="s">
        <v>35</v>
      </c>
      <c r="M3465" s="91" t="s">
        <v>474</v>
      </c>
      <c r="N3465" s="64"/>
      <c r="O3465" s="64" t="s">
        <v>45</v>
      </c>
      <c r="P3465" s="64" t="s">
        <v>46</v>
      </c>
      <c r="Q3465" s="16">
        <v>0.04</v>
      </c>
      <c r="R3465" s="82">
        <v>1000094032</v>
      </c>
      <c r="S3465" s="64"/>
      <c r="T3465" s="13">
        <v>13783.66</v>
      </c>
      <c r="U3465" s="13">
        <v>40000</v>
      </c>
      <c r="V3465" s="13">
        <v>11631.109999999999</v>
      </c>
      <c r="W3465" s="83">
        <f t="shared" si="567"/>
        <v>42152.55</v>
      </c>
      <c r="X3465" s="83">
        <f t="shared" si="568"/>
        <v>11183.759615384613</v>
      </c>
      <c r="Y3465" s="83"/>
      <c r="Z3465" s="16">
        <v>0</v>
      </c>
      <c r="AA3465" s="7">
        <v>0</v>
      </c>
      <c r="AB3465" s="7">
        <f t="shared" si="560"/>
        <v>11183.759615384613</v>
      </c>
      <c r="AC3465" s="5">
        <f t="shared" si="561"/>
        <v>447.35038461538534</v>
      </c>
      <c r="AD3465" s="83">
        <f t="shared" si="565"/>
        <v>11631.109999999999</v>
      </c>
      <c r="AE3465" s="3">
        <f>VLOOKUP(I3465,[1]媒体政策预估表!A:N,MATCH(O3465,[1]媒体政策预估表!$A$2:$M$2,0),0)</f>
        <v>0.12</v>
      </c>
      <c r="AF3465" s="7">
        <f t="shared" si="562"/>
        <v>1395.7331999999999</v>
      </c>
      <c r="AG3465" s="16">
        <v>0</v>
      </c>
      <c r="AH3465" s="83">
        <f t="shared" si="566"/>
        <v>11631.109999999999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3414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411</v>
      </c>
      <c r="J3466" s="2" t="s">
        <v>3335</v>
      </c>
      <c r="K3466" s="2" t="s">
        <v>3284</v>
      </c>
      <c r="L3466" s="2" t="s">
        <v>35</v>
      </c>
      <c r="M3466" s="91" t="s">
        <v>475</v>
      </c>
      <c r="N3466" s="64"/>
      <c r="O3466" s="64" t="s">
        <v>413</v>
      </c>
      <c r="P3466" s="64" t="s">
        <v>46</v>
      </c>
      <c r="Q3466" s="16">
        <v>0.02</v>
      </c>
      <c r="R3466" s="82">
        <v>1000094031</v>
      </c>
      <c r="S3466" s="64"/>
      <c r="T3466" s="13">
        <v>56224.580000000075</v>
      </c>
      <c r="U3466" s="13">
        <v>250000</v>
      </c>
      <c r="V3466" s="13">
        <v>216728.90999999997</v>
      </c>
      <c r="W3466" s="83">
        <f t="shared" si="567"/>
        <v>89495.6700000001</v>
      </c>
      <c r="X3466" s="83">
        <f t="shared" si="568"/>
        <v>212479.32352941175</v>
      </c>
      <c r="Y3466" s="83"/>
      <c r="Z3466" s="16">
        <v>0</v>
      </c>
      <c r="AA3466" s="7">
        <v>0</v>
      </c>
      <c r="AB3466" s="7">
        <f t="shared" si="560"/>
        <v>212479.32352941175</v>
      </c>
      <c r="AC3466" s="5">
        <f t="shared" si="561"/>
        <v>4249.5864705882268</v>
      </c>
      <c r="AD3466" s="83">
        <f t="shared" si="565"/>
        <v>216728.90999999997</v>
      </c>
      <c r="AE3466" s="3">
        <f>VLOOKUP(I3466,[1]媒体政策预估表!A:N,MATCH(O3466,[1]媒体政策预估表!$A$2:$M$2,0),0)</f>
        <v>7.0000000000000007E-2</v>
      </c>
      <c r="AF3466" s="7">
        <f t="shared" si="562"/>
        <v>15171.0237</v>
      </c>
      <c r="AG3466" s="16">
        <v>0</v>
      </c>
      <c r="AH3466" s="83">
        <f t="shared" si="566"/>
        <v>216728.90999999997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3414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3335</v>
      </c>
      <c r="K3467" s="2" t="s">
        <v>3284</v>
      </c>
      <c r="L3467" s="2" t="s">
        <v>35</v>
      </c>
      <c r="M3467" s="91" t="s">
        <v>478</v>
      </c>
      <c r="N3467" s="64"/>
      <c r="O3467" s="64" t="s">
        <v>413</v>
      </c>
      <c r="P3467" s="64" t="s">
        <v>41</v>
      </c>
      <c r="Q3467" s="16">
        <v>0</v>
      </c>
      <c r="R3467" s="82">
        <v>1000054594</v>
      </c>
      <c r="S3467" s="64"/>
      <c r="T3467" s="13">
        <v>26990.729999999981</v>
      </c>
      <c r="U3467" s="13">
        <v>100000</v>
      </c>
      <c r="V3467" s="13">
        <v>126990.72999999998</v>
      </c>
      <c r="W3467" s="83">
        <f t="shared" si="567"/>
        <v>0</v>
      </c>
      <c r="X3467" s="83">
        <f t="shared" si="568"/>
        <v>126990.72999999998</v>
      </c>
      <c r="Y3467" s="83"/>
      <c r="Z3467" s="16">
        <v>0</v>
      </c>
      <c r="AA3467" s="7">
        <v>0</v>
      </c>
      <c r="AB3467" s="7">
        <f t="shared" si="560"/>
        <v>126990.72999999998</v>
      </c>
      <c r="AC3467" s="5">
        <f t="shared" si="561"/>
        <v>0</v>
      </c>
      <c r="AD3467" s="83">
        <f t="shared" si="565"/>
        <v>126990.72999999998</v>
      </c>
      <c r="AE3467" s="3">
        <f>VLOOKUP(I3467,[1]媒体政策预估表!A:N,MATCH(O3467,[1]媒体政策预估表!$A$2:$M$2,0),0)</f>
        <v>7.0000000000000007E-2</v>
      </c>
      <c r="AF3467" s="7">
        <f t="shared" si="562"/>
        <v>8889.3510999999999</v>
      </c>
      <c r="AG3467" s="16">
        <v>0</v>
      </c>
      <c r="AH3467" s="83">
        <f t="shared" si="566"/>
        <v>126990.72999999998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3414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3335</v>
      </c>
      <c r="K3468" s="2" t="s">
        <v>3284</v>
      </c>
      <c r="L3468" s="2" t="s">
        <v>35</v>
      </c>
      <c r="M3468" s="91" t="s">
        <v>711</v>
      </c>
      <c r="N3468" s="64"/>
      <c r="O3468" s="64" t="s">
        <v>45</v>
      </c>
      <c r="P3468" s="64" t="s">
        <v>41</v>
      </c>
      <c r="Q3468" s="16">
        <v>0</v>
      </c>
      <c r="R3468" s="82">
        <v>1000096893</v>
      </c>
      <c r="S3468" s="64"/>
      <c r="T3468" s="13">
        <v>12174.8</v>
      </c>
      <c r="U3468" s="13">
        <v>56170.44</v>
      </c>
      <c r="V3468" s="13">
        <v>10105.789999999997</v>
      </c>
      <c r="W3468" s="83">
        <f t="shared" si="567"/>
        <v>58239.450000000012</v>
      </c>
      <c r="X3468" s="83">
        <f t="shared" si="568"/>
        <v>10105.789999999997</v>
      </c>
      <c r="Y3468" s="83"/>
      <c r="Z3468" s="16">
        <v>0</v>
      </c>
      <c r="AA3468" s="7">
        <v>0</v>
      </c>
      <c r="AB3468" s="7">
        <f t="shared" si="560"/>
        <v>10105.789999999997</v>
      </c>
      <c r="AC3468" s="5">
        <f t="shared" si="561"/>
        <v>0</v>
      </c>
      <c r="AD3468" s="83">
        <f t="shared" si="565"/>
        <v>10105.789999999997</v>
      </c>
      <c r="AE3468" s="3">
        <f>VLOOKUP(I3468,[1]媒体政策预估表!A:N,MATCH(O3468,[1]媒体政策预估表!$A$2:$M$2,0),0)</f>
        <v>0.12</v>
      </c>
      <c r="AF3468" s="7">
        <f t="shared" si="562"/>
        <v>1212.6947999999995</v>
      </c>
      <c r="AG3468" s="16">
        <v>0</v>
      </c>
      <c r="AH3468" s="83">
        <f t="shared" si="566"/>
        <v>10105.789999999997</v>
      </c>
      <c r="AI3468" s="64"/>
      <c r="AJ3468" s="1" t="e">
        <v>#N/A</v>
      </c>
      <c r="AK3468" s="12">
        <f t="shared" si="563"/>
        <v>0</v>
      </c>
    </row>
    <row r="3469" spans="1:37" hidden="1" x14ac:dyDescent="0.3">
      <c r="A3469" s="104" t="s">
        <v>3420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3335</v>
      </c>
      <c r="K3469" s="2" t="s">
        <v>3284</v>
      </c>
      <c r="L3469" s="2" t="s">
        <v>35</v>
      </c>
      <c r="M3469" s="91" t="s">
        <v>712</v>
      </c>
      <c r="N3469" s="64"/>
      <c r="O3469" s="64" t="s">
        <v>45</v>
      </c>
      <c r="P3469" s="64" t="s">
        <v>41</v>
      </c>
      <c r="Q3469" s="16">
        <v>0</v>
      </c>
      <c r="R3469" s="82">
        <v>1000096895</v>
      </c>
      <c r="S3469" s="64"/>
      <c r="T3469" s="13">
        <v>15829.1</v>
      </c>
      <c r="U3469" s="13">
        <v>-15829.1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ref="AB3469:AB3532" si="569">X3469+AA3469</f>
        <v>0</v>
      </c>
      <c r="AC3469" s="5">
        <f t="shared" ref="AC3469:AC3532" si="570">IF(P3469="返现",X3469*Q3469,V3469-X3469)</f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ref="AF3469:AF3532" si="571">AD3469*AE3469</f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ref="AK3469:AK3532" si="572">X3469+AA3469-AB3469</f>
        <v>0</v>
      </c>
    </row>
    <row r="3470" spans="1:37" hidden="1" x14ac:dyDescent="0.3">
      <c r="A3470" s="104" t="s">
        <v>3414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3335</v>
      </c>
      <c r="K3470" s="2" t="s">
        <v>3284</v>
      </c>
      <c r="L3470" s="2" t="s">
        <v>35</v>
      </c>
      <c r="M3470" s="91" t="s">
        <v>713</v>
      </c>
      <c r="N3470" s="64"/>
      <c r="O3470" s="64" t="s">
        <v>45</v>
      </c>
      <c r="P3470" s="64" t="s">
        <v>41</v>
      </c>
      <c r="Q3470" s="16">
        <v>0</v>
      </c>
      <c r="R3470" s="82">
        <v>1000096894</v>
      </c>
      <c r="S3470" s="64"/>
      <c r="T3470" s="13">
        <v>12759.24</v>
      </c>
      <c r="U3470" s="13">
        <v>-12759.24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3414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3335</v>
      </c>
      <c r="K3471" s="2" t="s">
        <v>3284</v>
      </c>
      <c r="L3471" s="2" t="s">
        <v>35</v>
      </c>
      <c r="M3471" s="91" t="s">
        <v>714</v>
      </c>
      <c r="N3471" s="64"/>
      <c r="O3471" s="64" t="s">
        <v>45</v>
      </c>
      <c r="P3471" s="64" t="s">
        <v>41</v>
      </c>
      <c r="Q3471" s="16">
        <v>0</v>
      </c>
      <c r="R3471" s="82">
        <v>1000096896</v>
      </c>
      <c r="S3471" s="64"/>
      <c r="T3471" s="13">
        <v>12650</v>
      </c>
      <c r="U3471" s="13">
        <v>-12650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3414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3335</v>
      </c>
      <c r="K3472" s="2" t="s">
        <v>3284</v>
      </c>
      <c r="L3472" s="2" t="s">
        <v>35</v>
      </c>
      <c r="M3472" s="91" t="s">
        <v>715</v>
      </c>
      <c r="N3472" s="64"/>
      <c r="O3472" s="64" t="s">
        <v>45</v>
      </c>
      <c r="P3472" s="64" t="s">
        <v>41</v>
      </c>
      <c r="Q3472" s="16">
        <v>0</v>
      </c>
      <c r="R3472" s="82">
        <v>1000096897</v>
      </c>
      <c r="S3472" s="64"/>
      <c r="T3472" s="13">
        <v>14932.1</v>
      </c>
      <c r="U3472" s="13">
        <v>-14932.1</v>
      </c>
      <c r="V3472" s="13">
        <v>0</v>
      </c>
      <c r="W3472" s="83">
        <f t="shared" si="567"/>
        <v>0</v>
      </c>
      <c r="X3472" s="83">
        <f t="shared" si="568"/>
        <v>0</v>
      </c>
      <c r="Y3472" s="83"/>
      <c r="Z3472" s="16">
        <v>0</v>
      </c>
      <c r="AA3472" s="7">
        <v>0</v>
      </c>
      <c r="AB3472" s="7">
        <f t="shared" si="569"/>
        <v>0</v>
      </c>
      <c r="AC3472" s="5">
        <f t="shared" si="570"/>
        <v>0</v>
      </c>
      <c r="AD3472" s="83">
        <f t="shared" si="565"/>
        <v>0</v>
      </c>
      <c r="AE3472" s="3">
        <f>VLOOKUP(I3472,[1]媒体政策预估表!A:N,MATCH(O3472,[1]媒体政策预估表!$A$2:$M$2,0),0)</f>
        <v>0.12</v>
      </c>
      <c r="AF3472" s="7">
        <f t="shared" si="571"/>
        <v>0</v>
      </c>
      <c r="AG3472" s="16">
        <v>0</v>
      </c>
      <c r="AH3472" s="83">
        <f t="shared" si="566"/>
        <v>0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3414</v>
      </c>
      <c r="B3473" s="91" t="s">
        <v>35</v>
      </c>
      <c r="C3473" s="91" t="s">
        <v>65</v>
      </c>
      <c r="D3473" s="91" t="s">
        <v>66</v>
      </c>
      <c r="E3473" s="91" t="s">
        <v>476</v>
      </c>
      <c r="F3473" s="91" t="s">
        <v>476</v>
      </c>
      <c r="G3473" s="91" t="s">
        <v>476</v>
      </c>
      <c r="H3473" s="91">
        <v>62</v>
      </c>
      <c r="I3473" s="91" t="s">
        <v>411</v>
      </c>
      <c r="J3473" s="2" t="s">
        <v>3335</v>
      </c>
      <c r="K3473" s="2" t="s">
        <v>3284</v>
      </c>
      <c r="L3473" s="2" t="s">
        <v>35</v>
      </c>
      <c r="M3473" s="91" t="s">
        <v>3470</v>
      </c>
      <c r="N3473" s="64"/>
      <c r="O3473" s="64" t="s">
        <v>413</v>
      </c>
      <c r="P3473" s="64" t="s">
        <v>41</v>
      </c>
      <c r="Q3473" s="16">
        <v>0</v>
      </c>
      <c r="R3473" s="82">
        <v>1000043029</v>
      </c>
      <c r="S3473" s="64"/>
      <c r="T3473" s="13">
        <v>30032.900000000023</v>
      </c>
      <c r="U3473" s="13">
        <v>100000</v>
      </c>
      <c r="V3473" s="13">
        <v>130032.90000000002</v>
      </c>
      <c r="W3473" s="83">
        <f t="shared" si="567"/>
        <v>0</v>
      </c>
      <c r="X3473" s="83">
        <f t="shared" si="568"/>
        <v>130032.90000000002</v>
      </c>
      <c r="Y3473" s="83"/>
      <c r="Z3473" s="16">
        <v>0</v>
      </c>
      <c r="AA3473" s="7">
        <v>0</v>
      </c>
      <c r="AB3473" s="7">
        <f t="shared" si="569"/>
        <v>130032.90000000002</v>
      </c>
      <c r="AC3473" s="5">
        <f t="shared" si="570"/>
        <v>0</v>
      </c>
      <c r="AD3473" s="83">
        <f t="shared" si="565"/>
        <v>130032.90000000002</v>
      </c>
      <c r="AE3473" s="3">
        <f>VLOOKUP(I3473,[1]媒体政策预估表!A:N,MATCH(O3473,[1]媒体政策预估表!$A$2:$M$2,0),0)</f>
        <v>7.0000000000000007E-2</v>
      </c>
      <c r="AF3473" s="7">
        <f t="shared" si="571"/>
        <v>9102.3030000000017</v>
      </c>
      <c r="AG3473" s="16">
        <v>0</v>
      </c>
      <c r="AH3473" s="83">
        <f t="shared" si="566"/>
        <v>130032.90000000002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3414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3335</v>
      </c>
      <c r="K3474" s="2" t="s">
        <v>3284</v>
      </c>
      <c r="L3474" s="2" t="s">
        <v>35</v>
      </c>
      <c r="M3474" s="91" t="s">
        <v>491</v>
      </c>
      <c r="N3474" s="64"/>
      <c r="O3474" s="64" t="s">
        <v>413</v>
      </c>
      <c r="P3474" s="64" t="s">
        <v>41</v>
      </c>
      <c r="Q3474" s="16">
        <v>0</v>
      </c>
      <c r="R3474" s="82">
        <v>1000099505</v>
      </c>
      <c r="S3474" s="64"/>
      <c r="T3474" s="13">
        <v>14491.400000000009</v>
      </c>
      <c r="U3474" s="13">
        <v>115000</v>
      </c>
      <c r="V3474" s="13">
        <v>92011.400000000023</v>
      </c>
      <c r="W3474" s="83">
        <f t="shared" si="567"/>
        <v>37479.999999999985</v>
      </c>
      <c r="X3474" s="83">
        <f t="shared" si="568"/>
        <v>92011.400000000023</v>
      </c>
      <c r="Y3474" s="83"/>
      <c r="Z3474" s="16">
        <v>0</v>
      </c>
      <c r="AA3474" s="7">
        <v>0</v>
      </c>
      <c r="AB3474" s="7">
        <f t="shared" si="569"/>
        <v>92011.400000000023</v>
      </c>
      <c r="AC3474" s="5">
        <f t="shared" si="570"/>
        <v>0</v>
      </c>
      <c r="AD3474" s="83">
        <f t="shared" si="565"/>
        <v>92011.400000000023</v>
      </c>
      <c r="AE3474" s="3">
        <f>VLOOKUP(I3474,[1]媒体政策预估表!A:N,MATCH(O3474,[1]媒体政策预估表!$A$2:$M$2,0),0)</f>
        <v>7.0000000000000007E-2</v>
      </c>
      <c r="AF3474" s="7">
        <f t="shared" si="571"/>
        <v>6440.7980000000025</v>
      </c>
      <c r="AG3474" s="16">
        <v>0</v>
      </c>
      <c r="AH3474" s="83">
        <f t="shared" si="566"/>
        <v>92011.400000000023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3414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3335</v>
      </c>
      <c r="K3475" s="2" t="s">
        <v>3284</v>
      </c>
      <c r="L3475" s="2" t="s">
        <v>35</v>
      </c>
      <c r="M3475" s="91" t="s">
        <v>3471</v>
      </c>
      <c r="N3475" s="64"/>
      <c r="O3475" s="64" t="s">
        <v>413</v>
      </c>
      <c r="P3475" s="64" t="s">
        <v>41</v>
      </c>
      <c r="Q3475" s="16">
        <v>0</v>
      </c>
      <c r="R3475" s="82">
        <v>1000101946</v>
      </c>
      <c r="S3475" s="64"/>
      <c r="T3475" s="13">
        <v>0</v>
      </c>
      <c r="U3475" s="13">
        <v>20000</v>
      </c>
      <c r="V3475" s="13">
        <v>0</v>
      </c>
      <c r="W3475" s="83">
        <f t="shared" si="567"/>
        <v>20000</v>
      </c>
      <c r="X3475" s="83">
        <f t="shared" si="568"/>
        <v>0</v>
      </c>
      <c r="Y3475" s="83"/>
      <c r="Z3475" s="16">
        <v>0</v>
      </c>
      <c r="AA3475" s="7">
        <v>0</v>
      </c>
      <c r="AB3475" s="7">
        <f t="shared" si="569"/>
        <v>0</v>
      </c>
      <c r="AC3475" s="5">
        <f t="shared" si="570"/>
        <v>0</v>
      </c>
      <c r="AD3475" s="83">
        <f t="shared" si="565"/>
        <v>0</v>
      </c>
      <c r="AE3475" s="3">
        <f>VLOOKUP(I3475,[1]媒体政策预估表!A:N,MATCH(O3475,[1]媒体政策预估表!$A$2:$M$2,0),0)</f>
        <v>7.0000000000000007E-2</v>
      </c>
      <c r="AF3475" s="7">
        <f t="shared" si="571"/>
        <v>0</v>
      </c>
      <c r="AG3475" s="16">
        <v>0</v>
      </c>
      <c r="AH3475" s="83">
        <f t="shared" si="566"/>
        <v>0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3414</v>
      </c>
      <c r="B3476" s="91" t="s">
        <v>35</v>
      </c>
      <c r="C3476" s="91" t="s">
        <v>65</v>
      </c>
      <c r="D3476" s="91" t="s">
        <v>66</v>
      </c>
      <c r="E3476" s="91" t="s">
        <v>490</v>
      </c>
      <c r="F3476" s="91" t="s">
        <v>490</v>
      </c>
      <c r="G3476" s="91" t="s">
        <v>490</v>
      </c>
      <c r="H3476" s="91">
        <v>62</v>
      </c>
      <c r="I3476" s="91" t="s">
        <v>411</v>
      </c>
      <c r="J3476" s="2" t="s">
        <v>3335</v>
      </c>
      <c r="K3476" s="2" t="s">
        <v>3284</v>
      </c>
      <c r="L3476" s="2" t="s">
        <v>35</v>
      </c>
      <c r="M3476" s="91" t="s">
        <v>3472</v>
      </c>
      <c r="N3476" s="64"/>
      <c r="O3476" s="64" t="s">
        <v>413</v>
      </c>
      <c r="P3476" s="64" t="s">
        <v>41</v>
      </c>
      <c r="Q3476" s="16">
        <v>0</v>
      </c>
      <c r="R3476" s="82">
        <v>1000101346</v>
      </c>
      <c r="S3476" s="64"/>
      <c r="T3476" s="13">
        <v>0</v>
      </c>
      <c r="U3476" s="13">
        <v>30000</v>
      </c>
      <c r="V3476" s="13">
        <v>19710.900000000001</v>
      </c>
      <c r="W3476" s="83">
        <f t="shared" si="567"/>
        <v>10289.099999999999</v>
      </c>
      <c r="X3476" s="83">
        <f t="shared" si="568"/>
        <v>19710.900000000001</v>
      </c>
      <c r="Y3476" s="83"/>
      <c r="Z3476" s="16">
        <v>0</v>
      </c>
      <c r="AA3476" s="7">
        <v>0</v>
      </c>
      <c r="AB3476" s="7">
        <f t="shared" si="569"/>
        <v>19710.900000000001</v>
      </c>
      <c r="AC3476" s="5">
        <f t="shared" si="570"/>
        <v>0</v>
      </c>
      <c r="AD3476" s="83">
        <f t="shared" si="565"/>
        <v>19710.900000000001</v>
      </c>
      <c r="AE3476" s="3">
        <f>VLOOKUP(I3476,[1]媒体政策预估表!A:N,MATCH(O3476,[1]媒体政策预估表!$A$2:$M$2,0),0)</f>
        <v>7.0000000000000007E-2</v>
      </c>
      <c r="AF3476" s="7">
        <f t="shared" si="571"/>
        <v>1379.7630000000001</v>
      </c>
      <c r="AG3476" s="16">
        <v>0</v>
      </c>
      <c r="AH3476" s="83">
        <f t="shared" si="566"/>
        <v>19710.900000000001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3414</v>
      </c>
      <c r="B3477" s="91" t="s">
        <v>35</v>
      </c>
      <c r="C3477" s="91" t="s">
        <v>65</v>
      </c>
      <c r="D3477" s="91" t="s">
        <v>66</v>
      </c>
      <c r="E3477" s="91" t="s">
        <v>496</v>
      </c>
      <c r="F3477" s="91" t="s">
        <v>496</v>
      </c>
      <c r="G3477" s="91" t="s">
        <v>496</v>
      </c>
      <c r="H3477" s="91">
        <v>62</v>
      </c>
      <c r="I3477" s="91" t="s">
        <v>411</v>
      </c>
      <c r="J3477" s="2" t="s">
        <v>3335</v>
      </c>
      <c r="K3477" s="2" t="s">
        <v>3284</v>
      </c>
      <c r="L3477" s="2" t="s">
        <v>35</v>
      </c>
      <c r="M3477" s="91" t="s">
        <v>496</v>
      </c>
      <c r="N3477" s="64"/>
      <c r="O3477" s="64" t="s">
        <v>413</v>
      </c>
      <c r="P3477" s="64" t="s">
        <v>46</v>
      </c>
      <c r="Q3477" s="16">
        <v>0.01</v>
      </c>
      <c r="R3477" s="82">
        <v>1000055864</v>
      </c>
      <c r="S3477" s="64"/>
      <c r="T3477" s="13">
        <v>37572.06</v>
      </c>
      <c r="U3477" s="13">
        <v>310000</v>
      </c>
      <c r="V3477" s="13">
        <v>332202.06000000006</v>
      </c>
      <c r="W3477" s="83">
        <f t="shared" si="567"/>
        <v>15369.999999999942</v>
      </c>
      <c r="X3477" s="83">
        <f t="shared" si="568"/>
        <v>328912.93069306936</v>
      </c>
      <c r="Y3477" s="83"/>
      <c r="Z3477" s="16">
        <v>0</v>
      </c>
      <c r="AA3477" s="7">
        <v>0</v>
      </c>
      <c r="AB3477" s="7">
        <f t="shared" si="569"/>
        <v>328912.93069306936</v>
      </c>
      <c r="AC3477" s="5">
        <f t="shared" si="570"/>
        <v>3289.1293069306994</v>
      </c>
      <c r="AD3477" s="83">
        <f t="shared" si="565"/>
        <v>332202.06000000006</v>
      </c>
      <c r="AE3477" s="3">
        <f>VLOOKUP(I3477,[1]媒体政策预估表!A:N,MATCH(O3477,[1]媒体政策预估表!$A$2:$M$2,0),0)</f>
        <v>7.0000000000000007E-2</v>
      </c>
      <c r="AF3477" s="7">
        <f t="shared" si="571"/>
        <v>23254.144200000006</v>
      </c>
      <c r="AG3477" s="16">
        <v>0</v>
      </c>
      <c r="AH3477" s="83">
        <f t="shared" si="566"/>
        <v>332202.06000000006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3414</v>
      </c>
      <c r="B3478" s="91" t="s">
        <v>35</v>
      </c>
      <c r="C3478" s="91" t="s">
        <v>65</v>
      </c>
      <c r="D3478" s="91" t="s">
        <v>66</v>
      </c>
      <c r="E3478" s="91" t="s">
        <v>497</v>
      </c>
      <c r="F3478" s="91" t="s">
        <v>497</v>
      </c>
      <c r="G3478" s="91" t="s">
        <v>497</v>
      </c>
      <c r="H3478" s="91">
        <v>62</v>
      </c>
      <c r="I3478" s="91" t="s">
        <v>411</v>
      </c>
      <c r="J3478" s="2" t="s">
        <v>3335</v>
      </c>
      <c r="K3478" s="2" t="s">
        <v>3284</v>
      </c>
      <c r="L3478" s="2" t="s">
        <v>35</v>
      </c>
      <c r="M3478" s="91" t="s">
        <v>498</v>
      </c>
      <c r="N3478" s="64"/>
      <c r="O3478" s="64" t="s">
        <v>413</v>
      </c>
      <c r="P3478" s="64" t="s">
        <v>41</v>
      </c>
      <c r="Q3478" s="16">
        <v>0</v>
      </c>
      <c r="R3478" s="82">
        <v>1000018044</v>
      </c>
      <c r="S3478" s="64"/>
      <c r="T3478" s="13">
        <v>225167.10999999964</v>
      </c>
      <c r="U3478" s="13">
        <v>700000</v>
      </c>
      <c r="V3478" s="13">
        <v>781976.41</v>
      </c>
      <c r="W3478" s="83">
        <f t="shared" si="567"/>
        <v>143190.6999999996</v>
      </c>
      <c r="X3478" s="83">
        <f t="shared" si="568"/>
        <v>781976.41</v>
      </c>
      <c r="Y3478" s="83"/>
      <c r="Z3478" s="16">
        <v>0</v>
      </c>
      <c r="AA3478" s="7">
        <v>0</v>
      </c>
      <c r="AB3478" s="7">
        <f t="shared" si="569"/>
        <v>781976.41</v>
      </c>
      <c r="AC3478" s="5">
        <f t="shared" si="570"/>
        <v>0</v>
      </c>
      <c r="AD3478" s="83">
        <f t="shared" si="565"/>
        <v>781976.41</v>
      </c>
      <c r="AE3478" s="3">
        <f>VLOOKUP(I3478,[1]媒体政策预估表!A:N,MATCH(O3478,[1]媒体政策预估表!$A$2:$M$2,0),0)</f>
        <v>7.0000000000000007E-2</v>
      </c>
      <c r="AF3478" s="7">
        <f t="shared" si="571"/>
        <v>54738.34870000001</v>
      </c>
      <c r="AG3478" s="16">
        <v>0</v>
      </c>
      <c r="AH3478" s="83">
        <f t="shared" si="566"/>
        <v>781976.41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3414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3335</v>
      </c>
      <c r="K3479" s="2" t="s">
        <v>3284</v>
      </c>
      <c r="L3479" s="2" t="s">
        <v>35</v>
      </c>
      <c r="M3479" s="91" t="s">
        <v>3473</v>
      </c>
      <c r="N3479" s="64"/>
      <c r="O3479" s="64" t="s">
        <v>413</v>
      </c>
      <c r="P3479" s="64" t="s">
        <v>46</v>
      </c>
      <c r="Q3479" s="16">
        <v>0.01</v>
      </c>
      <c r="R3479" s="82">
        <v>1000102599</v>
      </c>
      <c r="S3479" s="64"/>
      <c r="T3479" s="13">
        <v>0</v>
      </c>
      <c r="U3479" s="13">
        <v>120000</v>
      </c>
      <c r="V3479" s="13">
        <v>6003</v>
      </c>
      <c r="W3479" s="83">
        <f t="shared" si="567"/>
        <v>113997</v>
      </c>
      <c r="X3479" s="83">
        <f t="shared" si="568"/>
        <v>5943.5643564356433</v>
      </c>
      <c r="Y3479" s="83"/>
      <c r="Z3479" s="16">
        <v>0</v>
      </c>
      <c r="AA3479" s="7">
        <v>0</v>
      </c>
      <c r="AB3479" s="7">
        <f t="shared" si="569"/>
        <v>5943.5643564356433</v>
      </c>
      <c r="AC3479" s="5">
        <f t="shared" si="570"/>
        <v>59.435643564356724</v>
      </c>
      <c r="AD3479" s="83">
        <f t="shared" si="565"/>
        <v>6003</v>
      </c>
      <c r="AE3479" s="3">
        <f>VLOOKUP(I3479,[1]媒体政策预估表!A:N,MATCH(O3479,[1]媒体政策预估表!$A$2:$M$2,0),0)</f>
        <v>7.0000000000000007E-2</v>
      </c>
      <c r="AF3479" s="7">
        <f t="shared" si="571"/>
        <v>420.21000000000004</v>
      </c>
      <c r="AG3479" s="16">
        <v>0</v>
      </c>
      <c r="AH3479" s="83">
        <f t="shared" si="566"/>
        <v>6003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500</v>
      </c>
      <c r="G3480" s="91" t="s">
        <v>499</v>
      </c>
      <c r="H3480" s="91">
        <v>62</v>
      </c>
      <c r="I3480" s="91" t="s">
        <v>411</v>
      </c>
      <c r="J3480" s="2" t="s">
        <v>3335</v>
      </c>
      <c r="K3480" s="2" t="s">
        <v>3284</v>
      </c>
      <c r="L3480" s="2" t="s">
        <v>35</v>
      </c>
      <c r="M3480" s="91" t="s">
        <v>501</v>
      </c>
      <c r="N3480" s="64"/>
      <c r="O3480" s="64" t="s">
        <v>413</v>
      </c>
      <c r="P3480" s="64" t="s">
        <v>46</v>
      </c>
      <c r="Q3480" s="16">
        <v>0.01</v>
      </c>
      <c r="R3480" s="82">
        <v>1000050427</v>
      </c>
      <c r="S3480" s="64"/>
      <c r="T3480" s="13">
        <v>208483.42000000004</v>
      </c>
      <c r="U3480" s="13">
        <v>320000</v>
      </c>
      <c r="V3480" s="13">
        <v>334876.60000000003</v>
      </c>
      <c r="W3480" s="83">
        <f t="shared" si="567"/>
        <v>193606.82</v>
      </c>
      <c r="X3480" s="83">
        <f t="shared" si="568"/>
        <v>331560.99009900994</v>
      </c>
      <c r="Y3480" s="83"/>
      <c r="Z3480" s="16">
        <v>0</v>
      </c>
      <c r="AA3480" s="7">
        <v>0</v>
      </c>
      <c r="AB3480" s="7">
        <f t="shared" si="569"/>
        <v>331560.99009900994</v>
      </c>
      <c r="AC3480" s="5">
        <f t="shared" si="570"/>
        <v>3315.6099009900936</v>
      </c>
      <c r="AD3480" s="83">
        <f t="shared" si="565"/>
        <v>334876.60000000003</v>
      </c>
      <c r="AE3480" s="3">
        <f>VLOOKUP(I3480,[1]媒体政策预估表!A:N,MATCH(O3480,[1]媒体政策预估表!$A$2:$M$2,0),0)</f>
        <v>7.0000000000000007E-2</v>
      </c>
      <c r="AF3480" s="7">
        <f t="shared" si="571"/>
        <v>23441.362000000005</v>
      </c>
      <c r="AG3480" s="16">
        <v>0</v>
      </c>
      <c r="AH3480" s="83">
        <f t="shared" si="566"/>
        <v>334876.60000000003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3420</v>
      </c>
      <c r="B3481" s="91" t="s">
        <v>35</v>
      </c>
      <c r="C3481" s="91" t="s">
        <v>65</v>
      </c>
      <c r="D3481" s="91" t="s">
        <v>66</v>
      </c>
      <c r="E3481" s="91" t="s">
        <v>502</v>
      </c>
      <c r="F3481" s="91" t="s">
        <v>502</v>
      </c>
      <c r="G3481" s="91" t="s">
        <v>502</v>
      </c>
      <c r="H3481" s="91">
        <v>62</v>
      </c>
      <c r="I3481" s="91" t="s">
        <v>411</v>
      </c>
      <c r="J3481" s="2" t="s">
        <v>3335</v>
      </c>
      <c r="K3481" s="2" t="s">
        <v>3284</v>
      </c>
      <c r="L3481" s="2" t="s">
        <v>35</v>
      </c>
      <c r="M3481" s="91" t="s">
        <v>503</v>
      </c>
      <c r="N3481" s="64"/>
      <c r="O3481" s="64" t="s">
        <v>413</v>
      </c>
      <c r="P3481" s="64" t="s">
        <v>41</v>
      </c>
      <c r="Q3481" s="16">
        <v>0</v>
      </c>
      <c r="R3481" s="82">
        <v>1000098940</v>
      </c>
      <c r="S3481" s="64"/>
      <c r="T3481" s="13">
        <v>3412.760000000002</v>
      </c>
      <c r="U3481" s="13">
        <v>40000</v>
      </c>
      <c r="V3481" s="13">
        <v>18520.039999999997</v>
      </c>
      <c r="W3481" s="83">
        <f t="shared" si="567"/>
        <v>24892.720000000005</v>
      </c>
      <c r="X3481" s="83">
        <f t="shared" si="568"/>
        <v>18520.039999999997</v>
      </c>
      <c r="Y3481" s="83"/>
      <c r="Z3481" s="16">
        <v>0</v>
      </c>
      <c r="AA3481" s="7">
        <v>0</v>
      </c>
      <c r="AB3481" s="7">
        <f t="shared" si="569"/>
        <v>18520.039999999997</v>
      </c>
      <c r="AC3481" s="5">
        <f t="shared" si="570"/>
        <v>0</v>
      </c>
      <c r="AD3481" s="83">
        <f t="shared" si="565"/>
        <v>18520.039999999997</v>
      </c>
      <c r="AE3481" s="3">
        <f>VLOOKUP(I3481,[1]媒体政策预估表!A:N,MATCH(O3481,[1]媒体政策预估表!$A$2:$M$2,0),0)</f>
        <v>7.0000000000000007E-2</v>
      </c>
      <c r="AF3481" s="7">
        <f t="shared" si="571"/>
        <v>1296.4027999999998</v>
      </c>
      <c r="AG3481" s="16">
        <v>0</v>
      </c>
      <c r="AH3481" s="83">
        <f t="shared" si="566"/>
        <v>18520.039999999997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3420</v>
      </c>
      <c r="B3482" s="91" t="s">
        <v>35</v>
      </c>
      <c r="C3482" s="91" t="s">
        <v>65</v>
      </c>
      <c r="D3482" s="91" t="s">
        <v>66</v>
      </c>
      <c r="E3482" s="91" t="s">
        <v>504</v>
      </c>
      <c r="F3482" s="91" t="s">
        <v>504</v>
      </c>
      <c r="G3482" s="91" t="s">
        <v>504</v>
      </c>
      <c r="H3482" s="91">
        <v>62</v>
      </c>
      <c r="I3482" s="91" t="s">
        <v>411</v>
      </c>
      <c r="J3482" s="2" t="s">
        <v>3335</v>
      </c>
      <c r="K3482" s="2" t="s">
        <v>3284</v>
      </c>
      <c r="L3482" s="2" t="s">
        <v>35</v>
      </c>
      <c r="M3482" s="91" t="s">
        <v>504</v>
      </c>
      <c r="N3482" s="64"/>
      <c r="O3482" s="64" t="s">
        <v>413</v>
      </c>
      <c r="P3482" s="64" t="s">
        <v>41</v>
      </c>
      <c r="Q3482" s="16">
        <v>0</v>
      </c>
      <c r="R3482" s="82">
        <v>1000048434</v>
      </c>
      <c r="S3482" s="64"/>
      <c r="T3482" s="13">
        <v>65198.549999999988</v>
      </c>
      <c r="U3482" s="13">
        <v>250000</v>
      </c>
      <c r="V3482" s="13">
        <v>226159.24000000002</v>
      </c>
      <c r="W3482" s="83">
        <f t="shared" si="567"/>
        <v>89039.309999999969</v>
      </c>
      <c r="X3482" s="83">
        <f t="shared" si="568"/>
        <v>226159.24000000002</v>
      </c>
      <c r="Y3482" s="83"/>
      <c r="Z3482" s="16">
        <v>0</v>
      </c>
      <c r="AA3482" s="7">
        <v>0</v>
      </c>
      <c r="AB3482" s="7">
        <f t="shared" si="569"/>
        <v>226159.24000000002</v>
      </c>
      <c r="AC3482" s="5">
        <f t="shared" si="570"/>
        <v>0</v>
      </c>
      <c r="AD3482" s="83">
        <f t="shared" si="565"/>
        <v>226159.24000000002</v>
      </c>
      <c r="AE3482" s="3">
        <f>VLOOKUP(I3482,[1]媒体政策预估表!A:N,MATCH(O3482,[1]媒体政策预估表!$A$2:$M$2,0),0)</f>
        <v>7.0000000000000007E-2</v>
      </c>
      <c r="AF3482" s="7">
        <f t="shared" si="571"/>
        <v>15831.146800000002</v>
      </c>
      <c r="AG3482" s="16">
        <v>0</v>
      </c>
      <c r="AH3482" s="83">
        <f t="shared" si="566"/>
        <v>226159.24000000002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3414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3335</v>
      </c>
      <c r="K3483" s="2" t="s">
        <v>3284</v>
      </c>
      <c r="L3483" s="2" t="s">
        <v>35</v>
      </c>
      <c r="M3483" s="91" t="s">
        <v>506</v>
      </c>
      <c r="N3483" s="64"/>
      <c r="O3483" s="64" t="s">
        <v>413</v>
      </c>
      <c r="P3483" s="64" t="s">
        <v>41</v>
      </c>
      <c r="Q3483" s="16">
        <v>0</v>
      </c>
      <c r="R3483" s="82">
        <v>1000083193</v>
      </c>
      <c r="S3483" s="64"/>
      <c r="T3483" s="13">
        <v>12845.650000000052</v>
      </c>
      <c r="U3483" s="13">
        <v>150000</v>
      </c>
      <c r="V3483" s="13">
        <v>0</v>
      </c>
      <c r="W3483" s="83">
        <f t="shared" si="567"/>
        <v>162845.65000000005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7.0000000000000007E-2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3414</v>
      </c>
      <c r="B3484" s="91" t="s">
        <v>35</v>
      </c>
      <c r="C3484" s="91" t="s">
        <v>65</v>
      </c>
      <c r="D3484" s="91" t="s">
        <v>124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411</v>
      </c>
      <c r="J3484" s="2" t="s">
        <v>3335</v>
      </c>
      <c r="K3484" s="2" t="s">
        <v>3284</v>
      </c>
      <c r="L3484" s="2" t="s">
        <v>35</v>
      </c>
      <c r="M3484" s="91" t="s">
        <v>507</v>
      </c>
      <c r="N3484" s="64"/>
      <c r="O3484" s="64" t="s">
        <v>45</v>
      </c>
      <c r="P3484" s="64" t="s">
        <v>41</v>
      </c>
      <c r="Q3484" s="16">
        <v>0</v>
      </c>
      <c r="R3484" s="82">
        <v>1000099546</v>
      </c>
      <c r="S3484" s="64"/>
      <c r="T3484" s="13">
        <v>10000</v>
      </c>
      <c r="U3484" s="13">
        <v>10000</v>
      </c>
      <c r="V3484" s="13">
        <v>0</v>
      </c>
      <c r="W3484" s="83">
        <f t="shared" si="567"/>
        <v>20000</v>
      </c>
      <c r="X3484" s="83">
        <f t="shared" si="568"/>
        <v>0</v>
      </c>
      <c r="Y3484" s="83"/>
      <c r="Z3484" s="16">
        <v>0</v>
      </c>
      <c r="AA3484" s="7">
        <v>0</v>
      </c>
      <c r="AB3484" s="7">
        <f t="shared" si="569"/>
        <v>0</v>
      </c>
      <c r="AC3484" s="5">
        <f t="shared" si="570"/>
        <v>0</v>
      </c>
      <c r="AD3484" s="83">
        <f t="shared" si="565"/>
        <v>0</v>
      </c>
      <c r="AE3484" s="3">
        <f>VLOOKUP(I3484,[1]媒体政策预估表!A:N,MATCH(O3484,[1]媒体政策预估表!$A$2:$M$2,0),0)</f>
        <v>0.12</v>
      </c>
      <c r="AF3484" s="7">
        <f t="shared" si="571"/>
        <v>0</v>
      </c>
      <c r="AG3484" s="16">
        <v>0</v>
      </c>
      <c r="AH3484" s="83">
        <f t="shared" si="566"/>
        <v>0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3414</v>
      </c>
      <c r="B3485" s="91" t="s">
        <v>35</v>
      </c>
      <c r="C3485" s="91" t="s">
        <v>65</v>
      </c>
      <c r="D3485" s="91" t="s">
        <v>124</v>
      </c>
      <c r="E3485" s="91" t="s">
        <v>508</v>
      </c>
      <c r="F3485" s="91" t="s">
        <v>508</v>
      </c>
      <c r="G3485" s="91" t="s">
        <v>508</v>
      </c>
      <c r="H3485" s="91">
        <v>62</v>
      </c>
      <c r="I3485" s="91" t="s">
        <v>411</v>
      </c>
      <c r="J3485" s="2" t="s">
        <v>3335</v>
      </c>
      <c r="K3485" s="2" t="s">
        <v>3284</v>
      </c>
      <c r="L3485" s="2" t="s">
        <v>35</v>
      </c>
      <c r="M3485" s="91" t="s">
        <v>509</v>
      </c>
      <c r="N3485" s="64"/>
      <c r="O3485" s="64" t="s">
        <v>413</v>
      </c>
      <c r="P3485" s="64" t="s">
        <v>41</v>
      </c>
      <c r="Q3485" s="16">
        <v>0</v>
      </c>
      <c r="R3485" s="82">
        <v>1000098805</v>
      </c>
      <c r="S3485" s="64"/>
      <c r="T3485" s="13">
        <v>20000</v>
      </c>
      <c r="U3485" s="13">
        <v>50000</v>
      </c>
      <c r="V3485" s="13">
        <v>21071.7</v>
      </c>
      <c r="W3485" s="83">
        <f t="shared" si="567"/>
        <v>48928.3</v>
      </c>
      <c r="X3485" s="83">
        <f t="shared" si="568"/>
        <v>21071.7</v>
      </c>
      <c r="Y3485" s="83"/>
      <c r="Z3485" s="16">
        <v>0</v>
      </c>
      <c r="AA3485" s="7">
        <v>0</v>
      </c>
      <c r="AB3485" s="7">
        <f t="shared" si="569"/>
        <v>21071.7</v>
      </c>
      <c r="AC3485" s="5">
        <f t="shared" si="570"/>
        <v>0</v>
      </c>
      <c r="AD3485" s="83">
        <f t="shared" si="565"/>
        <v>21071.7</v>
      </c>
      <c r="AE3485" s="3">
        <f>VLOOKUP(I3485,[1]媒体政策预估表!A:N,MATCH(O3485,[1]媒体政策预估表!$A$2:$M$2,0),0)</f>
        <v>7.0000000000000007E-2</v>
      </c>
      <c r="AF3485" s="7">
        <f t="shared" si="571"/>
        <v>1475.0190000000002</v>
      </c>
      <c r="AG3485" s="16">
        <v>0</v>
      </c>
      <c r="AH3485" s="83">
        <f t="shared" si="566"/>
        <v>21071.7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3420</v>
      </c>
      <c r="B3486" s="91" t="s">
        <v>35</v>
      </c>
      <c r="C3486" s="91" t="s">
        <v>65</v>
      </c>
      <c r="D3486" s="91" t="s">
        <v>124</v>
      </c>
      <c r="E3486" s="91" t="s">
        <v>510</v>
      </c>
      <c r="F3486" s="91" t="s">
        <v>510</v>
      </c>
      <c r="G3486" s="91" t="s">
        <v>510</v>
      </c>
      <c r="H3486" s="91">
        <v>62</v>
      </c>
      <c r="I3486" s="91" t="s">
        <v>411</v>
      </c>
      <c r="J3486" s="2" t="s">
        <v>3335</v>
      </c>
      <c r="K3486" s="2" t="s">
        <v>3284</v>
      </c>
      <c r="L3486" s="2" t="s">
        <v>35</v>
      </c>
      <c r="M3486" s="91" t="s">
        <v>513</v>
      </c>
      <c r="N3486" s="64"/>
      <c r="O3486" s="64" t="s">
        <v>413</v>
      </c>
      <c r="P3486" s="64" t="s">
        <v>41</v>
      </c>
      <c r="Q3486" s="16">
        <v>0</v>
      </c>
      <c r="R3486" s="82">
        <v>1000043878</v>
      </c>
      <c r="S3486" s="64"/>
      <c r="T3486" s="13">
        <v>13764.429999999993</v>
      </c>
      <c r="U3486" s="13">
        <v>330990</v>
      </c>
      <c r="V3486" s="13">
        <v>245244.41999999998</v>
      </c>
      <c r="W3486" s="83">
        <f t="shared" si="567"/>
        <v>99510.010000000009</v>
      </c>
      <c r="X3486" s="83">
        <f t="shared" si="568"/>
        <v>245244.41999999998</v>
      </c>
      <c r="Y3486" s="83"/>
      <c r="Z3486" s="16">
        <v>0</v>
      </c>
      <c r="AA3486" s="7">
        <v>0</v>
      </c>
      <c r="AB3486" s="7">
        <f t="shared" si="569"/>
        <v>245244.41999999998</v>
      </c>
      <c r="AC3486" s="5">
        <f t="shared" si="570"/>
        <v>0</v>
      </c>
      <c r="AD3486" s="83">
        <f t="shared" si="565"/>
        <v>245244.41999999998</v>
      </c>
      <c r="AE3486" s="3">
        <f>VLOOKUP(I3486,[1]媒体政策预估表!A:N,MATCH(O3486,[1]媒体政策预估表!$A$2:$M$2,0),0)</f>
        <v>7.0000000000000007E-2</v>
      </c>
      <c r="AF3486" s="7">
        <f t="shared" si="571"/>
        <v>17167.109400000001</v>
      </c>
      <c r="AG3486" s="16">
        <v>0</v>
      </c>
      <c r="AH3486" s="83">
        <f t="shared" si="566"/>
        <v>245244.41999999998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3414</v>
      </c>
      <c r="B3487" s="91" t="s">
        <v>35</v>
      </c>
      <c r="C3487" s="91" t="s">
        <v>65</v>
      </c>
      <c r="D3487" s="91" t="s">
        <v>124</v>
      </c>
      <c r="E3487" s="91" t="s">
        <v>3474</v>
      </c>
      <c r="F3487" s="91" t="s">
        <v>3474</v>
      </c>
      <c r="G3487" s="91" t="s">
        <v>3474</v>
      </c>
      <c r="H3487" s="91">
        <v>62</v>
      </c>
      <c r="I3487" s="91" t="s">
        <v>411</v>
      </c>
      <c r="J3487" s="2" t="s">
        <v>3335</v>
      </c>
      <c r="K3487" s="2" t="s">
        <v>3284</v>
      </c>
      <c r="L3487" s="2" t="s">
        <v>35</v>
      </c>
      <c r="M3487" s="91" t="s">
        <v>3475</v>
      </c>
      <c r="N3487" s="64"/>
      <c r="O3487" s="64" t="s">
        <v>413</v>
      </c>
      <c r="P3487" s="64" t="s">
        <v>46</v>
      </c>
      <c r="Q3487" s="16">
        <v>0.02</v>
      </c>
      <c r="R3487" s="82">
        <v>1000069913</v>
      </c>
      <c r="S3487" s="64"/>
      <c r="T3487" s="13">
        <v>0</v>
      </c>
      <c r="U3487" s="13">
        <v>25000</v>
      </c>
      <c r="V3487" s="13">
        <v>24403.539999999994</v>
      </c>
      <c r="W3487" s="83">
        <f t="shared" si="567"/>
        <v>596.4600000000064</v>
      </c>
      <c r="X3487" s="83">
        <f t="shared" si="568"/>
        <v>23925.039215686269</v>
      </c>
      <c r="Y3487" s="83"/>
      <c r="Z3487" s="16">
        <v>0</v>
      </c>
      <c r="AA3487" s="7">
        <v>0</v>
      </c>
      <c r="AB3487" s="7">
        <f t="shared" si="569"/>
        <v>23925.039215686269</v>
      </c>
      <c r="AC3487" s="5">
        <f t="shared" si="570"/>
        <v>478.50078431372458</v>
      </c>
      <c r="AD3487" s="83">
        <f t="shared" si="565"/>
        <v>24403.539999999994</v>
      </c>
      <c r="AE3487" s="3">
        <f>VLOOKUP(I3487,[1]媒体政策预估表!A:N,MATCH(O3487,[1]媒体政策预估表!$A$2:$M$2,0),0)</f>
        <v>7.0000000000000007E-2</v>
      </c>
      <c r="AF3487" s="7">
        <f t="shared" si="571"/>
        <v>1708.2477999999996</v>
      </c>
      <c r="AG3487" s="16">
        <v>0</v>
      </c>
      <c r="AH3487" s="83">
        <f t="shared" si="566"/>
        <v>24403.539999999994</v>
      </c>
      <c r="AI3487" s="64"/>
      <c r="AJ3487" s="1" t="e">
        <v>#N/A</v>
      </c>
      <c r="AK3487" s="12">
        <f t="shared" si="572"/>
        <v>0</v>
      </c>
    </row>
    <row r="3488" spans="1:37" hidden="1" x14ac:dyDescent="0.3">
      <c r="A3488" s="104" t="s">
        <v>3414</v>
      </c>
      <c r="B3488" s="91" t="s">
        <v>35</v>
      </c>
      <c r="C3488" s="91" t="s">
        <v>65</v>
      </c>
      <c r="D3488" s="91" t="s">
        <v>127</v>
      </c>
      <c r="E3488" s="91" t="s">
        <v>518</v>
      </c>
      <c r="F3488" s="91" t="s">
        <v>518</v>
      </c>
      <c r="G3488" s="91" t="s">
        <v>518</v>
      </c>
      <c r="H3488" s="91">
        <v>62</v>
      </c>
      <c r="I3488" s="91" t="s">
        <v>411</v>
      </c>
      <c r="J3488" s="2" t="s">
        <v>3335</v>
      </c>
      <c r="K3488" s="2" t="s">
        <v>3284</v>
      </c>
      <c r="L3488" s="2" t="s">
        <v>35</v>
      </c>
      <c r="M3488" s="91" t="s">
        <v>519</v>
      </c>
      <c r="N3488" s="64"/>
      <c r="O3488" s="64" t="s">
        <v>413</v>
      </c>
      <c r="P3488" s="64" t="s">
        <v>46</v>
      </c>
      <c r="Q3488" s="16">
        <v>0.01</v>
      </c>
      <c r="R3488" s="82">
        <v>1000055366</v>
      </c>
      <c r="S3488" s="64"/>
      <c r="T3488" s="13">
        <v>7322.510000000002</v>
      </c>
      <c r="U3488" s="13">
        <v>50000</v>
      </c>
      <c r="V3488" s="13">
        <v>42327.090000000011</v>
      </c>
      <c r="W3488" s="83">
        <f t="shared" si="567"/>
        <v>14995.419999999991</v>
      </c>
      <c r="X3488" s="83">
        <f t="shared" si="568"/>
        <v>41908.00990099011</v>
      </c>
      <c r="Y3488" s="83"/>
      <c r="Z3488" s="16">
        <v>0</v>
      </c>
      <c r="AA3488" s="7">
        <v>0</v>
      </c>
      <c r="AB3488" s="7">
        <v>41908.00990099011</v>
      </c>
      <c r="AC3488" s="5">
        <f t="shared" si="570"/>
        <v>419.08009900990146</v>
      </c>
      <c r="AD3488" s="83">
        <f t="shared" si="565"/>
        <v>42327.090000000011</v>
      </c>
      <c r="AE3488" s="3">
        <f>VLOOKUP(I3488,[1]媒体政策预估表!A:N,MATCH(O3488,[1]媒体政策预估表!$A$2:$M$2,0),0)</f>
        <v>7.0000000000000007E-2</v>
      </c>
      <c r="AF3488" s="7">
        <f t="shared" si="571"/>
        <v>2962.8963000000012</v>
      </c>
      <c r="AG3488" s="16">
        <v>0</v>
      </c>
      <c r="AH3488" s="83">
        <f t="shared" si="566"/>
        <v>42327.090000000011</v>
      </c>
      <c r="AI3488" s="64"/>
      <c r="AJ3488" s="1" t="s">
        <v>3360</v>
      </c>
      <c r="AK3488" s="12">
        <f t="shared" si="572"/>
        <v>0</v>
      </c>
    </row>
    <row r="3489" spans="1:37" hidden="1" x14ac:dyDescent="0.3">
      <c r="A3489" s="104" t="s">
        <v>3414</v>
      </c>
      <c r="B3489" s="91" t="s">
        <v>35</v>
      </c>
      <c r="C3489" s="91" t="s">
        <v>65</v>
      </c>
      <c r="D3489" s="91" t="s">
        <v>1294</v>
      </c>
      <c r="E3489" s="91" t="s">
        <v>3458</v>
      </c>
      <c r="F3489" s="91" t="s">
        <v>3458</v>
      </c>
      <c r="G3489" s="91" t="s">
        <v>3458</v>
      </c>
      <c r="H3489" s="91">
        <v>62</v>
      </c>
      <c r="I3489" s="91" t="s">
        <v>411</v>
      </c>
      <c r="J3489" s="2" t="s">
        <v>3335</v>
      </c>
      <c r="K3489" s="2" t="s">
        <v>3284</v>
      </c>
      <c r="L3489" s="2" t="s">
        <v>35</v>
      </c>
      <c r="M3489" s="91" t="s">
        <v>3476</v>
      </c>
      <c r="N3489" s="64"/>
      <c r="O3489" s="64" t="s">
        <v>413</v>
      </c>
      <c r="P3489" s="64" t="s">
        <v>46</v>
      </c>
      <c r="Q3489" s="16">
        <v>0.02</v>
      </c>
      <c r="R3489" s="82">
        <v>1000100980</v>
      </c>
      <c r="S3489" s="64"/>
      <c r="T3489" s="13">
        <v>0</v>
      </c>
      <c r="U3489" s="13">
        <v>20000</v>
      </c>
      <c r="V3489" s="13">
        <v>3031.3</v>
      </c>
      <c r="W3489" s="83">
        <f t="shared" si="567"/>
        <v>16968.7</v>
      </c>
      <c r="X3489" s="83">
        <f t="shared" si="568"/>
        <v>2971.8627450980393</v>
      </c>
      <c r="Y3489" s="83"/>
      <c r="Z3489" s="16">
        <v>0</v>
      </c>
      <c r="AA3489" s="7">
        <v>0</v>
      </c>
      <c r="AB3489" s="7">
        <f t="shared" si="569"/>
        <v>2971.8627450980393</v>
      </c>
      <c r="AC3489" s="5">
        <f t="shared" si="570"/>
        <v>59.437254901960841</v>
      </c>
      <c r="AD3489" s="83">
        <f t="shared" si="565"/>
        <v>3031.3</v>
      </c>
      <c r="AE3489" s="3">
        <f>VLOOKUP(I3489,[1]媒体政策预估表!A:N,MATCH(O3489,[1]媒体政策预估表!$A$2:$M$2,0),0)</f>
        <v>7.0000000000000007E-2</v>
      </c>
      <c r="AF3489" s="7">
        <f t="shared" si="571"/>
        <v>212.19100000000003</v>
      </c>
      <c r="AG3489" s="16">
        <v>0</v>
      </c>
      <c r="AH3489" s="83">
        <f t="shared" si="566"/>
        <v>3031.3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3414</v>
      </c>
      <c r="B3490" s="91" t="s">
        <v>35</v>
      </c>
      <c r="C3490" s="91" t="s">
        <v>65</v>
      </c>
      <c r="D3490" s="91" t="s">
        <v>1294</v>
      </c>
      <c r="E3490" s="91" t="s">
        <v>2795</v>
      </c>
      <c r="F3490" s="91" t="s">
        <v>3477</v>
      </c>
      <c r="G3490" s="91" t="s">
        <v>2795</v>
      </c>
      <c r="H3490" s="91">
        <v>62</v>
      </c>
      <c r="I3490" s="91" t="s">
        <v>411</v>
      </c>
      <c r="J3490" s="2" t="s">
        <v>3335</v>
      </c>
      <c r="K3490" s="2" t="s">
        <v>3284</v>
      </c>
      <c r="L3490" s="2" t="s">
        <v>35</v>
      </c>
      <c r="M3490" s="91" t="s">
        <v>3478</v>
      </c>
      <c r="N3490" s="64"/>
      <c r="O3490" s="64" t="s">
        <v>413</v>
      </c>
      <c r="P3490" s="64" t="s">
        <v>46</v>
      </c>
      <c r="Q3490" s="16">
        <v>0.04</v>
      </c>
      <c r="R3490" s="82">
        <v>1000092329</v>
      </c>
      <c r="S3490" s="64"/>
      <c r="T3490" s="13">
        <v>0</v>
      </c>
      <c r="U3490" s="13">
        <v>10000</v>
      </c>
      <c r="V3490" s="13">
        <v>5002.5</v>
      </c>
      <c r="W3490" s="83">
        <f t="shared" si="567"/>
        <v>4997.5</v>
      </c>
      <c r="X3490" s="83">
        <f t="shared" si="568"/>
        <v>4810.0961538461534</v>
      </c>
      <c r="Y3490" s="83"/>
      <c r="Z3490" s="16">
        <v>0</v>
      </c>
      <c r="AA3490" s="7">
        <v>0</v>
      </c>
      <c r="AB3490" s="7">
        <f t="shared" si="569"/>
        <v>4810.0961538461534</v>
      </c>
      <c r="AC3490" s="5">
        <f t="shared" si="570"/>
        <v>192.40384615384664</v>
      </c>
      <c r="AD3490" s="83">
        <f t="shared" si="565"/>
        <v>5002.5</v>
      </c>
      <c r="AE3490" s="3">
        <f>VLOOKUP(I3490,[1]媒体政策预估表!A:N,MATCH(O3490,[1]媒体政策预估表!$A$2:$M$2,0),0)</f>
        <v>7.0000000000000007E-2</v>
      </c>
      <c r="AF3490" s="7">
        <f t="shared" si="571"/>
        <v>350.17500000000001</v>
      </c>
      <c r="AG3490" s="16">
        <v>0</v>
      </c>
      <c r="AH3490" s="83">
        <f t="shared" si="566"/>
        <v>5002.5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3414</v>
      </c>
      <c r="B3491" s="91" t="s">
        <v>35</v>
      </c>
      <c r="C3491" s="91" t="s">
        <v>47</v>
      </c>
      <c r="D3491" s="91" t="s">
        <v>63</v>
      </c>
      <c r="E3491" s="91" t="s">
        <v>520</v>
      </c>
      <c r="F3491" s="91" t="s">
        <v>521</v>
      </c>
      <c r="G3491" s="91" t="s">
        <v>520</v>
      </c>
      <c r="H3491" s="91">
        <v>62</v>
      </c>
      <c r="I3491" s="91" t="s">
        <v>411</v>
      </c>
      <c r="J3491" s="2" t="s">
        <v>3335</v>
      </c>
      <c r="K3491" s="2" t="s">
        <v>3284</v>
      </c>
      <c r="L3491" s="2" t="s">
        <v>35</v>
      </c>
      <c r="M3491" s="91" t="s">
        <v>522</v>
      </c>
      <c r="N3491" s="64"/>
      <c r="O3491" s="64" t="s">
        <v>413</v>
      </c>
      <c r="P3491" s="64" t="s">
        <v>41</v>
      </c>
      <c r="Q3491" s="16">
        <v>0</v>
      </c>
      <c r="R3491" s="82">
        <v>1000101133</v>
      </c>
      <c r="S3491" s="64"/>
      <c r="T3491" s="13">
        <v>28058.5</v>
      </c>
      <c r="U3491" s="13">
        <v>250000</v>
      </c>
      <c r="V3491" s="13">
        <v>150904.29999999999</v>
      </c>
      <c r="W3491" s="83">
        <f t="shared" si="567"/>
        <v>127154.20000000001</v>
      </c>
      <c r="X3491" s="83">
        <f t="shared" si="568"/>
        <v>150904.29999999999</v>
      </c>
      <c r="Y3491" s="83"/>
      <c r="Z3491" s="16">
        <v>0</v>
      </c>
      <c r="AA3491" s="7">
        <v>0</v>
      </c>
      <c r="AB3491" s="7">
        <f t="shared" si="569"/>
        <v>150904.29999999999</v>
      </c>
      <c r="AC3491" s="5">
        <f t="shared" si="570"/>
        <v>0</v>
      </c>
      <c r="AD3491" s="83">
        <f t="shared" si="565"/>
        <v>150904.29999999999</v>
      </c>
      <c r="AE3491" s="3">
        <f>VLOOKUP(I3491,[1]媒体政策预估表!A:N,MATCH(O3491,[1]媒体政策预估表!$A$2:$M$2,0),0)</f>
        <v>7.0000000000000007E-2</v>
      </c>
      <c r="AF3491" s="7">
        <f t="shared" si="571"/>
        <v>10563.300999999999</v>
      </c>
      <c r="AG3491" s="16">
        <v>0</v>
      </c>
      <c r="AH3491" s="83">
        <f t="shared" si="566"/>
        <v>150904.29999999999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3414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3335</v>
      </c>
      <c r="K3492" s="2" t="s">
        <v>3284</v>
      </c>
      <c r="L3492" s="2" t="s">
        <v>35</v>
      </c>
      <c r="M3492" s="91" t="s">
        <v>533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1000080693</v>
      </c>
      <c r="S3492" s="64"/>
      <c r="T3492" s="13">
        <v>351750</v>
      </c>
      <c r="U3492" s="13">
        <v>150750</v>
      </c>
      <c r="V3492" s="13">
        <v>0</v>
      </c>
      <c r="W3492" s="83">
        <f t="shared" si="567"/>
        <v>502500</v>
      </c>
      <c r="X3492" s="83">
        <f t="shared" si="568"/>
        <v>0</v>
      </c>
      <c r="Y3492" s="83"/>
      <c r="Z3492" s="16">
        <v>0</v>
      </c>
      <c r="AA3492" s="7">
        <v>0</v>
      </c>
      <c r="AB3492" s="7">
        <f t="shared" si="569"/>
        <v>0</v>
      </c>
      <c r="AC3492" s="5">
        <f t="shared" si="570"/>
        <v>0</v>
      </c>
      <c r="AD3492" s="83">
        <f t="shared" si="565"/>
        <v>0</v>
      </c>
      <c r="AE3492" s="3">
        <f>VLOOKUP(I3492,[1]媒体政策预估表!A:N,MATCH(O3492,[1]媒体政策预估表!$A$2:$M$2,0),0)</f>
        <v>7.0000000000000007E-2</v>
      </c>
      <c r="AF3492" s="7">
        <f t="shared" si="571"/>
        <v>0</v>
      </c>
      <c r="AG3492" s="16">
        <v>0</v>
      </c>
      <c r="AH3492" s="83">
        <f t="shared" si="566"/>
        <v>0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3414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3335</v>
      </c>
      <c r="K3493" s="2" t="s">
        <v>3284</v>
      </c>
      <c r="L3493" s="2" t="s">
        <v>35</v>
      </c>
      <c r="M3493" s="91" t="s">
        <v>534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1000043071</v>
      </c>
      <c r="S3493" s="64"/>
      <c r="T3493" s="13">
        <v>216127.94000000041</v>
      </c>
      <c r="U3493" s="13">
        <v>1507500</v>
      </c>
      <c r="V3493" s="13">
        <v>708304.41000000015</v>
      </c>
      <c r="W3493" s="83">
        <f t="shared" si="567"/>
        <v>1015323.5300000003</v>
      </c>
      <c r="X3493" s="83">
        <f t="shared" si="568"/>
        <v>704780.50746268674</v>
      </c>
      <c r="Y3493" s="83"/>
      <c r="Z3493" s="16">
        <v>0</v>
      </c>
      <c r="AA3493" s="7">
        <v>0</v>
      </c>
      <c r="AB3493" s="7">
        <f t="shared" si="569"/>
        <v>704780.50746268674</v>
      </c>
      <c r="AC3493" s="5">
        <f t="shared" si="570"/>
        <v>3523.9025373134064</v>
      </c>
      <c r="AD3493" s="83">
        <f t="shared" ref="AD3493:AD3556" si="573">V3493</f>
        <v>708304.41000000015</v>
      </c>
      <c r="AE3493" s="3">
        <f>VLOOKUP(I3493,[1]媒体政策预估表!A:N,MATCH(O3493,[1]媒体政策预估表!$A$2:$M$2,0),0)</f>
        <v>7.0000000000000007E-2</v>
      </c>
      <c r="AF3493" s="7">
        <f t="shared" si="571"/>
        <v>49581.308700000016</v>
      </c>
      <c r="AG3493" s="16">
        <v>0</v>
      </c>
      <c r="AH3493" s="83">
        <f t="shared" ref="AH3493:AH3556" si="574">V3493</f>
        <v>708304.41000000015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3432</v>
      </c>
      <c r="B3494" s="91" t="s">
        <v>35</v>
      </c>
      <c r="C3494" s="91" t="s">
        <v>47</v>
      </c>
      <c r="D3494" s="91" t="s">
        <v>63</v>
      </c>
      <c r="E3494" s="91" t="s">
        <v>531</v>
      </c>
      <c r="F3494" s="91" t="s">
        <v>531</v>
      </c>
      <c r="G3494" s="91" t="s">
        <v>531</v>
      </c>
      <c r="H3494" s="91">
        <v>62</v>
      </c>
      <c r="I3494" s="91" t="s">
        <v>411</v>
      </c>
      <c r="J3494" s="2" t="s">
        <v>3335</v>
      </c>
      <c r="K3494" s="2" t="s">
        <v>3284</v>
      </c>
      <c r="L3494" s="2" t="s">
        <v>35</v>
      </c>
      <c r="M3494" s="91" t="s">
        <v>535</v>
      </c>
      <c r="N3494" s="64"/>
      <c r="O3494" s="64" t="s">
        <v>413</v>
      </c>
      <c r="P3494" s="64" t="s">
        <v>46</v>
      </c>
      <c r="Q3494" s="16">
        <v>5.0000000000000001E-3</v>
      </c>
      <c r="R3494" s="82">
        <v>1000043070</v>
      </c>
      <c r="S3494" s="64"/>
      <c r="T3494" s="13">
        <v>309311.36999999965</v>
      </c>
      <c r="U3494" s="13">
        <v>1507500</v>
      </c>
      <c r="V3494" s="13">
        <v>678820.91999999993</v>
      </c>
      <c r="W3494" s="83">
        <f t="shared" si="567"/>
        <v>1137990.4499999997</v>
      </c>
      <c r="X3494" s="83">
        <f t="shared" si="568"/>
        <v>675443.70149253728</v>
      </c>
      <c r="Y3494" s="83"/>
      <c r="Z3494" s="16">
        <v>0</v>
      </c>
      <c r="AA3494" s="7">
        <v>0</v>
      </c>
      <c r="AB3494" s="7">
        <f t="shared" si="569"/>
        <v>675443.70149253728</v>
      </c>
      <c r="AC3494" s="5">
        <f t="shared" si="570"/>
        <v>3377.2185074626468</v>
      </c>
      <c r="AD3494" s="83">
        <f t="shared" si="573"/>
        <v>678820.91999999993</v>
      </c>
      <c r="AE3494" s="3">
        <f>VLOOKUP(I3494,[1]媒体政策预估表!A:N,MATCH(O3494,[1]媒体政策预估表!$A$2:$M$2,0),0)</f>
        <v>7.0000000000000007E-2</v>
      </c>
      <c r="AF3494" s="7">
        <f t="shared" si="571"/>
        <v>47517.464399999997</v>
      </c>
      <c r="AG3494" s="16">
        <v>0</v>
      </c>
      <c r="AH3494" s="83">
        <f t="shared" si="574"/>
        <v>678820.91999999993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3432</v>
      </c>
      <c r="B3495" s="91" t="s">
        <v>35</v>
      </c>
      <c r="C3495" s="91" t="s">
        <v>47</v>
      </c>
      <c r="D3495" s="91" t="s">
        <v>63</v>
      </c>
      <c r="E3495" s="91" t="s">
        <v>740</v>
      </c>
      <c r="F3495" s="91" t="s">
        <v>740</v>
      </c>
      <c r="G3495" s="91" t="s">
        <v>740</v>
      </c>
      <c r="H3495" s="91">
        <v>62</v>
      </c>
      <c r="I3495" s="91" t="s">
        <v>411</v>
      </c>
      <c r="J3495" s="2" t="s">
        <v>3335</v>
      </c>
      <c r="K3495" s="2" t="s">
        <v>3284</v>
      </c>
      <c r="L3495" s="2" t="s">
        <v>35</v>
      </c>
      <c r="M3495" s="91" t="s">
        <v>741</v>
      </c>
      <c r="N3495" s="64"/>
      <c r="O3495" s="64" t="s">
        <v>413</v>
      </c>
      <c r="P3495" s="64" t="s">
        <v>41</v>
      </c>
      <c r="Q3495" s="16">
        <v>0</v>
      </c>
      <c r="R3495" s="82">
        <v>1000070524</v>
      </c>
      <c r="S3495" s="64"/>
      <c r="T3495" s="13">
        <v>1926.2000000000012</v>
      </c>
      <c r="U3495" s="13">
        <v>-1926.2</v>
      </c>
      <c r="V3495" s="13">
        <v>0</v>
      </c>
      <c r="W3495" s="83">
        <f t="shared" ref="W3495:W3558" si="575">T3495+U3495-V3495</f>
        <v>1.1368683772161603E-12</v>
      </c>
      <c r="X3495" s="83">
        <f t="shared" si="568"/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3432</v>
      </c>
      <c r="B3496" s="91" t="s">
        <v>35</v>
      </c>
      <c r="C3496" s="91" t="s">
        <v>47</v>
      </c>
      <c r="D3496" s="91" t="s">
        <v>63</v>
      </c>
      <c r="E3496" s="91" t="s">
        <v>541</v>
      </c>
      <c r="F3496" s="91" t="s">
        <v>541</v>
      </c>
      <c r="G3496" s="91" t="s">
        <v>541</v>
      </c>
      <c r="H3496" s="91">
        <v>62</v>
      </c>
      <c r="I3496" s="91" t="s">
        <v>411</v>
      </c>
      <c r="J3496" s="2" t="s">
        <v>3335</v>
      </c>
      <c r="K3496" s="2" t="s">
        <v>3284</v>
      </c>
      <c r="L3496" s="2" t="s">
        <v>35</v>
      </c>
      <c r="M3496" s="91" t="s">
        <v>542</v>
      </c>
      <c r="N3496" s="64"/>
      <c r="O3496" s="64" t="s">
        <v>413</v>
      </c>
      <c r="P3496" s="64" t="s">
        <v>41</v>
      </c>
      <c r="Q3496" s="16">
        <v>0</v>
      </c>
      <c r="R3496" s="82">
        <v>1000100422</v>
      </c>
      <c r="S3496" s="64"/>
      <c r="T3496" s="13">
        <v>0</v>
      </c>
      <c r="U3496" s="13">
        <v>0</v>
      </c>
      <c r="V3496" s="13">
        <v>0</v>
      </c>
      <c r="W3496" s="83">
        <f t="shared" si="575"/>
        <v>0</v>
      </c>
      <c r="X3496" s="83">
        <f t="shared" ref="X3496:X3559" si="576">IF(P3496="折扣",V3496*Q3496,IF(P3496="返现",V3496,V3496/(1+Q3496)))</f>
        <v>0</v>
      </c>
      <c r="Y3496" s="83"/>
      <c r="Z3496" s="16">
        <v>0</v>
      </c>
      <c r="AA3496" s="7">
        <v>0</v>
      </c>
      <c r="AB3496" s="7">
        <f t="shared" si="569"/>
        <v>0</v>
      </c>
      <c r="AC3496" s="5">
        <f t="shared" si="570"/>
        <v>0</v>
      </c>
      <c r="AD3496" s="83">
        <f t="shared" si="573"/>
        <v>0</v>
      </c>
      <c r="AE3496" s="3">
        <f>VLOOKUP(I3496,[1]媒体政策预估表!A:N,MATCH(O3496,[1]媒体政策预估表!$A$2:$M$2,0),0)</f>
        <v>7.0000000000000007E-2</v>
      </c>
      <c r="AF3496" s="7">
        <f t="shared" si="571"/>
        <v>0</v>
      </c>
      <c r="AG3496" s="16">
        <v>0</v>
      </c>
      <c r="AH3496" s="83">
        <f t="shared" si="574"/>
        <v>0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3432</v>
      </c>
      <c r="B3497" s="91" t="s">
        <v>35</v>
      </c>
      <c r="C3497" s="91" t="s">
        <v>47</v>
      </c>
      <c r="D3497" s="91" t="s">
        <v>48</v>
      </c>
      <c r="E3497" s="91" t="s">
        <v>543</v>
      </c>
      <c r="F3497" s="91" t="s">
        <v>544</v>
      </c>
      <c r="G3497" s="91" t="s">
        <v>543</v>
      </c>
      <c r="H3497" s="91">
        <v>62</v>
      </c>
      <c r="I3497" s="91" t="s">
        <v>411</v>
      </c>
      <c r="J3497" s="2" t="s">
        <v>3335</v>
      </c>
      <c r="K3497" s="2" t="s">
        <v>3284</v>
      </c>
      <c r="L3497" s="2" t="s">
        <v>35</v>
      </c>
      <c r="M3497" s="91" t="s">
        <v>543</v>
      </c>
      <c r="N3497" s="64"/>
      <c r="O3497" s="64" t="s">
        <v>413</v>
      </c>
      <c r="P3497" s="64" t="s">
        <v>41</v>
      </c>
      <c r="Q3497" s="16">
        <v>0</v>
      </c>
      <c r="R3497" s="82">
        <v>1000070582</v>
      </c>
      <c r="S3497" s="64"/>
      <c r="T3497" s="13">
        <v>59712.119999999995</v>
      </c>
      <c r="U3497" s="13">
        <v>50000</v>
      </c>
      <c r="V3497" s="13">
        <v>67306.709999999992</v>
      </c>
      <c r="W3497" s="83">
        <f t="shared" si="575"/>
        <v>42405.41</v>
      </c>
      <c r="X3497" s="83">
        <f t="shared" si="576"/>
        <v>67306.709999999992</v>
      </c>
      <c r="Y3497" s="83"/>
      <c r="Z3497" s="16">
        <v>0</v>
      </c>
      <c r="AA3497" s="7">
        <v>0</v>
      </c>
      <c r="AB3497" s="7">
        <f t="shared" si="569"/>
        <v>67306.709999999992</v>
      </c>
      <c r="AC3497" s="5">
        <f t="shared" si="570"/>
        <v>0</v>
      </c>
      <c r="AD3497" s="83">
        <f t="shared" si="573"/>
        <v>67306.709999999992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4711.4696999999996</v>
      </c>
      <c r="AG3497" s="16">
        <v>0</v>
      </c>
      <c r="AH3497" s="83">
        <f t="shared" si="574"/>
        <v>67306.709999999992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3432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3335</v>
      </c>
      <c r="K3498" s="2" t="s">
        <v>3284</v>
      </c>
      <c r="L3498" s="2" t="s">
        <v>35</v>
      </c>
      <c r="M3498" s="91" t="s">
        <v>547</v>
      </c>
      <c r="N3498" s="64"/>
      <c r="O3498" s="64" t="s">
        <v>413</v>
      </c>
      <c r="P3498" s="64" t="s">
        <v>41</v>
      </c>
      <c r="Q3498" s="16">
        <v>0</v>
      </c>
      <c r="R3498" s="82">
        <v>1000046342</v>
      </c>
      <c r="S3498" s="64"/>
      <c r="T3498" s="13">
        <v>70471.400000000023</v>
      </c>
      <c r="U3498" s="13">
        <v>850000</v>
      </c>
      <c r="V3498" s="13">
        <v>624843.90999999992</v>
      </c>
      <c r="W3498" s="83">
        <f t="shared" si="575"/>
        <v>295627.49000000011</v>
      </c>
      <c r="X3498" s="83">
        <f t="shared" si="576"/>
        <v>624843.90999999992</v>
      </c>
      <c r="Y3498" s="83"/>
      <c r="Z3498" s="16">
        <v>0</v>
      </c>
      <c r="AA3498" s="7">
        <v>0</v>
      </c>
      <c r="AB3498" s="7">
        <f t="shared" si="569"/>
        <v>624843.90999999992</v>
      </c>
      <c r="AC3498" s="5">
        <f t="shared" si="570"/>
        <v>0</v>
      </c>
      <c r="AD3498" s="83">
        <f t="shared" si="573"/>
        <v>624843.90999999992</v>
      </c>
      <c r="AE3498" s="3">
        <f>VLOOKUP(I3498,[1]媒体政策预估表!A:N,MATCH(O3498,[1]媒体政策预估表!$A$2:$M$2,0),0)</f>
        <v>7.0000000000000007E-2</v>
      </c>
      <c r="AF3498" s="7">
        <f t="shared" si="571"/>
        <v>43739.073700000001</v>
      </c>
      <c r="AG3498" s="16">
        <v>0</v>
      </c>
      <c r="AH3498" s="83">
        <f t="shared" si="574"/>
        <v>624843.90999999992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3432</v>
      </c>
      <c r="B3499" s="91" t="s">
        <v>35</v>
      </c>
      <c r="C3499" s="91" t="s">
        <v>47</v>
      </c>
      <c r="D3499" s="91" t="s">
        <v>48</v>
      </c>
      <c r="E3499" s="91" t="s">
        <v>545</v>
      </c>
      <c r="F3499" s="91" t="s">
        <v>546</v>
      </c>
      <c r="G3499" s="91" t="s">
        <v>545</v>
      </c>
      <c r="H3499" s="91">
        <v>62</v>
      </c>
      <c r="I3499" s="91" t="s">
        <v>411</v>
      </c>
      <c r="J3499" s="2" t="s">
        <v>3335</v>
      </c>
      <c r="K3499" s="2" t="s">
        <v>3284</v>
      </c>
      <c r="L3499" s="2" t="s">
        <v>35</v>
      </c>
      <c r="M3499" s="91" t="s">
        <v>549</v>
      </c>
      <c r="N3499" s="64"/>
      <c r="O3499" s="64" t="s">
        <v>413</v>
      </c>
      <c r="P3499" s="64" t="s">
        <v>41</v>
      </c>
      <c r="Q3499" s="16">
        <v>0</v>
      </c>
      <c r="R3499" s="82">
        <v>1000043834</v>
      </c>
      <c r="S3499" s="64"/>
      <c r="T3499" s="13">
        <v>3758.2199999999993</v>
      </c>
      <c r="U3499" s="13">
        <v>5000</v>
      </c>
      <c r="V3499" s="13">
        <v>5625.7699999999986</v>
      </c>
      <c r="W3499" s="83">
        <f t="shared" si="575"/>
        <v>3132.4500000000007</v>
      </c>
      <c r="X3499" s="83">
        <f t="shared" si="576"/>
        <v>5625.7699999999986</v>
      </c>
      <c r="Y3499" s="83"/>
      <c r="Z3499" s="16">
        <v>0</v>
      </c>
      <c r="AA3499" s="7">
        <v>0</v>
      </c>
      <c r="AB3499" s="7">
        <f t="shared" si="569"/>
        <v>5625.7699999999986</v>
      </c>
      <c r="AC3499" s="5">
        <f t="shared" si="570"/>
        <v>0</v>
      </c>
      <c r="AD3499" s="83">
        <f t="shared" si="573"/>
        <v>5625.7699999999986</v>
      </c>
      <c r="AE3499" s="3">
        <f>VLOOKUP(I3499,[1]媒体政策预估表!A:N,MATCH(O3499,[1]媒体政策预估表!$A$2:$M$2,0),0)</f>
        <v>7.0000000000000007E-2</v>
      </c>
      <c r="AF3499" s="7">
        <f t="shared" si="571"/>
        <v>393.80389999999994</v>
      </c>
      <c r="AG3499" s="16">
        <v>0</v>
      </c>
      <c r="AH3499" s="83">
        <f t="shared" si="574"/>
        <v>5625.7699999999986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3432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3335</v>
      </c>
      <c r="K3500" s="2" t="s">
        <v>3284</v>
      </c>
      <c r="L3500" s="2" t="s">
        <v>35</v>
      </c>
      <c r="M3500" s="91" t="s">
        <v>555</v>
      </c>
      <c r="N3500" s="64"/>
      <c r="O3500" s="64" t="s">
        <v>45</v>
      </c>
      <c r="P3500" s="64" t="s">
        <v>46</v>
      </c>
      <c r="Q3500" s="16">
        <v>0.02</v>
      </c>
      <c r="R3500" s="82">
        <v>1000100619</v>
      </c>
      <c r="S3500" s="64"/>
      <c r="T3500" s="13">
        <v>50000</v>
      </c>
      <c r="U3500" s="13">
        <v>400000</v>
      </c>
      <c r="V3500" s="13">
        <v>0</v>
      </c>
      <c r="W3500" s="83">
        <f t="shared" si="575"/>
        <v>450000</v>
      </c>
      <c r="X3500" s="83">
        <f t="shared" si="576"/>
        <v>0</v>
      </c>
      <c r="Y3500" s="83"/>
      <c r="Z3500" s="16">
        <v>0</v>
      </c>
      <c r="AA3500" s="7">
        <v>0</v>
      </c>
      <c r="AB3500" s="7">
        <f t="shared" si="569"/>
        <v>0</v>
      </c>
      <c r="AC3500" s="5">
        <f t="shared" si="570"/>
        <v>0</v>
      </c>
      <c r="AD3500" s="83">
        <f t="shared" si="573"/>
        <v>0</v>
      </c>
      <c r="AE3500" s="3">
        <f>VLOOKUP(I3500,[1]媒体政策预估表!A:N,MATCH(O3500,[1]媒体政策预估表!$A$2:$M$2,0),0)</f>
        <v>0.12</v>
      </c>
      <c r="AF3500" s="7">
        <f t="shared" si="571"/>
        <v>0</v>
      </c>
      <c r="AG3500" s="16">
        <v>0</v>
      </c>
      <c r="AH3500" s="83">
        <f t="shared" si="574"/>
        <v>0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3432</v>
      </c>
      <c r="B3501" s="91" t="s">
        <v>35</v>
      </c>
      <c r="C3501" s="91" t="s">
        <v>47</v>
      </c>
      <c r="D3501" s="91" t="s">
        <v>48</v>
      </c>
      <c r="E3501" s="91" t="s">
        <v>553</v>
      </c>
      <c r="F3501" s="91" t="s">
        <v>554</v>
      </c>
      <c r="G3501" s="91" t="s">
        <v>553</v>
      </c>
      <c r="H3501" s="91">
        <v>62</v>
      </c>
      <c r="I3501" s="91" t="s">
        <v>411</v>
      </c>
      <c r="J3501" s="2" t="s">
        <v>3335</v>
      </c>
      <c r="K3501" s="2" t="s">
        <v>3284</v>
      </c>
      <c r="L3501" s="2" t="s">
        <v>35</v>
      </c>
      <c r="M3501" s="91" t="s">
        <v>556</v>
      </c>
      <c r="N3501" s="64"/>
      <c r="O3501" s="64" t="s">
        <v>413</v>
      </c>
      <c r="P3501" s="64" t="s">
        <v>41</v>
      </c>
      <c r="Q3501" s="16">
        <v>0</v>
      </c>
      <c r="R3501" s="82">
        <v>1000068748</v>
      </c>
      <c r="S3501" s="64"/>
      <c r="T3501" s="13">
        <v>122148.09999999998</v>
      </c>
      <c r="U3501" s="13">
        <v>900000</v>
      </c>
      <c r="V3501" s="13">
        <v>741792.77000000014</v>
      </c>
      <c r="W3501" s="83">
        <f t="shared" si="575"/>
        <v>280355.32999999984</v>
      </c>
      <c r="X3501" s="83">
        <f t="shared" si="576"/>
        <v>741792.77000000014</v>
      </c>
      <c r="Y3501" s="83"/>
      <c r="Z3501" s="16">
        <v>0</v>
      </c>
      <c r="AA3501" s="7">
        <v>0</v>
      </c>
      <c r="AB3501" s="7">
        <f t="shared" si="569"/>
        <v>741792.77000000014</v>
      </c>
      <c r="AC3501" s="5">
        <f t="shared" si="570"/>
        <v>0</v>
      </c>
      <c r="AD3501" s="83">
        <f t="shared" si="573"/>
        <v>741792.77000000014</v>
      </c>
      <c r="AE3501" s="3">
        <f>VLOOKUP(I3501,[1]媒体政策预估表!A:N,MATCH(O3501,[1]媒体政策预估表!$A$2:$M$2,0),0)</f>
        <v>7.0000000000000007E-2</v>
      </c>
      <c r="AF3501" s="7">
        <f t="shared" si="571"/>
        <v>51925.493900000016</v>
      </c>
      <c r="AG3501" s="16">
        <v>0</v>
      </c>
      <c r="AH3501" s="83">
        <f t="shared" si="574"/>
        <v>741792.77000000014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3432</v>
      </c>
      <c r="B3502" s="91" t="s">
        <v>35</v>
      </c>
      <c r="C3502" s="91" t="s">
        <v>47</v>
      </c>
      <c r="D3502" s="91" t="s">
        <v>48</v>
      </c>
      <c r="E3502" s="91" t="s">
        <v>557</v>
      </c>
      <c r="F3502" s="91" t="s">
        <v>557</v>
      </c>
      <c r="G3502" s="91" t="s">
        <v>557</v>
      </c>
      <c r="H3502" s="91">
        <v>62</v>
      </c>
      <c r="I3502" s="91" t="s">
        <v>411</v>
      </c>
      <c r="J3502" s="2" t="s">
        <v>3335</v>
      </c>
      <c r="K3502" s="2" t="s">
        <v>3284</v>
      </c>
      <c r="L3502" s="2" t="s">
        <v>35</v>
      </c>
      <c r="M3502" s="91" t="s">
        <v>558</v>
      </c>
      <c r="N3502" s="64"/>
      <c r="O3502" s="64" t="s">
        <v>413</v>
      </c>
      <c r="P3502" s="64" t="s">
        <v>41</v>
      </c>
      <c r="Q3502" s="16">
        <v>0</v>
      </c>
      <c r="R3502" s="82">
        <v>1000099386</v>
      </c>
      <c r="S3502" s="64"/>
      <c r="T3502" s="13">
        <v>10350.550000000001</v>
      </c>
      <c r="U3502" s="13">
        <v>10000</v>
      </c>
      <c r="V3502" s="13">
        <v>16871.510000000002</v>
      </c>
      <c r="W3502" s="83">
        <f t="shared" si="575"/>
        <v>3479.0400000000009</v>
      </c>
      <c r="X3502" s="83">
        <f t="shared" si="576"/>
        <v>16871.510000000002</v>
      </c>
      <c r="Y3502" s="83"/>
      <c r="Z3502" s="16">
        <v>0</v>
      </c>
      <c r="AA3502" s="7">
        <v>0</v>
      </c>
      <c r="AB3502" s="7">
        <f t="shared" si="569"/>
        <v>16871.510000000002</v>
      </c>
      <c r="AC3502" s="5">
        <f t="shared" si="570"/>
        <v>0</v>
      </c>
      <c r="AD3502" s="83">
        <f t="shared" si="573"/>
        <v>16871.510000000002</v>
      </c>
      <c r="AE3502" s="3">
        <f>VLOOKUP(I3502,[1]媒体政策预估表!A:N,MATCH(O3502,[1]媒体政策预估表!$A$2:$M$2,0),0)</f>
        <v>7.0000000000000007E-2</v>
      </c>
      <c r="AF3502" s="7">
        <f t="shared" si="571"/>
        <v>1181.0057000000002</v>
      </c>
      <c r="AG3502" s="16">
        <v>0</v>
      </c>
      <c r="AH3502" s="83">
        <f t="shared" si="574"/>
        <v>16871.510000000002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3432</v>
      </c>
      <c r="B3503" s="91" t="s">
        <v>35</v>
      </c>
      <c r="C3503" s="91" t="s">
        <v>146</v>
      </c>
      <c r="D3503" s="91" t="s">
        <v>147</v>
      </c>
      <c r="E3503" s="91" t="s">
        <v>564</v>
      </c>
      <c r="F3503" s="91" t="s">
        <v>564</v>
      </c>
      <c r="G3503" s="91" t="s">
        <v>564</v>
      </c>
      <c r="H3503" s="91">
        <v>62</v>
      </c>
      <c r="I3503" s="91" t="s">
        <v>411</v>
      </c>
      <c r="J3503" s="2" t="s">
        <v>3335</v>
      </c>
      <c r="K3503" s="2" t="s">
        <v>3284</v>
      </c>
      <c r="L3503" s="2" t="s">
        <v>35</v>
      </c>
      <c r="M3503" s="91" t="s">
        <v>565</v>
      </c>
      <c r="N3503" s="64"/>
      <c r="O3503" s="64" t="s">
        <v>413</v>
      </c>
      <c r="P3503" s="64" t="s">
        <v>46</v>
      </c>
      <c r="Q3503" s="16">
        <v>0.02</v>
      </c>
      <c r="R3503" s="82">
        <v>1000100251</v>
      </c>
      <c r="S3503" s="64"/>
      <c r="T3503" s="13">
        <v>8009.5</v>
      </c>
      <c r="U3503" s="13">
        <v>10000</v>
      </c>
      <c r="V3503" s="13">
        <v>13761</v>
      </c>
      <c r="W3503" s="83">
        <f t="shared" si="575"/>
        <v>4248.5</v>
      </c>
      <c r="X3503" s="83">
        <f t="shared" si="576"/>
        <v>13491.176470588234</v>
      </c>
      <c r="Y3503" s="83"/>
      <c r="Z3503" s="16">
        <v>0</v>
      </c>
      <c r="AA3503" s="7">
        <v>0</v>
      </c>
      <c r="AB3503" s="7">
        <f t="shared" si="569"/>
        <v>13491.176470588234</v>
      </c>
      <c r="AC3503" s="5">
        <f t="shared" si="570"/>
        <v>269.82352941176578</v>
      </c>
      <c r="AD3503" s="83">
        <f t="shared" si="573"/>
        <v>13761</v>
      </c>
      <c r="AE3503" s="3">
        <f>VLOOKUP(I3503,[1]媒体政策预估表!A:N,MATCH(O3503,[1]媒体政策预估表!$A$2:$M$2,0),0)</f>
        <v>7.0000000000000007E-2</v>
      </c>
      <c r="AF3503" s="7">
        <f t="shared" si="571"/>
        <v>963.2700000000001</v>
      </c>
      <c r="AG3503" s="16">
        <v>0</v>
      </c>
      <c r="AH3503" s="83">
        <f t="shared" si="574"/>
        <v>13761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3432</v>
      </c>
      <c r="B3504" s="91" t="s">
        <v>35</v>
      </c>
      <c r="C3504" s="91" t="s">
        <v>146</v>
      </c>
      <c r="D3504" s="91" t="s">
        <v>147</v>
      </c>
      <c r="E3504" s="91" t="s">
        <v>568</v>
      </c>
      <c r="F3504" s="91" t="s">
        <v>569</v>
      </c>
      <c r="G3504" s="91" t="s">
        <v>568</v>
      </c>
      <c r="H3504" s="91">
        <v>62</v>
      </c>
      <c r="I3504" s="91" t="s">
        <v>411</v>
      </c>
      <c r="J3504" s="2" t="s">
        <v>3335</v>
      </c>
      <c r="K3504" s="2" t="s">
        <v>3284</v>
      </c>
      <c r="L3504" s="2" t="s">
        <v>35</v>
      </c>
      <c r="M3504" s="91" t="s">
        <v>570</v>
      </c>
      <c r="N3504" s="64"/>
      <c r="O3504" s="64" t="s">
        <v>413</v>
      </c>
      <c r="P3504" s="64" t="s">
        <v>41</v>
      </c>
      <c r="Q3504" s="16">
        <v>0</v>
      </c>
      <c r="R3504" s="82">
        <v>1000098895</v>
      </c>
      <c r="S3504" s="64"/>
      <c r="T3504" s="13">
        <v>10034.099999999999</v>
      </c>
      <c r="U3504" s="13">
        <v>50000</v>
      </c>
      <c r="V3504" s="13">
        <v>55793.840000000004</v>
      </c>
      <c r="W3504" s="83">
        <f t="shared" si="575"/>
        <v>4240.2599999999948</v>
      </c>
      <c r="X3504" s="83">
        <f t="shared" si="576"/>
        <v>55793.840000000004</v>
      </c>
      <c r="Y3504" s="83"/>
      <c r="Z3504" s="16">
        <v>0</v>
      </c>
      <c r="AA3504" s="7">
        <v>0</v>
      </c>
      <c r="AB3504" s="7">
        <f t="shared" si="569"/>
        <v>55793.840000000004</v>
      </c>
      <c r="AC3504" s="5">
        <f t="shared" si="570"/>
        <v>0</v>
      </c>
      <c r="AD3504" s="83">
        <f t="shared" si="573"/>
        <v>55793.840000000004</v>
      </c>
      <c r="AE3504" s="3">
        <f>VLOOKUP(I3504,[1]媒体政策预估表!A:N,MATCH(O3504,[1]媒体政策预估表!$A$2:$M$2,0),0)</f>
        <v>7.0000000000000007E-2</v>
      </c>
      <c r="AF3504" s="7">
        <f t="shared" si="571"/>
        <v>3905.5688000000005</v>
      </c>
      <c r="AG3504" s="16">
        <v>0</v>
      </c>
      <c r="AH3504" s="83">
        <f t="shared" si="574"/>
        <v>55793.840000000004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3432</v>
      </c>
      <c r="B3505" s="91" t="s">
        <v>35</v>
      </c>
      <c r="C3505" s="91" t="s">
        <v>146</v>
      </c>
      <c r="D3505" s="91" t="s">
        <v>147</v>
      </c>
      <c r="E3505" s="91" t="s">
        <v>3479</v>
      </c>
      <c r="F3505" s="91" t="s">
        <v>3479</v>
      </c>
      <c r="G3505" s="91" t="s">
        <v>3479</v>
      </c>
      <c r="H3505" s="91">
        <v>62</v>
      </c>
      <c r="I3505" s="91" t="s">
        <v>411</v>
      </c>
      <c r="J3505" s="2" t="s">
        <v>3335</v>
      </c>
      <c r="K3505" s="2" t="s">
        <v>3284</v>
      </c>
      <c r="L3505" s="2" t="s">
        <v>35</v>
      </c>
      <c r="M3505" s="91" t="s">
        <v>3480</v>
      </c>
      <c r="N3505" s="64"/>
      <c r="O3505" s="64" t="s">
        <v>413</v>
      </c>
      <c r="P3505" s="64" t="s">
        <v>41</v>
      </c>
      <c r="Q3505" s="16">
        <v>0</v>
      </c>
      <c r="R3505" s="82">
        <v>1000087594</v>
      </c>
      <c r="S3505" s="64"/>
      <c r="T3505" s="13">
        <v>0</v>
      </c>
      <c r="U3505" s="13">
        <v>10000</v>
      </c>
      <c r="V3505" s="13">
        <v>3042.61</v>
      </c>
      <c r="W3505" s="83">
        <f t="shared" si="575"/>
        <v>6957.3899999999994</v>
      </c>
      <c r="X3505" s="83">
        <f t="shared" si="576"/>
        <v>3042.61</v>
      </c>
      <c r="Y3505" s="83"/>
      <c r="Z3505" s="16">
        <v>0</v>
      </c>
      <c r="AA3505" s="7">
        <v>0</v>
      </c>
      <c r="AB3505" s="7">
        <f t="shared" si="569"/>
        <v>3042.61</v>
      </c>
      <c r="AC3505" s="5">
        <f t="shared" si="570"/>
        <v>0</v>
      </c>
      <c r="AD3505" s="83">
        <f t="shared" si="573"/>
        <v>3042.61</v>
      </c>
      <c r="AE3505" s="3">
        <f>VLOOKUP(I3505,[1]媒体政策预估表!A:N,MATCH(O3505,[1]媒体政策预估表!$A$2:$M$2,0),0)</f>
        <v>7.0000000000000007E-2</v>
      </c>
      <c r="AF3505" s="7">
        <f t="shared" si="571"/>
        <v>212.98270000000002</v>
      </c>
      <c r="AG3505" s="16">
        <v>0</v>
      </c>
      <c r="AH3505" s="83">
        <f t="shared" si="574"/>
        <v>3042.61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3432</v>
      </c>
      <c r="B3506" s="91" t="s">
        <v>35</v>
      </c>
      <c r="C3506" s="91" t="s">
        <v>146</v>
      </c>
      <c r="D3506" s="91" t="s">
        <v>147</v>
      </c>
      <c r="E3506" s="91" t="s">
        <v>571</v>
      </c>
      <c r="F3506" s="91" t="s">
        <v>571</v>
      </c>
      <c r="G3506" s="91" t="s">
        <v>571</v>
      </c>
      <c r="H3506" s="91">
        <v>62</v>
      </c>
      <c r="I3506" s="91" t="s">
        <v>411</v>
      </c>
      <c r="J3506" s="2" t="s">
        <v>3335</v>
      </c>
      <c r="K3506" s="2" t="s">
        <v>3284</v>
      </c>
      <c r="L3506" s="2" t="s">
        <v>35</v>
      </c>
      <c r="M3506" s="91" t="s">
        <v>3481</v>
      </c>
      <c r="N3506" s="64"/>
      <c r="O3506" s="64" t="s">
        <v>413</v>
      </c>
      <c r="P3506" s="64" t="s">
        <v>41</v>
      </c>
      <c r="Q3506" s="16">
        <v>0</v>
      </c>
      <c r="R3506" s="82">
        <v>1000044682</v>
      </c>
      <c r="S3506" s="64"/>
      <c r="T3506" s="13">
        <v>18722.119999999995</v>
      </c>
      <c r="U3506" s="13">
        <v>10000</v>
      </c>
      <c r="V3506" s="13">
        <v>20660.609999999997</v>
      </c>
      <c r="W3506" s="83">
        <f t="shared" si="575"/>
        <v>8061.5099999999984</v>
      </c>
      <c r="X3506" s="83">
        <f t="shared" si="576"/>
        <v>20660.609999999997</v>
      </c>
      <c r="Y3506" s="83"/>
      <c r="Z3506" s="16">
        <v>0</v>
      </c>
      <c r="AA3506" s="7">
        <v>0</v>
      </c>
      <c r="AB3506" s="7">
        <f t="shared" si="569"/>
        <v>20660.609999999997</v>
      </c>
      <c r="AC3506" s="5">
        <f t="shared" si="570"/>
        <v>0</v>
      </c>
      <c r="AD3506" s="83">
        <f t="shared" si="573"/>
        <v>20660.609999999997</v>
      </c>
      <c r="AE3506" s="3">
        <f>VLOOKUP(I3506,[1]媒体政策预估表!A:N,MATCH(O3506,[1]媒体政策预估表!$A$2:$M$2,0),0)</f>
        <v>7.0000000000000007E-2</v>
      </c>
      <c r="AF3506" s="7">
        <f t="shared" si="571"/>
        <v>1446.2427</v>
      </c>
      <c r="AG3506" s="16">
        <v>0</v>
      </c>
      <c r="AH3506" s="83">
        <f t="shared" si="574"/>
        <v>20660.609999999997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3432</v>
      </c>
      <c r="B3507" s="91" t="s">
        <v>35</v>
      </c>
      <c r="C3507" s="91" t="s">
        <v>146</v>
      </c>
      <c r="D3507" s="91" t="s">
        <v>147</v>
      </c>
      <c r="E3507" s="91" t="s">
        <v>573</v>
      </c>
      <c r="F3507" s="91" t="s">
        <v>573</v>
      </c>
      <c r="G3507" s="91" t="s">
        <v>573</v>
      </c>
      <c r="H3507" s="91">
        <v>62</v>
      </c>
      <c r="I3507" s="91" t="s">
        <v>411</v>
      </c>
      <c r="J3507" s="2" t="s">
        <v>3335</v>
      </c>
      <c r="K3507" s="2" t="s">
        <v>3284</v>
      </c>
      <c r="L3507" s="2" t="s">
        <v>35</v>
      </c>
      <c r="M3507" s="91" t="s">
        <v>574</v>
      </c>
      <c r="N3507" s="64"/>
      <c r="O3507" s="64" t="s">
        <v>413</v>
      </c>
      <c r="P3507" s="64" t="s">
        <v>46</v>
      </c>
      <c r="Q3507" s="16">
        <v>0.01</v>
      </c>
      <c r="R3507" s="82">
        <v>1000100252</v>
      </c>
      <c r="S3507" s="64"/>
      <c r="T3507" s="13">
        <v>5173.7099999999991</v>
      </c>
      <c r="U3507" s="13">
        <v>5000</v>
      </c>
      <c r="V3507" s="13">
        <v>9420.369999999999</v>
      </c>
      <c r="W3507" s="83">
        <f t="shared" si="575"/>
        <v>753.34000000000015</v>
      </c>
      <c r="X3507" s="83">
        <f t="shared" si="576"/>
        <v>9327.0990099009887</v>
      </c>
      <c r="Y3507" s="83"/>
      <c r="Z3507" s="16">
        <v>0</v>
      </c>
      <c r="AA3507" s="7">
        <v>0</v>
      </c>
      <c r="AB3507" s="7">
        <f t="shared" si="569"/>
        <v>9327.0990099009887</v>
      </c>
      <c r="AC3507" s="5">
        <f t="shared" si="570"/>
        <v>93.270990099010305</v>
      </c>
      <c r="AD3507" s="83">
        <f t="shared" si="573"/>
        <v>9420.369999999999</v>
      </c>
      <c r="AE3507" s="3">
        <f>VLOOKUP(I3507,[1]媒体政策预估表!A:N,MATCH(O3507,[1]媒体政策预估表!$A$2:$M$2,0),0)</f>
        <v>7.0000000000000007E-2</v>
      </c>
      <c r="AF3507" s="7">
        <f t="shared" si="571"/>
        <v>659.42589999999996</v>
      </c>
      <c r="AG3507" s="16">
        <v>0</v>
      </c>
      <c r="AH3507" s="83">
        <f t="shared" si="574"/>
        <v>9420.369999999999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3432</v>
      </c>
      <c r="B3508" s="91" t="s">
        <v>35</v>
      </c>
      <c r="C3508" s="91" t="s">
        <v>146</v>
      </c>
      <c r="D3508" s="91" t="s">
        <v>147</v>
      </c>
      <c r="E3508" s="91" t="s">
        <v>577</v>
      </c>
      <c r="F3508" s="91" t="s">
        <v>577</v>
      </c>
      <c r="G3508" s="91" t="s">
        <v>577</v>
      </c>
      <c r="H3508" s="91">
        <v>62</v>
      </c>
      <c r="I3508" s="91" t="s">
        <v>411</v>
      </c>
      <c r="J3508" s="2" t="s">
        <v>3335</v>
      </c>
      <c r="K3508" s="2" t="s">
        <v>3284</v>
      </c>
      <c r="L3508" s="2" t="s">
        <v>35</v>
      </c>
      <c r="M3508" s="91" t="s">
        <v>578</v>
      </c>
      <c r="N3508" s="64"/>
      <c r="O3508" s="64" t="s">
        <v>413</v>
      </c>
      <c r="P3508" s="64" t="s">
        <v>46</v>
      </c>
      <c r="Q3508" s="16">
        <v>0.02</v>
      </c>
      <c r="R3508" s="82">
        <v>1000098771</v>
      </c>
      <c r="S3508" s="64"/>
      <c r="T3508" s="13">
        <v>89955.200000000012</v>
      </c>
      <c r="U3508" s="13">
        <v>500000</v>
      </c>
      <c r="V3508" s="13">
        <v>503259.88</v>
      </c>
      <c r="W3508" s="83">
        <f t="shared" si="575"/>
        <v>86695.319999999949</v>
      </c>
      <c r="X3508" s="83">
        <f t="shared" si="576"/>
        <v>493392.03921568627</v>
      </c>
      <c r="Y3508" s="83"/>
      <c r="Z3508" s="16">
        <v>0</v>
      </c>
      <c r="AA3508" s="7">
        <v>0</v>
      </c>
      <c r="AB3508" s="7">
        <f t="shared" si="569"/>
        <v>493392.03921568627</v>
      </c>
      <c r="AC3508" s="5">
        <f t="shared" si="570"/>
        <v>9867.8407843137393</v>
      </c>
      <c r="AD3508" s="83">
        <f t="shared" si="573"/>
        <v>503259.88</v>
      </c>
      <c r="AE3508" s="3">
        <f>VLOOKUP(I3508,[1]媒体政策预估表!A:N,MATCH(O3508,[1]媒体政策预估表!$A$2:$M$2,0),0)</f>
        <v>7.0000000000000007E-2</v>
      </c>
      <c r="AF3508" s="7">
        <f t="shared" si="571"/>
        <v>35228.191600000006</v>
      </c>
      <c r="AG3508" s="16">
        <v>0</v>
      </c>
      <c r="AH3508" s="83">
        <f t="shared" si="574"/>
        <v>503259.88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3432</v>
      </c>
      <c r="B3509" s="91" t="s">
        <v>35</v>
      </c>
      <c r="C3509" s="91" t="s">
        <v>146</v>
      </c>
      <c r="D3509" s="91" t="s">
        <v>147</v>
      </c>
      <c r="E3509" s="91" t="s">
        <v>582</v>
      </c>
      <c r="F3509" s="91" t="s">
        <v>582</v>
      </c>
      <c r="G3509" s="91" t="s">
        <v>582</v>
      </c>
      <c r="H3509" s="91">
        <v>62</v>
      </c>
      <c r="I3509" s="91" t="s">
        <v>411</v>
      </c>
      <c r="J3509" s="2" t="s">
        <v>3335</v>
      </c>
      <c r="K3509" s="2" t="s">
        <v>3284</v>
      </c>
      <c r="L3509" s="2" t="s">
        <v>35</v>
      </c>
      <c r="M3509" s="91" t="s">
        <v>583</v>
      </c>
      <c r="N3509" s="64"/>
      <c r="O3509" s="64" t="s">
        <v>413</v>
      </c>
      <c r="P3509" s="64" t="s">
        <v>41</v>
      </c>
      <c r="Q3509" s="16">
        <v>0</v>
      </c>
      <c r="R3509" s="82">
        <v>1000098345</v>
      </c>
      <c r="S3509" s="64"/>
      <c r="T3509" s="13">
        <v>2172.8000000000029</v>
      </c>
      <c r="U3509" s="13">
        <v>60000</v>
      </c>
      <c r="V3509" s="13">
        <v>44245.5</v>
      </c>
      <c r="W3509" s="83">
        <f t="shared" si="575"/>
        <v>17927.300000000003</v>
      </c>
      <c r="X3509" s="83">
        <f t="shared" si="576"/>
        <v>44245.5</v>
      </c>
      <c r="Y3509" s="83"/>
      <c r="Z3509" s="16">
        <v>0</v>
      </c>
      <c r="AA3509" s="7">
        <v>0</v>
      </c>
      <c r="AB3509" s="7">
        <f t="shared" si="569"/>
        <v>44245.5</v>
      </c>
      <c r="AC3509" s="5">
        <f t="shared" si="570"/>
        <v>0</v>
      </c>
      <c r="AD3509" s="83">
        <f t="shared" si="573"/>
        <v>44245.5</v>
      </c>
      <c r="AE3509" s="3">
        <f>VLOOKUP(I3509,[1]媒体政策预估表!A:N,MATCH(O3509,[1]媒体政策预估表!$A$2:$M$2,0),0)</f>
        <v>7.0000000000000007E-2</v>
      </c>
      <c r="AF3509" s="7">
        <f t="shared" si="571"/>
        <v>3097.1850000000004</v>
      </c>
      <c r="AG3509" s="16">
        <v>0</v>
      </c>
      <c r="AH3509" s="83">
        <f t="shared" si="574"/>
        <v>44245.5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3432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3335</v>
      </c>
      <c r="K3510" s="2" t="s">
        <v>3284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0.02</v>
      </c>
      <c r="R3510" s="82">
        <v>1000049149</v>
      </c>
      <c r="S3510" s="64"/>
      <c r="T3510" s="13">
        <v>0</v>
      </c>
      <c r="U3510" s="13">
        <v>9911.9500000000007</v>
      </c>
      <c r="V3510" s="13">
        <v>9911.9500000000007</v>
      </c>
      <c r="W3510" s="83">
        <f t="shared" si="575"/>
        <v>0</v>
      </c>
      <c r="X3510" s="83">
        <f t="shared" si="576"/>
        <v>9717.5980392156871</v>
      </c>
      <c r="Y3510" s="83"/>
      <c r="Z3510" s="16">
        <v>0</v>
      </c>
      <c r="AA3510" s="7">
        <v>0</v>
      </c>
      <c r="AB3510" s="7">
        <f t="shared" si="569"/>
        <v>9717.5980392156871</v>
      </c>
      <c r="AC3510" s="5">
        <f t="shared" si="570"/>
        <v>194.35196078431363</v>
      </c>
      <c r="AD3510" s="83">
        <f t="shared" si="573"/>
        <v>9911.9500000000007</v>
      </c>
      <c r="AE3510" s="3">
        <f>VLOOKUP(I3510,[1]媒体政策预估表!A:N,MATCH(O3510,[1]媒体政策预估表!$A$2:$M$2,0),0)</f>
        <v>0.12</v>
      </c>
      <c r="AF3510" s="7">
        <f t="shared" si="571"/>
        <v>1189.434</v>
      </c>
      <c r="AG3510" s="16">
        <v>0</v>
      </c>
      <c r="AH3510" s="83">
        <f t="shared" si="574"/>
        <v>9911.9500000000007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3432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3335</v>
      </c>
      <c r="K3511" s="2" t="s">
        <v>3284</v>
      </c>
      <c r="L3511" s="2" t="s">
        <v>35</v>
      </c>
      <c r="M3511" s="91" t="s">
        <v>929</v>
      </c>
      <c r="N3511" s="64"/>
      <c r="O3511" s="64" t="s">
        <v>45</v>
      </c>
      <c r="P3511" s="64" t="s">
        <v>46</v>
      </c>
      <c r="Q3511" s="16">
        <v>7.0000000000000007E-2</v>
      </c>
      <c r="R3511" s="82">
        <v>1000049149</v>
      </c>
      <c r="S3511" s="64"/>
      <c r="T3511" s="13">
        <v>10221.219999999999</v>
      </c>
      <c r="U3511" s="13">
        <v>-10400</v>
      </c>
      <c r="V3511" s="13">
        <v>-178.78000000000065</v>
      </c>
      <c r="W3511" s="83">
        <f t="shared" si="575"/>
        <v>0</v>
      </c>
      <c r="X3511" s="83">
        <f t="shared" si="576"/>
        <v>-167.08411214953333</v>
      </c>
      <c r="Y3511" s="83"/>
      <c r="Z3511" s="16">
        <v>0</v>
      </c>
      <c r="AA3511" s="7">
        <v>0</v>
      </c>
      <c r="AB3511" s="7">
        <f t="shared" si="569"/>
        <v>-167.08411214953333</v>
      </c>
      <c r="AC3511" s="5">
        <f t="shared" si="570"/>
        <v>-11.695887850467329</v>
      </c>
      <c r="AD3511" s="83">
        <f t="shared" si="573"/>
        <v>-178.78000000000065</v>
      </c>
      <c r="AE3511" s="3">
        <f>VLOOKUP(I3511,[1]媒体政策预估表!A:N,MATCH(O3511,[1]媒体政策预估表!$A$2:$M$2,0),0)</f>
        <v>0.12</v>
      </c>
      <c r="AF3511" s="7">
        <f t="shared" si="571"/>
        <v>-21.453600000000076</v>
      </c>
      <c r="AG3511" s="16">
        <v>0</v>
      </c>
      <c r="AH3511" s="83">
        <f t="shared" si="574"/>
        <v>-178.78000000000065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3432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3335</v>
      </c>
      <c r="K3512" s="2" t="s">
        <v>3284</v>
      </c>
      <c r="L3512" s="2" t="s">
        <v>35</v>
      </c>
      <c r="M3512" s="91" t="s">
        <v>929</v>
      </c>
      <c r="N3512" s="64"/>
      <c r="O3512" s="64" t="s">
        <v>45</v>
      </c>
      <c r="P3512" s="64" t="s">
        <v>41</v>
      </c>
      <c r="Q3512" s="16">
        <v>0</v>
      </c>
      <c r="R3512" s="82">
        <v>1000049149</v>
      </c>
      <c r="S3512" s="64"/>
      <c r="T3512" s="13">
        <v>0</v>
      </c>
      <c r="U3512" s="13">
        <v>-9733.17</v>
      </c>
      <c r="V3512" s="13">
        <v>-9733.17</v>
      </c>
      <c r="W3512" s="83">
        <f t="shared" si="575"/>
        <v>0</v>
      </c>
      <c r="X3512" s="83">
        <f t="shared" si="576"/>
        <v>-9733.17</v>
      </c>
      <c r="Y3512" s="83"/>
      <c r="Z3512" s="16">
        <v>0</v>
      </c>
      <c r="AA3512" s="7">
        <v>0</v>
      </c>
      <c r="AB3512" s="7">
        <f t="shared" si="569"/>
        <v>-9733.17</v>
      </c>
      <c r="AC3512" s="5">
        <f t="shared" si="570"/>
        <v>0</v>
      </c>
      <c r="AD3512" s="83">
        <f t="shared" si="573"/>
        <v>-9733.17</v>
      </c>
      <c r="AE3512" s="3">
        <f>VLOOKUP(I3512,[1]媒体政策预估表!A:N,MATCH(O3512,[1]媒体政策预估表!$A$2:$M$2,0),0)</f>
        <v>0.12</v>
      </c>
      <c r="AF3512" s="7">
        <f t="shared" si="571"/>
        <v>-1167.9803999999999</v>
      </c>
      <c r="AG3512" s="16">
        <v>0</v>
      </c>
      <c r="AH3512" s="83">
        <f t="shared" si="574"/>
        <v>-9733.17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3432</v>
      </c>
      <c r="B3513" s="91" t="s">
        <v>35</v>
      </c>
      <c r="C3513" s="91" t="s">
        <v>146</v>
      </c>
      <c r="D3513" s="91" t="s">
        <v>147</v>
      </c>
      <c r="E3513" s="91" t="s">
        <v>928</v>
      </c>
      <c r="F3513" s="91" t="s">
        <v>928</v>
      </c>
      <c r="G3513" s="91" t="s">
        <v>928</v>
      </c>
      <c r="H3513" s="91">
        <v>62</v>
      </c>
      <c r="I3513" s="91" t="s">
        <v>411</v>
      </c>
      <c r="J3513" s="2" t="s">
        <v>3335</v>
      </c>
      <c r="K3513" s="2" t="s">
        <v>3284</v>
      </c>
      <c r="L3513" s="2" t="s">
        <v>35</v>
      </c>
      <c r="M3513" s="91" t="s">
        <v>3482</v>
      </c>
      <c r="N3513" s="64"/>
      <c r="O3513" s="64" t="s">
        <v>413</v>
      </c>
      <c r="P3513" s="64" t="s">
        <v>41</v>
      </c>
      <c r="Q3513" s="16">
        <v>0</v>
      </c>
      <c r="R3513" s="82">
        <v>1000102619</v>
      </c>
      <c r="S3513" s="64"/>
      <c r="T3513" s="13">
        <v>0</v>
      </c>
      <c r="U3513" s="13">
        <v>9733.17</v>
      </c>
      <c r="V3513" s="13">
        <v>0</v>
      </c>
      <c r="W3513" s="83">
        <f t="shared" si="575"/>
        <v>9733.17</v>
      </c>
      <c r="X3513" s="83">
        <f t="shared" si="576"/>
        <v>0</v>
      </c>
      <c r="Y3513" s="83"/>
      <c r="Z3513" s="16">
        <v>0</v>
      </c>
      <c r="AA3513" s="7">
        <v>0</v>
      </c>
      <c r="AB3513" s="7">
        <f t="shared" si="569"/>
        <v>0</v>
      </c>
      <c r="AC3513" s="5">
        <f t="shared" si="570"/>
        <v>0</v>
      </c>
      <c r="AD3513" s="83">
        <f t="shared" si="573"/>
        <v>0</v>
      </c>
      <c r="AE3513" s="3">
        <f>VLOOKUP(I3513,[1]媒体政策预估表!A:N,MATCH(O3513,[1]媒体政策预估表!$A$2:$M$2,0),0)</f>
        <v>7.0000000000000007E-2</v>
      </c>
      <c r="AF3513" s="7">
        <f t="shared" si="571"/>
        <v>0</v>
      </c>
      <c r="AG3513" s="16">
        <v>0</v>
      </c>
      <c r="AH3513" s="83">
        <f t="shared" si="574"/>
        <v>0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3432</v>
      </c>
      <c r="B3514" s="91" t="s">
        <v>35</v>
      </c>
      <c r="C3514" s="91" t="s">
        <v>146</v>
      </c>
      <c r="D3514" s="91" t="s">
        <v>147</v>
      </c>
      <c r="E3514" s="91" t="s">
        <v>588</v>
      </c>
      <c r="F3514" s="91" t="s">
        <v>589</v>
      </c>
      <c r="G3514" s="91" t="s">
        <v>588</v>
      </c>
      <c r="H3514" s="91">
        <v>62</v>
      </c>
      <c r="I3514" s="91" t="s">
        <v>411</v>
      </c>
      <c r="J3514" s="2" t="s">
        <v>3335</v>
      </c>
      <c r="K3514" s="2" t="s">
        <v>3284</v>
      </c>
      <c r="L3514" s="2" t="s">
        <v>35</v>
      </c>
      <c r="M3514" s="91" t="s">
        <v>590</v>
      </c>
      <c r="N3514" s="64"/>
      <c r="O3514" s="64" t="s">
        <v>413</v>
      </c>
      <c r="P3514" s="64" t="s">
        <v>46</v>
      </c>
      <c r="Q3514" s="16">
        <v>0.02</v>
      </c>
      <c r="R3514" s="82">
        <v>1000098004</v>
      </c>
      <c r="S3514" s="64"/>
      <c r="T3514" s="13">
        <v>7149.0999999999913</v>
      </c>
      <c r="U3514" s="13">
        <v>130000</v>
      </c>
      <c r="V3514" s="13">
        <v>124935.44999999998</v>
      </c>
      <c r="W3514" s="83">
        <f t="shared" si="575"/>
        <v>12213.649999999994</v>
      </c>
      <c r="X3514" s="83">
        <f t="shared" si="576"/>
        <v>122485.73529411762</v>
      </c>
      <c r="Y3514" s="83"/>
      <c r="Z3514" s="16">
        <v>0</v>
      </c>
      <c r="AA3514" s="7">
        <v>0</v>
      </c>
      <c r="AB3514" s="7">
        <f t="shared" si="569"/>
        <v>122485.73529411762</v>
      </c>
      <c r="AC3514" s="5">
        <f t="shared" si="570"/>
        <v>2449.7147058823612</v>
      </c>
      <c r="AD3514" s="83">
        <f t="shared" si="573"/>
        <v>124935.44999999998</v>
      </c>
      <c r="AE3514" s="3">
        <f>VLOOKUP(I3514,[1]媒体政策预估表!A:N,MATCH(O3514,[1]媒体政策预估表!$A$2:$M$2,0),0)</f>
        <v>7.0000000000000007E-2</v>
      </c>
      <c r="AF3514" s="7">
        <f t="shared" si="571"/>
        <v>8745.4814999999999</v>
      </c>
      <c r="AG3514" s="16">
        <v>0</v>
      </c>
      <c r="AH3514" s="83">
        <f t="shared" si="574"/>
        <v>124935.44999999998</v>
      </c>
      <c r="AI3514" s="64"/>
      <c r="AJ3514" s="1" t="e">
        <v>#N/A</v>
      </c>
      <c r="AK3514" s="12">
        <f t="shared" si="572"/>
        <v>0</v>
      </c>
    </row>
    <row r="3515" spans="1:37" hidden="1" x14ac:dyDescent="0.3">
      <c r="A3515" s="104" t="s">
        <v>3432</v>
      </c>
      <c r="B3515" s="91" t="s">
        <v>35</v>
      </c>
      <c r="C3515" s="91" t="s">
        <v>146</v>
      </c>
      <c r="D3515" s="91" t="s">
        <v>147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411</v>
      </c>
      <c r="J3515" s="2" t="s">
        <v>3335</v>
      </c>
      <c r="K3515" s="2" t="s">
        <v>3284</v>
      </c>
      <c r="L3515" s="2" t="s">
        <v>35</v>
      </c>
      <c r="M3515" s="91" t="s">
        <v>595</v>
      </c>
      <c r="N3515" s="64"/>
      <c r="O3515" s="64" t="s">
        <v>413</v>
      </c>
      <c r="P3515" s="64" t="s">
        <v>46</v>
      </c>
      <c r="Q3515" s="16">
        <v>0.02</v>
      </c>
      <c r="R3515" s="82">
        <v>1000099234</v>
      </c>
      <c r="S3515" s="64"/>
      <c r="T3515" s="13">
        <v>13736</v>
      </c>
      <c r="U3515" s="13">
        <v>50000</v>
      </c>
      <c r="V3515" s="13">
        <v>61777.4</v>
      </c>
      <c r="W3515" s="83">
        <f t="shared" si="575"/>
        <v>1958.5999999999985</v>
      </c>
      <c r="X3515" s="83">
        <f t="shared" si="576"/>
        <v>60566.078431372553</v>
      </c>
      <c r="Y3515" s="83"/>
      <c r="Z3515" s="16">
        <v>0</v>
      </c>
      <c r="AA3515" s="7">
        <v>0</v>
      </c>
      <c r="AB3515" s="7">
        <f t="shared" si="569"/>
        <v>60566.078431372553</v>
      </c>
      <c r="AC3515" s="5">
        <f t="shared" si="570"/>
        <v>1211.3215686274489</v>
      </c>
      <c r="AD3515" s="83">
        <f t="shared" si="573"/>
        <v>61777.4</v>
      </c>
      <c r="AE3515" s="3">
        <f>VLOOKUP(I3515,[1]媒体政策预估表!A:N,MATCH(O3515,[1]媒体政策预估表!$A$2:$M$2,0),0)</f>
        <v>7.0000000000000007E-2</v>
      </c>
      <c r="AF3515" s="7">
        <f t="shared" si="571"/>
        <v>4324.4180000000006</v>
      </c>
      <c r="AG3515" s="16">
        <v>0</v>
      </c>
      <c r="AH3515" s="83">
        <f t="shared" si="574"/>
        <v>61777.4</v>
      </c>
      <c r="AI3515" s="64"/>
      <c r="AJ3515" s="1" t="s">
        <v>3707</v>
      </c>
      <c r="AK3515" s="12">
        <f t="shared" si="572"/>
        <v>0</v>
      </c>
    </row>
    <row r="3516" spans="1:37" hidden="1" x14ac:dyDescent="0.3">
      <c r="A3516" s="104" t="s">
        <v>3432</v>
      </c>
      <c r="B3516" s="91" t="s">
        <v>35</v>
      </c>
      <c r="C3516" s="91" t="s">
        <v>146</v>
      </c>
      <c r="D3516" s="91" t="s">
        <v>305</v>
      </c>
      <c r="E3516" s="91" t="s">
        <v>596</v>
      </c>
      <c r="F3516" s="91" t="s">
        <v>597</v>
      </c>
      <c r="G3516" s="91" t="s">
        <v>596</v>
      </c>
      <c r="H3516" s="91">
        <v>62</v>
      </c>
      <c r="I3516" s="91" t="s">
        <v>411</v>
      </c>
      <c r="J3516" s="2" t="s">
        <v>3335</v>
      </c>
      <c r="K3516" s="2" t="s">
        <v>3284</v>
      </c>
      <c r="L3516" s="2" t="s">
        <v>35</v>
      </c>
      <c r="M3516" s="91" t="s">
        <v>598</v>
      </c>
      <c r="N3516" s="64"/>
      <c r="O3516" s="64" t="s">
        <v>413</v>
      </c>
      <c r="P3516" s="64" t="s">
        <v>46</v>
      </c>
      <c r="Q3516" s="16">
        <v>0.02</v>
      </c>
      <c r="R3516" s="82">
        <v>1000098769</v>
      </c>
      <c r="S3516" s="64"/>
      <c r="T3516" s="13">
        <v>108452.48999999993</v>
      </c>
      <c r="U3516" s="13">
        <v>520000</v>
      </c>
      <c r="V3516" s="13">
        <v>348426.58</v>
      </c>
      <c r="W3516" s="83">
        <f t="shared" si="575"/>
        <v>280025.90999999997</v>
      </c>
      <c r="X3516" s="83">
        <f t="shared" si="576"/>
        <v>341594.68627450982</v>
      </c>
      <c r="Y3516" s="83"/>
      <c r="Z3516" s="16">
        <v>0</v>
      </c>
      <c r="AA3516" s="7">
        <v>0</v>
      </c>
      <c r="AB3516" s="7">
        <f t="shared" si="569"/>
        <v>341594.68627450982</v>
      </c>
      <c r="AC3516" s="5">
        <f t="shared" si="570"/>
        <v>6831.8937254901975</v>
      </c>
      <c r="AD3516" s="83">
        <f t="shared" si="573"/>
        <v>348426.58</v>
      </c>
      <c r="AE3516" s="3">
        <f>VLOOKUP(I3516,[1]媒体政策预估表!A:N,MATCH(O3516,[1]媒体政策预估表!$A$2:$M$2,0),0)</f>
        <v>7.0000000000000007E-2</v>
      </c>
      <c r="AF3516" s="7">
        <f t="shared" si="571"/>
        <v>24389.860600000004</v>
      </c>
      <c r="AG3516" s="16">
        <v>0</v>
      </c>
      <c r="AH3516" s="83">
        <f t="shared" si="574"/>
        <v>348426.58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3432</v>
      </c>
      <c r="B3517" s="91" t="s">
        <v>35</v>
      </c>
      <c r="C3517" s="91" t="s">
        <v>146</v>
      </c>
      <c r="D3517" s="91" t="s">
        <v>154</v>
      </c>
      <c r="E3517" s="91" t="s">
        <v>601</v>
      </c>
      <c r="F3517" s="91" t="s">
        <v>601</v>
      </c>
      <c r="G3517" s="91" t="s">
        <v>601</v>
      </c>
      <c r="H3517" s="91">
        <v>62</v>
      </c>
      <c r="I3517" s="91" t="s">
        <v>411</v>
      </c>
      <c r="J3517" s="2" t="s">
        <v>3335</v>
      </c>
      <c r="K3517" s="2" t="s">
        <v>3284</v>
      </c>
      <c r="L3517" s="2" t="s">
        <v>35</v>
      </c>
      <c r="M3517" s="91" t="s">
        <v>602</v>
      </c>
      <c r="N3517" s="64"/>
      <c r="O3517" s="64" t="s">
        <v>413</v>
      </c>
      <c r="P3517" s="64" t="s">
        <v>41</v>
      </c>
      <c r="Q3517" s="16">
        <v>0</v>
      </c>
      <c r="R3517" s="82">
        <v>1000046612</v>
      </c>
      <c r="S3517" s="64"/>
      <c r="T3517" s="13">
        <v>8071.1900000000023</v>
      </c>
      <c r="U3517" s="13">
        <v>30000</v>
      </c>
      <c r="V3517" s="13">
        <v>12546.689999999999</v>
      </c>
      <c r="W3517" s="83">
        <f t="shared" si="575"/>
        <v>25524.500000000004</v>
      </c>
      <c r="X3517" s="83">
        <f t="shared" si="576"/>
        <v>12546.689999999999</v>
      </c>
      <c r="Y3517" s="83"/>
      <c r="Z3517" s="16">
        <v>0</v>
      </c>
      <c r="AA3517" s="7">
        <v>0</v>
      </c>
      <c r="AB3517" s="7">
        <f t="shared" si="569"/>
        <v>12546.689999999999</v>
      </c>
      <c r="AC3517" s="5">
        <f t="shared" si="570"/>
        <v>0</v>
      </c>
      <c r="AD3517" s="83">
        <f t="shared" si="573"/>
        <v>12546.689999999999</v>
      </c>
      <c r="AE3517" s="3">
        <f>VLOOKUP(I3517,[1]媒体政策预估表!A:N,MATCH(O3517,[1]媒体政策预估表!$A$2:$M$2,0),0)</f>
        <v>7.0000000000000007E-2</v>
      </c>
      <c r="AF3517" s="7">
        <f t="shared" si="571"/>
        <v>878.26829999999995</v>
      </c>
      <c r="AG3517" s="16">
        <v>0</v>
      </c>
      <c r="AH3517" s="83">
        <f t="shared" si="574"/>
        <v>12546.689999999999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3432</v>
      </c>
      <c r="B3518" s="91" t="s">
        <v>35</v>
      </c>
      <c r="C3518" s="91" t="s">
        <v>146</v>
      </c>
      <c r="D3518" s="91" t="s">
        <v>154</v>
      </c>
      <c r="E3518" s="91" t="s">
        <v>603</v>
      </c>
      <c r="F3518" s="91" t="s">
        <v>604</v>
      </c>
      <c r="G3518" s="91" t="s">
        <v>603</v>
      </c>
      <c r="H3518" s="91">
        <v>62</v>
      </c>
      <c r="I3518" s="91" t="s">
        <v>411</v>
      </c>
      <c r="J3518" s="2" t="s">
        <v>3335</v>
      </c>
      <c r="K3518" s="2" t="s">
        <v>3284</v>
      </c>
      <c r="L3518" s="2" t="s">
        <v>35</v>
      </c>
      <c r="M3518" s="91" t="s">
        <v>605</v>
      </c>
      <c r="N3518" s="64"/>
      <c r="O3518" s="64" t="s">
        <v>413</v>
      </c>
      <c r="P3518" s="64" t="s">
        <v>41</v>
      </c>
      <c r="Q3518" s="16">
        <v>0</v>
      </c>
      <c r="R3518" s="82">
        <v>1000098809</v>
      </c>
      <c r="S3518" s="64"/>
      <c r="T3518" s="13">
        <v>44356.229999999996</v>
      </c>
      <c r="U3518" s="13">
        <v>50000</v>
      </c>
      <c r="V3518" s="13">
        <v>48948.44</v>
      </c>
      <c r="W3518" s="83">
        <f t="shared" si="575"/>
        <v>45407.789999999994</v>
      </c>
      <c r="X3518" s="83">
        <f t="shared" si="576"/>
        <v>48948.44</v>
      </c>
      <c r="Y3518" s="83"/>
      <c r="Z3518" s="16">
        <v>0</v>
      </c>
      <c r="AA3518" s="7">
        <v>0</v>
      </c>
      <c r="AB3518" s="7">
        <f t="shared" si="569"/>
        <v>48948.44</v>
      </c>
      <c r="AC3518" s="5">
        <f t="shared" si="570"/>
        <v>0</v>
      </c>
      <c r="AD3518" s="83">
        <f t="shared" si="573"/>
        <v>48948.44</v>
      </c>
      <c r="AE3518" s="3">
        <f>VLOOKUP(I3518,[1]媒体政策预估表!A:N,MATCH(O3518,[1]媒体政策预估表!$A$2:$M$2,0),0)</f>
        <v>7.0000000000000007E-2</v>
      </c>
      <c r="AF3518" s="7">
        <f t="shared" si="571"/>
        <v>3426.3908000000006</v>
      </c>
      <c r="AG3518" s="16">
        <v>0</v>
      </c>
      <c r="AH3518" s="83">
        <f t="shared" si="574"/>
        <v>48948.44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3432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3335</v>
      </c>
      <c r="K3519" s="2" t="s">
        <v>3284</v>
      </c>
      <c r="L3519" s="2" t="s">
        <v>35</v>
      </c>
      <c r="M3519" s="91" t="s">
        <v>611</v>
      </c>
      <c r="N3519" s="64"/>
      <c r="O3519" s="64" t="s">
        <v>45</v>
      </c>
      <c r="P3519" s="64" t="s">
        <v>41</v>
      </c>
      <c r="Q3519" s="16">
        <v>0</v>
      </c>
      <c r="R3519" s="82">
        <v>1000083696</v>
      </c>
      <c r="S3519" s="64"/>
      <c r="T3519" s="13">
        <v>239560.21000000002</v>
      </c>
      <c r="U3519" s="13">
        <v>450000</v>
      </c>
      <c r="V3519" s="13">
        <v>176421.16000000003</v>
      </c>
      <c r="W3519" s="83">
        <f t="shared" si="575"/>
        <v>513139.04999999993</v>
      </c>
      <c r="X3519" s="83">
        <f t="shared" si="576"/>
        <v>176421.16000000003</v>
      </c>
      <c r="Y3519" s="83"/>
      <c r="Z3519" s="16">
        <v>0</v>
      </c>
      <c r="AA3519" s="7">
        <v>0</v>
      </c>
      <c r="AB3519" s="7">
        <f t="shared" si="569"/>
        <v>176421.16000000003</v>
      </c>
      <c r="AC3519" s="5">
        <f t="shared" si="570"/>
        <v>0</v>
      </c>
      <c r="AD3519" s="83">
        <f t="shared" si="573"/>
        <v>176421.16000000003</v>
      </c>
      <c r="AE3519" s="3">
        <f>VLOOKUP(I3519,[1]媒体政策预估表!A:N,MATCH(O3519,[1]媒体政策预估表!$A$2:$M$2,0),0)</f>
        <v>0.12</v>
      </c>
      <c r="AF3519" s="7">
        <f t="shared" si="571"/>
        <v>21170.539200000003</v>
      </c>
      <c r="AG3519" s="16">
        <v>0</v>
      </c>
      <c r="AH3519" s="83">
        <f t="shared" si="574"/>
        <v>176421.16000000003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3432</v>
      </c>
      <c r="B3520" s="91" t="s">
        <v>35</v>
      </c>
      <c r="C3520" s="91" t="s">
        <v>146</v>
      </c>
      <c r="D3520" s="91" t="s">
        <v>163</v>
      </c>
      <c r="E3520" s="91" t="s">
        <v>55</v>
      </c>
      <c r="F3520" s="91" t="s">
        <v>610</v>
      </c>
      <c r="G3520" s="91" t="s">
        <v>55</v>
      </c>
      <c r="H3520" s="91">
        <v>62</v>
      </c>
      <c r="I3520" s="91" t="s">
        <v>411</v>
      </c>
      <c r="J3520" s="2" t="s">
        <v>3335</v>
      </c>
      <c r="K3520" s="2" t="s">
        <v>3284</v>
      </c>
      <c r="L3520" s="2" t="s">
        <v>35</v>
      </c>
      <c r="M3520" s="91" t="s">
        <v>612</v>
      </c>
      <c r="N3520" s="64"/>
      <c r="O3520" s="64" t="s">
        <v>413</v>
      </c>
      <c r="P3520" s="64" t="s">
        <v>41</v>
      </c>
      <c r="Q3520" s="16">
        <v>0</v>
      </c>
      <c r="R3520" s="82">
        <v>1000016218</v>
      </c>
      <c r="S3520" s="64"/>
      <c r="T3520" s="13">
        <v>2158588.2599999998</v>
      </c>
      <c r="U3520" s="13">
        <v>1900000</v>
      </c>
      <c r="V3520" s="13">
        <v>631673.79</v>
      </c>
      <c r="W3520" s="83">
        <f t="shared" si="575"/>
        <v>3426914.4699999997</v>
      </c>
      <c r="X3520" s="83">
        <f t="shared" si="576"/>
        <v>631673.79</v>
      </c>
      <c r="Y3520" s="83"/>
      <c r="Z3520" s="16">
        <v>0</v>
      </c>
      <c r="AA3520" s="7">
        <v>0</v>
      </c>
      <c r="AB3520" s="7">
        <f t="shared" si="569"/>
        <v>631673.79</v>
      </c>
      <c r="AC3520" s="5">
        <f t="shared" si="570"/>
        <v>0</v>
      </c>
      <c r="AD3520" s="83">
        <f t="shared" si="573"/>
        <v>631673.79</v>
      </c>
      <c r="AE3520" s="3">
        <f>VLOOKUP(I3520,[1]媒体政策预估表!A:N,MATCH(O3520,[1]媒体政策预估表!$A$2:$M$2,0),0)</f>
        <v>7.0000000000000007E-2</v>
      </c>
      <c r="AF3520" s="7">
        <f t="shared" si="571"/>
        <v>44217.165300000008</v>
      </c>
      <c r="AG3520" s="16">
        <v>0</v>
      </c>
      <c r="AH3520" s="83">
        <f t="shared" si="574"/>
        <v>631673.79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3432</v>
      </c>
      <c r="B3521" s="91" t="s">
        <v>35</v>
      </c>
      <c r="C3521" s="91" t="s">
        <v>166</v>
      </c>
      <c r="D3521" s="91" t="s">
        <v>3431</v>
      </c>
      <c r="E3521" s="91" t="s">
        <v>1573</v>
      </c>
      <c r="F3521" s="91" t="s">
        <v>1573</v>
      </c>
      <c r="G3521" s="91" t="s">
        <v>1573</v>
      </c>
      <c r="H3521" s="91">
        <v>62</v>
      </c>
      <c r="I3521" s="91" t="s">
        <v>411</v>
      </c>
      <c r="J3521" s="2" t="s">
        <v>3335</v>
      </c>
      <c r="K3521" s="2" t="s">
        <v>3284</v>
      </c>
      <c r="L3521" s="2" t="s">
        <v>35</v>
      </c>
      <c r="M3521" s="91" t="s">
        <v>3483</v>
      </c>
      <c r="N3521" s="64"/>
      <c r="O3521" s="64" t="s">
        <v>413</v>
      </c>
      <c r="P3521" s="64" t="s">
        <v>41</v>
      </c>
      <c r="Q3521" s="16">
        <v>0</v>
      </c>
      <c r="R3521" s="82">
        <v>1000102418</v>
      </c>
      <c r="S3521" s="64"/>
      <c r="T3521" s="13">
        <v>0</v>
      </c>
      <c r="U3521" s="13">
        <v>10000</v>
      </c>
      <c r="V3521" s="13">
        <v>2777.5800000000017</v>
      </c>
      <c r="W3521" s="83">
        <f t="shared" si="575"/>
        <v>7222.4199999999983</v>
      </c>
      <c r="X3521" s="83">
        <f t="shared" si="576"/>
        <v>2777.5800000000017</v>
      </c>
      <c r="Y3521" s="83"/>
      <c r="Z3521" s="16">
        <v>0</v>
      </c>
      <c r="AA3521" s="7">
        <v>0</v>
      </c>
      <c r="AB3521" s="7">
        <f t="shared" si="569"/>
        <v>2777.5800000000017</v>
      </c>
      <c r="AC3521" s="5">
        <f t="shared" si="570"/>
        <v>0</v>
      </c>
      <c r="AD3521" s="83">
        <f t="shared" si="573"/>
        <v>2777.5800000000017</v>
      </c>
      <c r="AE3521" s="3">
        <f>VLOOKUP(I3521,[1]媒体政策预估表!A:N,MATCH(O3521,[1]媒体政策预估表!$A$2:$M$2,0),0)</f>
        <v>7.0000000000000007E-2</v>
      </c>
      <c r="AF3521" s="7">
        <f t="shared" si="571"/>
        <v>194.43060000000014</v>
      </c>
      <c r="AG3521" s="16">
        <v>0</v>
      </c>
      <c r="AH3521" s="83">
        <f t="shared" si="574"/>
        <v>2777.5800000000017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3432</v>
      </c>
      <c r="B3522" s="91" t="s">
        <v>35</v>
      </c>
      <c r="C3522" s="91" t="s">
        <v>166</v>
      </c>
      <c r="D3522" s="91" t="s">
        <v>167</v>
      </c>
      <c r="E3522" s="91" t="s">
        <v>613</v>
      </c>
      <c r="F3522" s="91" t="s">
        <v>614</v>
      </c>
      <c r="G3522" s="91" t="s">
        <v>613</v>
      </c>
      <c r="H3522" s="91">
        <v>62</v>
      </c>
      <c r="I3522" s="91" t="s">
        <v>411</v>
      </c>
      <c r="J3522" s="2" t="s">
        <v>3335</v>
      </c>
      <c r="K3522" s="2" t="s">
        <v>3284</v>
      </c>
      <c r="L3522" s="2" t="s">
        <v>35</v>
      </c>
      <c r="M3522" s="91" t="s">
        <v>616</v>
      </c>
      <c r="N3522" s="64"/>
      <c r="O3522" s="64" t="s">
        <v>413</v>
      </c>
      <c r="P3522" s="64" t="s">
        <v>46</v>
      </c>
      <c r="Q3522" s="16">
        <v>0.02</v>
      </c>
      <c r="R3522" s="82">
        <v>1000045024</v>
      </c>
      <c r="S3522" s="64"/>
      <c r="T3522" s="13">
        <v>297595.67000000016</v>
      </c>
      <c r="U3522" s="13">
        <v>1080000</v>
      </c>
      <c r="V3522" s="13">
        <v>1202618.05</v>
      </c>
      <c r="W3522" s="83">
        <f t="shared" si="575"/>
        <v>174977.62000000011</v>
      </c>
      <c r="X3522" s="83">
        <f t="shared" si="576"/>
        <v>1179037.3039215687</v>
      </c>
      <c r="Y3522" s="83"/>
      <c r="Z3522" s="16">
        <v>0</v>
      </c>
      <c r="AA3522" s="7">
        <v>0</v>
      </c>
      <c r="AB3522" s="7">
        <f t="shared" si="569"/>
        <v>1179037.3039215687</v>
      </c>
      <c r="AC3522" s="5">
        <f t="shared" si="570"/>
        <v>23580.746078431373</v>
      </c>
      <c r="AD3522" s="83">
        <f t="shared" si="573"/>
        <v>1202618.05</v>
      </c>
      <c r="AE3522" s="3">
        <f>VLOOKUP(I3522,[1]媒体政策预估表!A:N,MATCH(O3522,[1]媒体政策预估表!$A$2:$M$2,0),0)</f>
        <v>7.0000000000000007E-2</v>
      </c>
      <c r="AF3522" s="7">
        <f t="shared" si="571"/>
        <v>84183.263500000015</v>
      </c>
      <c r="AG3522" s="16">
        <v>0</v>
      </c>
      <c r="AH3522" s="83">
        <f t="shared" si="574"/>
        <v>1202618.05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3432</v>
      </c>
      <c r="B3523" s="91" t="s">
        <v>35</v>
      </c>
      <c r="C3523" s="91" t="s">
        <v>166</v>
      </c>
      <c r="D3523" s="91" t="s">
        <v>167</v>
      </c>
      <c r="E3523" s="91" t="s">
        <v>618</v>
      </c>
      <c r="F3523" s="91" t="s">
        <v>618</v>
      </c>
      <c r="G3523" s="91" t="s">
        <v>618</v>
      </c>
      <c r="H3523" s="91">
        <v>62</v>
      </c>
      <c r="I3523" s="91" t="s">
        <v>411</v>
      </c>
      <c r="J3523" s="2" t="s">
        <v>3335</v>
      </c>
      <c r="K3523" s="2" t="s">
        <v>3284</v>
      </c>
      <c r="L3523" s="2" t="s">
        <v>35</v>
      </c>
      <c r="M3523" s="91" t="s">
        <v>619</v>
      </c>
      <c r="N3523" s="64"/>
      <c r="O3523" s="64" t="s">
        <v>413</v>
      </c>
      <c r="P3523" s="64" t="s">
        <v>46</v>
      </c>
      <c r="Q3523" s="16">
        <v>0.02</v>
      </c>
      <c r="R3523" s="82">
        <v>1000068455</v>
      </c>
      <c r="S3523" s="64"/>
      <c r="T3523" s="13">
        <v>292085.78999999957</v>
      </c>
      <c r="U3523" s="13">
        <v>2760000</v>
      </c>
      <c r="V3523" s="13">
        <v>2748143.7700000009</v>
      </c>
      <c r="W3523" s="83">
        <f t="shared" si="575"/>
        <v>303942.01999999862</v>
      </c>
      <c r="X3523" s="83">
        <f t="shared" si="576"/>
        <v>2694258.5980392164</v>
      </c>
      <c r="Y3523" s="83"/>
      <c r="Z3523" s="16">
        <v>0</v>
      </c>
      <c r="AA3523" s="7">
        <v>0</v>
      </c>
      <c r="AB3523" s="7">
        <f t="shared" si="569"/>
        <v>2694258.5980392164</v>
      </c>
      <c r="AC3523" s="5">
        <f t="shared" si="570"/>
        <v>53885.171960784588</v>
      </c>
      <c r="AD3523" s="83">
        <f t="shared" si="573"/>
        <v>2748143.7700000009</v>
      </c>
      <c r="AE3523" s="3">
        <f>VLOOKUP(I3523,[1]媒体政策预估表!A:N,MATCH(O3523,[1]媒体政策预估表!$A$2:$M$2,0),0)</f>
        <v>7.0000000000000007E-2</v>
      </c>
      <c r="AF3523" s="7">
        <f t="shared" si="571"/>
        <v>192370.0639000001</v>
      </c>
      <c r="AG3523" s="16">
        <v>0</v>
      </c>
      <c r="AH3523" s="83">
        <f t="shared" si="574"/>
        <v>2748143.7700000009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3432</v>
      </c>
      <c r="B3524" s="91" t="s">
        <v>35</v>
      </c>
      <c r="C3524" s="91" t="s">
        <v>166</v>
      </c>
      <c r="D3524" s="91" t="s">
        <v>167</v>
      </c>
      <c r="E3524" s="91" t="s">
        <v>620</v>
      </c>
      <c r="F3524" s="91" t="s">
        <v>620</v>
      </c>
      <c r="G3524" s="91" t="s">
        <v>620</v>
      </c>
      <c r="H3524" s="91">
        <v>62</v>
      </c>
      <c r="I3524" s="91" t="s">
        <v>411</v>
      </c>
      <c r="J3524" s="2" t="s">
        <v>3335</v>
      </c>
      <c r="K3524" s="2" t="s">
        <v>3284</v>
      </c>
      <c r="L3524" s="2" t="s">
        <v>35</v>
      </c>
      <c r="M3524" s="91" t="s">
        <v>621</v>
      </c>
      <c r="N3524" s="64"/>
      <c r="O3524" s="64" t="s">
        <v>413</v>
      </c>
      <c r="P3524" s="64" t="s">
        <v>41</v>
      </c>
      <c r="Q3524" s="16">
        <v>0</v>
      </c>
      <c r="R3524" s="82">
        <v>1000099339</v>
      </c>
      <c r="S3524" s="64"/>
      <c r="T3524" s="13">
        <v>6937.0299999999988</v>
      </c>
      <c r="U3524" s="13">
        <v>48500</v>
      </c>
      <c r="V3524" s="13">
        <v>51129.459999999992</v>
      </c>
      <c r="W3524" s="83">
        <f t="shared" si="575"/>
        <v>4307.570000000007</v>
      </c>
      <c r="X3524" s="83">
        <f t="shared" si="576"/>
        <v>51129.459999999992</v>
      </c>
      <c r="Y3524" s="83"/>
      <c r="Z3524" s="16">
        <v>0</v>
      </c>
      <c r="AA3524" s="7">
        <v>0</v>
      </c>
      <c r="AB3524" s="7">
        <f t="shared" si="569"/>
        <v>51129.459999999992</v>
      </c>
      <c r="AC3524" s="5">
        <f t="shared" si="570"/>
        <v>0</v>
      </c>
      <c r="AD3524" s="83">
        <f t="shared" si="573"/>
        <v>51129.459999999992</v>
      </c>
      <c r="AE3524" s="3">
        <f>VLOOKUP(I3524,[1]媒体政策预估表!A:N,MATCH(O3524,[1]媒体政策预估表!$A$2:$M$2,0),0)</f>
        <v>7.0000000000000007E-2</v>
      </c>
      <c r="AF3524" s="7">
        <f t="shared" si="571"/>
        <v>3579.0621999999998</v>
      </c>
      <c r="AG3524" s="16">
        <v>0</v>
      </c>
      <c r="AH3524" s="83">
        <f t="shared" si="574"/>
        <v>51129.459999999992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3432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3335</v>
      </c>
      <c r="K3525" s="2" t="s">
        <v>3284</v>
      </c>
      <c r="L3525" s="2" t="s">
        <v>35</v>
      </c>
      <c r="M3525" s="91" t="s">
        <v>624</v>
      </c>
      <c r="N3525" s="64"/>
      <c r="O3525" s="64" t="s">
        <v>45</v>
      </c>
      <c r="P3525" s="64" t="s">
        <v>41</v>
      </c>
      <c r="Q3525" s="16">
        <v>0</v>
      </c>
      <c r="R3525" s="82">
        <v>1000061144</v>
      </c>
      <c r="S3525" s="64"/>
      <c r="T3525" s="13">
        <v>-4054.0900000000038</v>
      </c>
      <c r="U3525" s="13">
        <v>30000</v>
      </c>
      <c r="V3525" s="13">
        <v>38450.49</v>
      </c>
      <c r="W3525" s="83">
        <f t="shared" si="575"/>
        <v>-12504.580000000002</v>
      </c>
      <c r="X3525" s="83">
        <f t="shared" si="576"/>
        <v>38450.49</v>
      </c>
      <c r="Y3525" s="83"/>
      <c r="Z3525" s="16">
        <v>0</v>
      </c>
      <c r="AA3525" s="7">
        <v>0</v>
      </c>
      <c r="AB3525" s="7">
        <f t="shared" si="569"/>
        <v>38450.49</v>
      </c>
      <c r="AC3525" s="5">
        <f t="shared" si="570"/>
        <v>0</v>
      </c>
      <c r="AD3525" s="83">
        <f t="shared" si="573"/>
        <v>38450.49</v>
      </c>
      <c r="AE3525" s="3">
        <f>VLOOKUP(I3525,[1]媒体政策预估表!A:N,MATCH(O3525,[1]媒体政策预估表!$A$2:$M$2,0),0)</f>
        <v>0.12</v>
      </c>
      <c r="AF3525" s="7">
        <f t="shared" si="571"/>
        <v>4614.0587999999998</v>
      </c>
      <c r="AG3525" s="16">
        <v>0</v>
      </c>
      <c r="AH3525" s="83">
        <f t="shared" si="574"/>
        <v>38450.49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3432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3335</v>
      </c>
      <c r="K3526" s="2" t="s">
        <v>3284</v>
      </c>
      <c r="L3526" s="2" t="s">
        <v>35</v>
      </c>
      <c r="M3526" s="91" t="s">
        <v>624</v>
      </c>
      <c r="N3526" s="64"/>
      <c r="O3526" s="64" t="s">
        <v>413</v>
      </c>
      <c r="P3526" s="64" t="s">
        <v>41</v>
      </c>
      <c r="Q3526" s="16">
        <v>0</v>
      </c>
      <c r="R3526" s="82">
        <v>1000061144</v>
      </c>
      <c r="S3526" s="64"/>
      <c r="T3526" s="13">
        <v>10000</v>
      </c>
      <c r="U3526" s="13">
        <v>13000</v>
      </c>
      <c r="V3526" s="13">
        <v>0</v>
      </c>
      <c r="W3526" s="83">
        <f t="shared" si="575"/>
        <v>23000</v>
      </c>
      <c r="X3526" s="83">
        <f t="shared" si="576"/>
        <v>0</v>
      </c>
      <c r="Y3526" s="83"/>
      <c r="Z3526" s="16">
        <v>0</v>
      </c>
      <c r="AA3526" s="7">
        <v>0</v>
      </c>
      <c r="AB3526" s="7">
        <f t="shared" si="569"/>
        <v>0</v>
      </c>
      <c r="AC3526" s="5">
        <f t="shared" si="570"/>
        <v>0</v>
      </c>
      <c r="AD3526" s="83">
        <f t="shared" si="573"/>
        <v>0</v>
      </c>
      <c r="AE3526" s="3">
        <f>VLOOKUP(I3526,[1]媒体政策预估表!A:N,MATCH(O3526,[1]媒体政策预估表!$A$2:$M$2,0),0)</f>
        <v>7.0000000000000007E-2</v>
      </c>
      <c r="AF3526" s="7">
        <f t="shared" si="571"/>
        <v>0</v>
      </c>
      <c r="AG3526" s="16">
        <v>0</v>
      </c>
      <c r="AH3526" s="83">
        <f t="shared" si="574"/>
        <v>0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3432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3335</v>
      </c>
      <c r="K3527" s="2" t="s">
        <v>3284</v>
      </c>
      <c r="L3527" s="2" t="s">
        <v>35</v>
      </c>
      <c r="M3527" s="91" t="s">
        <v>625</v>
      </c>
      <c r="N3527" s="64"/>
      <c r="O3527" s="64" t="s">
        <v>45</v>
      </c>
      <c r="P3527" s="64" t="s">
        <v>41</v>
      </c>
      <c r="Q3527" s="16">
        <v>0</v>
      </c>
      <c r="R3527" s="82">
        <v>1000067334</v>
      </c>
      <c r="S3527" s="64"/>
      <c r="T3527" s="13">
        <v>-21800.559999999597</v>
      </c>
      <c r="U3527" s="13">
        <v>20000</v>
      </c>
      <c r="V3527" s="13">
        <v>26235.289999999997</v>
      </c>
      <c r="W3527" s="83">
        <f t="shared" si="575"/>
        <v>-28035.849999999595</v>
      </c>
      <c r="X3527" s="83">
        <f t="shared" si="576"/>
        <v>26235.289999999997</v>
      </c>
      <c r="Y3527" s="83"/>
      <c r="Z3527" s="16">
        <v>0</v>
      </c>
      <c r="AA3527" s="7">
        <v>0</v>
      </c>
      <c r="AB3527" s="7">
        <f t="shared" si="569"/>
        <v>26235.289999999997</v>
      </c>
      <c r="AC3527" s="5">
        <f t="shared" si="570"/>
        <v>0</v>
      </c>
      <c r="AD3527" s="83">
        <f t="shared" si="573"/>
        <v>26235.289999999997</v>
      </c>
      <c r="AE3527" s="3">
        <f>VLOOKUP(I3527,[1]媒体政策预估表!A:N,MATCH(O3527,[1]媒体政策预估表!$A$2:$M$2,0),0)</f>
        <v>0.12</v>
      </c>
      <c r="AF3527" s="7">
        <f t="shared" si="571"/>
        <v>3148.2347999999997</v>
      </c>
      <c r="AG3527" s="16">
        <v>0</v>
      </c>
      <c r="AH3527" s="83">
        <f t="shared" si="574"/>
        <v>26235.289999999997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3432</v>
      </c>
      <c r="B3528" s="91" t="s">
        <v>35</v>
      </c>
      <c r="C3528" s="91" t="s">
        <v>166</v>
      </c>
      <c r="D3528" s="91" t="s">
        <v>167</v>
      </c>
      <c r="E3528" s="91" t="s">
        <v>622</v>
      </c>
      <c r="F3528" s="91" t="s">
        <v>623</v>
      </c>
      <c r="G3528" s="91" t="s">
        <v>622</v>
      </c>
      <c r="H3528" s="91">
        <v>62</v>
      </c>
      <c r="I3528" s="91" t="s">
        <v>411</v>
      </c>
      <c r="J3528" s="2" t="s">
        <v>3335</v>
      </c>
      <c r="K3528" s="2" t="s">
        <v>3284</v>
      </c>
      <c r="L3528" s="2" t="s">
        <v>35</v>
      </c>
      <c r="M3528" s="91" t="s">
        <v>625</v>
      </c>
      <c r="N3528" s="64"/>
      <c r="O3528" s="64" t="s">
        <v>413</v>
      </c>
      <c r="P3528" s="64" t="s">
        <v>41</v>
      </c>
      <c r="Q3528" s="16">
        <v>0</v>
      </c>
      <c r="R3528" s="82">
        <v>1000067334</v>
      </c>
      <c r="S3528" s="64"/>
      <c r="T3528" s="13">
        <v>51153.85</v>
      </c>
      <c r="U3528" s="13">
        <v>-13000</v>
      </c>
      <c r="V3528" s="13">
        <v>0</v>
      </c>
      <c r="W3528" s="83">
        <f t="shared" si="575"/>
        <v>38153.85</v>
      </c>
      <c r="X3528" s="83">
        <f t="shared" si="576"/>
        <v>0</v>
      </c>
      <c r="Y3528" s="83"/>
      <c r="Z3528" s="16">
        <v>0</v>
      </c>
      <c r="AA3528" s="7">
        <v>0</v>
      </c>
      <c r="AB3528" s="7">
        <f t="shared" si="569"/>
        <v>0</v>
      </c>
      <c r="AC3528" s="5">
        <f t="shared" si="570"/>
        <v>0</v>
      </c>
      <c r="AD3528" s="83">
        <f t="shared" si="573"/>
        <v>0</v>
      </c>
      <c r="AE3528" s="3">
        <f>VLOOKUP(I3528,[1]媒体政策预估表!A:N,MATCH(O3528,[1]媒体政策预估表!$A$2:$M$2,0),0)</f>
        <v>7.0000000000000007E-2</v>
      </c>
      <c r="AF3528" s="7">
        <f t="shared" si="571"/>
        <v>0</v>
      </c>
      <c r="AG3528" s="16">
        <v>0</v>
      </c>
      <c r="AH3528" s="83">
        <f t="shared" si="574"/>
        <v>0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3432</v>
      </c>
      <c r="B3529" s="91" t="s">
        <v>35</v>
      </c>
      <c r="C3529" s="91" t="s">
        <v>166</v>
      </c>
      <c r="D3529" s="91" t="s">
        <v>167</v>
      </c>
      <c r="E3529" s="91" t="s">
        <v>626</v>
      </c>
      <c r="F3529" s="91" t="s">
        <v>626</v>
      </c>
      <c r="G3529" s="91" t="s">
        <v>626</v>
      </c>
      <c r="H3529" s="91">
        <v>62</v>
      </c>
      <c r="I3529" s="91" t="s">
        <v>411</v>
      </c>
      <c r="J3529" s="2" t="s">
        <v>3335</v>
      </c>
      <c r="K3529" s="2" t="s">
        <v>3284</v>
      </c>
      <c r="L3529" s="2" t="s">
        <v>35</v>
      </c>
      <c r="M3529" s="91" t="s">
        <v>627</v>
      </c>
      <c r="N3529" s="64"/>
      <c r="O3529" s="64" t="s">
        <v>413</v>
      </c>
      <c r="P3529" s="64" t="s">
        <v>41</v>
      </c>
      <c r="Q3529" s="16">
        <v>0</v>
      </c>
      <c r="R3529" s="82">
        <v>1000003199</v>
      </c>
      <c r="S3529" s="64"/>
      <c r="T3529" s="13">
        <v>76714.420000000013</v>
      </c>
      <c r="U3529" s="13">
        <v>150000</v>
      </c>
      <c r="V3529" s="13">
        <v>186548.49999999997</v>
      </c>
      <c r="W3529" s="83">
        <f t="shared" si="575"/>
        <v>40165.920000000042</v>
      </c>
      <c r="X3529" s="83">
        <f t="shared" si="576"/>
        <v>186548.49999999997</v>
      </c>
      <c r="Y3529" s="83"/>
      <c r="Z3529" s="16">
        <v>0</v>
      </c>
      <c r="AA3529" s="7">
        <v>0</v>
      </c>
      <c r="AB3529" s="7">
        <f t="shared" si="569"/>
        <v>186548.49999999997</v>
      </c>
      <c r="AC3529" s="5">
        <f t="shared" si="570"/>
        <v>0</v>
      </c>
      <c r="AD3529" s="83">
        <f t="shared" si="573"/>
        <v>186548.49999999997</v>
      </c>
      <c r="AE3529" s="3">
        <f>VLOOKUP(I3529,[1]媒体政策预估表!A:N,MATCH(O3529,[1]媒体政策预估表!$A$2:$M$2,0),0)</f>
        <v>7.0000000000000007E-2</v>
      </c>
      <c r="AF3529" s="7">
        <f t="shared" si="571"/>
        <v>13058.394999999999</v>
      </c>
      <c r="AG3529" s="16">
        <v>0</v>
      </c>
      <c r="AH3529" s="83">
        <f t="shared" si="574"/>
        <v>186548.49999999997</v>
      </c>
      <c r="AI3529" s="64"/>
      <c r="AJ3529" s="1" t="e">
        <v>#N/A</v>
      </c>
      <c r="AK3529" s="12">
        <f t="shared" si="572"/>
        <v>0</v>
      </c>
    </row>
    <row r="3530" spans="1:37" hidden="1" x14ac:dyDescent="0.3">
      <c r="A3530" s="104" t="s">
        <v>3432</v>
      </c>
      <c r="B3530" s="91" t="s">
        <v>35</v>
      </c>
      <c r="C3530" s="91" t="s">
        <v>166</v>
      </c>
      <c r="D3530" s="91" t="s">
        <v>167</v>
      </c>
      <c r="E3530" s="91" t="s">
        <v>628</v>
      </c>
      <c r="F3530" s="91" t="s">
        <v>628</v>
      </c>
      <c r="G3530" s="91" t="s">
        <v>628</v>
      </c>
      <c r="H3530" s="91">
        <v>62</v>
      </c>
      <c r="I3530" s="91" t="s">
        <v>411</v>
      </c>
      <c r="J3530" s="2" t="s">
        <v>3335</v>
      </c>
      <c r="K3530" s="2" t="s">
        <v>3284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4000.9700000000048</v>
      </c>
      <c r="U3530" s="13">
        <v>2000</v>
      </c>
      <c r="V3530" s="13">
        <v>6000.9700000000048</v>
      </c>
      <c r="W3530" s="83">
        <f t="shared" si="575"/>
        <v>0</v>
      </c>
      <c r="X3530" s="83">
        <f t="shared" si="576"/>
        <v>5883.3039215686322</v>
      </c>
      <c r="Y3530" s="83"/>
      <c r="Z3530" s="16">
        <v>0</v>
      </c>
      <c r="AA3530" s="7">
        <v>0</v>
      </c>
      <c r="AB3530" s="7"/>
      <c r="AC3530" s="5">
        <f t="shared" si="570"/>
        <v>117.66607843137263</v>
      </c>
      <c r="AD3530" s="83">
        <f t="shared" si="573"/>
        <v>6000.9700000000048</v>
      </c>
      <c r="AE3530" s="3">
        <f>VLOOKUP(I3530,[1]媒体政策预估表!A:N,MATCH(O3530,[1]媒体政策预估表!$A$2:$M$2,0),0)</f>
        <v>7.0000000000000007E-2</v>
      </c>
      <c r="AF3530" s="7">
        <f t="shared" si="571"/>
        <v>420.06790000000035</v>
      </c>
      <c r="AG3530" s="16">
        <v>0</v>
      </c>
      <c r="AH3530" s="83">
        <f t="shared" si="574"/>
        <v>6000.9700000000048</v>
      </c>
      <c r="AI3530" s="64"/>
      <c r="AJ3530" s="1">
        <v>115</v>
      </c>
      <c r="AK3530" s="12">
        <f t="shared" si="572"/>
        <v>5883.3039215686322</v>
      </c>
    </row>
    <row r="3531" spans="1:37" hidden="1" x14ac:dyDescent="0.3">
      <c r="A3531" s="104" t="s">
        <v>3432</v>
      </c>
      <c r="B3531" s="91" t="s">
        <v>35</v>
      </c>
      <c r="C3531" s="91" t="s">
        <v>166</v>
      </c>
      <c r="D3531" s="91" t="s">
        <v>167</v>
      </c>
      <c r="E3531" s="91" t="s">
        <v>3484</v>
      </c>
      <c r="F3531" s="91" t="s">
        <v>3484</v>
      </c>
      <c r="G3531" s="91" t="s">
        <v>3484</v>
      </c>
      <c r="H3531" s="91">
        <v>62</v>
      </c>
      <c r="I3531" s="91" t="s">
        <v>411</v>
      </c>
      <c r="J3531" s="2" t="s">
        <v>3335</v>
      </c>
      <c r="K3531" s="2" t="s">
        <v>3284</v>
      </c>
      <c r="L3531" s="2" t="s">
        <v>35</v>
      </c>
      <c r="M3531" s="91" t="s">
        <v>629</v>
      </c>
      <c r="N3531" s="64"/>
      <c r="O3531" s="64" t="s">
        <v>413</v>
      </c>
      <c r="P3531" s="64" t="s">
        <v>46</v>
      </c>
      <c r="Q3531" s="16">
        <v>0.02</v>
      </c>
      <c r="R3531" s="82">
        <v>1000099999</v>
      </c>
      <c r="S3531" s="64"/>
      <c r="T3531" s="13">
        <v>0</v>
      </c>
      <c r="U3531" s="13">
        <v>50000</v>
      </c>
      <c r="V3531" s="13">
        <v>17483.949999999993</v>
      </c>
      <c r="W3531" s="83">
        <f t="shared" si="575"/>
        <v>32516.050000000007</v>
      </c>
      <c r="X3531" s="83">
        <f t="shared" si="576"/>
        <v>17141.127450980384</v>
      </c>
      <c r="Y3531" s="83"/>
      <c r="Z3531" s="16">
        <v>0</v>
      </c>
      <c r="AA3531" s="7">
        <v>0</v>
      </c>
      <c r="AB3531" s="7">
        <f t="shared" si="569"/>
        <v>17141.127450980384</v>
      </c>
      <c r="AC3531" s="5">
        <f t="shared" si="570"/>
        <v>342.82254901960914</v>
      </c>
      <c r="AD3531" s="83">
        <f t="shared" si="573"/>
        <v>17483.949999999993</v>
      </c>
      <c r="AE3531" s="3">
        <f>VLOOKUP(I3531,[1]媒体政策预估表!A:N,MATCH(O3531,[1]媒体政策预估表!$A$2:$M$2,0),0)</f>
        <v>7.0000000000000007E-2</v>
      </c>
      <c r="AF3531" s="7">
        <f t="shared" si="571"/>
        <v>1223.8764999999996</v>
      </c>
      <c r="AG3531" s="16">
        <v>0</v>
      </c>
      <c r="AH3531" s="83">
        <f t="shared" si="574"/>
        <v>17483.949999999993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3432</v>
      </c>
      <c r="B3532" s="91" t="s">
        <v>35</v>
      </c>
      <c r="C3532" s="91" t="s">
        <v>166</v>
      </c>
      <c r="D3532" s="91" t="s">
        <v>167</v>
      </c>
      <c r="E3532" s="91" t="s">
        <v>1573</v>
      </c>
      <c r="F3532" s="91" t="s">
        <v>1573</v>
      </c>
      <c r="G3532" s="91" t="s">
        <v>1573</v>
      </c>
      <c r="H3532" s="91">
        <v>62</v>
      </c>
      <c r="I3532" s="91" t="s">
        <v>411</v>
      </c>
      <c r="J3532" s="2" t="s">
        <v>3335</v>
      </c>
      <c r="K3532" s="2" t="s">
        <v>3284</v>
      </c>
      <c r="L3532" s="2" t="s">
        <v>35</v>
      </c>
      <c r="M3532" s="91" t="s">
        <v>3483</v>
      </c>
      <c r="N3532" s="64"/>
      <c r="O3532" s="64" t="s">
        <v>413</v>
      </c>
      <c r="P3532" s="64" t="s">
        <v>41</v>
      </c>
      <c r="Q3532" s="16">
        <v>0</v>
      </c>
      <c r="R3532" s="82">
        <v>1000102418</v>
      </c>
      <c r="S3532" s="64"/>
      <c r="T3532" s="13">
        <v>0</v>
      </c>
      <c r="U3532" s="13">
        <v>20000</v>
      </c>
      <c r="V3532" s="13">
        <v>20000</v>
      </c>
      <c r="W3532" s="83">
        <f t="shared" si="575"/>
        <v>0</v>
      </c>
      <c r="X3532" s="83">
        <f t="shared" si="576"/>
        <v>20000</v>
      </c>
      <c r="Y3532" s="83"/>
      <c r="Z3532" s="16">
        <v>0</v>
      </c>
      <c r="AA3532" s="7">
        <v>0</v>
      </c>
      <c r="AB3532" s="7">
        <f t="shared" si="569"/>
        <v>20000</v>
      </c>
      <c r="AC3532" s="5">
        <f t="shared" si="570"/>
        <v>0</v>
      </c>
      <c r="AD3532" s="83">
        <f t="shared" si="573"/>
        <v>20000</v>
      </c>
      <c r="AE3532" s="3">
        <f>VLOOKUP(I3532,[1]媒体政策预估表!A:N,MATCH(O3532,[1]媒体政策预估表!$A$2:$M$2,0),0)</f>
        <v>7.0000000000000007E-2</v>
      </c>
      <c r="AF3532" s="7">
        <f t="shared" si="571"/>
        <v>1400.0000000000002</v>
      </c>
      <c r="AG3532" s="16">
        <v>0</v>
      </c>
      <c r="AH3532" s="83">
        <f t="shared" si="574"/>
        <v>20000</v>
      </c>
      <c r="AI3532" s="64"/>
      <c r="AJ3532" s="1" t="e">
        <v>#N/A</v>
      </c>
      <c r="AK3532" s="12">
        <f t="shared" si="572"/>
        <v>0</v>
      </c>
    </row>
    <row r="3533" spans="1:37" hidden="1" x14ac:dyDescent="0.3">
      <c r="A3533" s="104" t="s">
        <v>3432</v>
      </c>
      <c r="B3533" s="91" t="s">
        <v>35</v>
      </c>
      <c r="C3533" s="91" t="s">
        <v>166</v>
      </c>
      <c r="D3533" s="91" t="s">
        <v>171</v>
      </c>
      <c r="E3533" s="91" t="s">
        <v>727</v>
      </c>
      <c r="F3533" s="91" t="s">
        <v>727</v>
      </c>
      <c r="G3533" s="91" t="s">
        <v>727</v>
      </c>
      <c r="H3533" s="91">
        <v>62</v>
      </c>
      <c r="I3533" s="91" t="s">
        <v>411</v>
      </c>
      <c r="J3533" s="2" t="s">
        <v>3335</v>
      </c>
      <c r="K3533" s="2" t="s">
        <v>3284</v>
      </c>
      <c r="L3533" s="2" t="s">
        <v>35</v>
      </c>
      <c r="M3533" s="91" t="s">
        <v>728</v>
      </c>
      <c r="N3533" s="64"/>
      <c r="O3533" s="64" t="s">
        <v>413</v>
      </c>
      <c r="P3533" s="64" t="s">
        <v>41</v>
      </c>
      <c r="Q3533" s="16">
        <v>0</v>
      </c>
      <c r="R3533" s="82">
        <v>1000099112</v>
      </c>
      <c r="S3533" s="64"/>
      <c r="T3533" s="13">
        <v>104510.56000000004</v>
      </c>
      <c r="U3533" s="13">
        <v>100000</v>
      </c>
      <c r="V3533" s="13">
        <v>56041.200000000012</v>
      </c>
      <c r="W3533" s="83">
        <f t="shared" si="575"/>
        <v>148469.36000000004</v>
      </c>
      <c r="X3533" s="83">
        <f t="shared" si="576"/>
        <v>56041.200000000012</v>
      </c>
      <c r="Y3533" s="83"/>
      <c r="Z3533" s="16">
        <v>0</v>
      </c>
      <c r="AA3533" s="7">
        <v>0</v>
      </c>
      <c r="AB3533" s="7">
        <f t="shared" ref="AB3533:AB3596" si="577">X3533+AA3533</f>
        <v>56041.200000000012</v>
      </c>
      <c r="AC3533" s="5">
        <f t="shared" ref="AC3533:AC3596" si="578">IF(P3533="返现",X3533*Q3533,V3533-X3533)</f>
        <v>0</v>
      </c>
      <c r="AD3533" s="83">
        <f t="shared" si="573"/>
        <v>56041.200000000012</v>
      </c>
      <c r="AE3533" s="3">
        <f>VLOOKUP(I3533,[1]媒体政策预估表!A:N,MATCH(O3533,[1]媒体政策预估表!$A$2:$M$2,0),0)</f>
        <v>7.0000000000000007E-2</v>
      </c>
      <c r="AF3533" s="7">
        <f t="shared" ref="AF3533:AF3596" si="579">AD3533*AE3533</f>
        <v>3922.8840000000014</v>
      </c>
      <c r="AG3533" s="16">
        <v>0</v>
      </c>
      <c r="AH3533" s="83">
        <f t="shared" si="574"/>
        <v>56041.200000000012</v>
      </c>
      <c r="AI3533" s="64"/>
      <c r="AJ3533" s="1" t="e">
        <v>#N/A</v>
      </c>
      <c r="AK3533" s="12">
        <f t="shared" ref="AK3533:AK3596" si="580">X3533+AA3533-AB3533</f>
        <v>0</v>
      </c>
    </row>
    <row r="3534" spans="1:37" hidden="1" x14ac:dyDescent="0.3">
      <c r="A3534" s="104" t="s">
        <v>3432</v>
      </c>
      <c r="B3534" s="91" t="s">
        <v>35</v>
      </c>
      <c r="C3534" s="91" t="s">
        <v>166</v>
      </c>
      <c r="D3534" s="91" t="s">
        <v>171</v>
      </c>
      <c r="E3534" s="91" t="s">
        <v>631</v>
      </c>
      <c r="F3534" s="91" t="s">
        <v>631</v>
      </c>
      <c r="G3534" s="91" t="s">
        <v>631</v>
      </c>
      <c r="H3534" s="91">
        <v>62</v>
      </c>
      <c r="I3534" s="91" t="s">
        <v>411</v>
      </c>
      <c r="J3534" s="2" t="s">
        <v>3335</v>
      </c>
      <c r="K3534" s="2" t="s">
        <v>3284</v>
      </c>
      <c r="L3534" s="2" t="s">
        <v>35</v>
      </c>
      <c r="M3534" s="91" t="s">
        <v>632</v>
      </c>
      <c r="N3534" s="64"/>
      <c r="O3534" s="64" t="s">
        <v>413</v>
      </c>
      <c r="P3534" s="64" t="s">
        <v>46</v>
      </c>
      <c r="Q3534" s="16">
        <v>0.04</v>
      </c>
      <c r="R3534" s="82">
        <v>1000048305</v>
      </c>
      <c r="S3534" s="64"/>
      <c r="T3534" s="13">
        <v>222948.93999999948</v>
      </c>
      <c r="U3534" s="13">
        <v>14560000</v>
      </c>
      <c r="V3534" s="13">
        <v>13893092.739999996</v>
      </c>
      <c r="W3534" s="83">
        <f t="shared" si="575"/>
        <v>889856.20000000298</v>
      </c>
      <c r="X3534" s="83">
        <f t="shared" si="576"/>
        <v>13358743.019230766</v>
      </c>
      <c r="Y3534" s="83"/>
      <c r="Z3534" s="16">
        <v>0</v>
      </c>
      <c r="AA3534" s="7">
        <v>0</v>
      </c>
      <c r="AB3534" s="7">
        <f t="shared" si="577"/>
        <v>13358743.019230766</v>
      </c>
      <c r="AC3534" s="5">
        <f t="shared" si="578"/>
        <v>534349.72076923028</v>
      </c>
      <c r="AD3534" s="83">
        <f t="shared" si="573"/>
        <v>13893092.739999996</v>
      </c>
      <c r="AE3534" s="3">
        <f>VLOOKUP(I3534,[1]媒体政策预估表!A:N,MATCH(O3534,[1]媒体政策预估表!$A$2:$M$2,0),0)</f>
        <v>7.0000000000000007E-2</v>
      </c>
      <c r="AF3534" s="7">
        <f t="shared" si="579"/>
        <v>972516.49179999984</v>
      </c>
      <c r="AG3534" s="16">
        <v>0</v>
      </c>
      <c r="AH3534" s="83">
        <f t="shared" si="574"/>
        <v>13893092.739999996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3432</v>
      </c>
      <c r="B3535" s="91" t="s">
        <v>35</v>
      </c>
      <c r="C3535" s="91" t="s">
        <v>166</v>
      </c>
      <c r="D3535" s="91" t="s">
        <v>171</v>
      </c>
      <c r="E3535" s="91" t="s">
        <v>635</v>
      </c>
      <c r="F3535" s="91" t="s">
        <v>635</v>
      </c>
      <c r="G3535" s="91" t="s">
        <v>635</v>
      </c>
      <c r="H3535" s="91">
        <v>62</v>
      </c>
      <c r="I3535" s="91" t="s">
        <v>411</v>
      </c>
      <c r="J3535" s="2" t="s">
        <v>3335</v>
      </c>
      <c r="K3535" s="2" t="s">
        <v>3284</v>
      </c>
      <c r="L3535" s="2" t="s">
        <v>35</v>
      </c>
      <c r="M3535" s="91" t="s">
        <v>636</v>
      </c>
      <c r="N3535" s="64"/>
      <c r="O3535" s="64" t="s">
        <v>413</v>
      </c>
      <c r="P3535" s="64" t="s">
        <v>41</v>
      </c>
      <c r="Q3535" s="16">
        <v>0</v>
      </c>
      <c r="R3535" s="82">
        <v>1000004605</v>
      </c>
      <c r="S3535" s="64"/>
      <c r="T3535" s="13">
        <v>26054.18</v>
      </c>
      <c r="U3535" s="13">
        <v>20000</v>
      </c>
      <c r="V3535" s="13">
        <v>42616.87</v>
      </c>
      <c r="W3535" s="83">
        <f t="shared" si="575"/>
        <v>3437.3099999999977</v>
      </c>
      <c r="X3535" s="83">
        <f t="shared" si="576"/>
        <v>42616.87</v>
      </c>
      <c r="Y3535" s="83"/>
      <c r="Z3535" s="16">
        <v>0</v>
      </c>
      <c r="AA3535" s="7">
        <v>0</v>
      </c>
      <c r="AB3535" s="7">
        <f t="shared" si="577"/>
        <v>42616.87</v>
      </c>
      <c r="AC3535" s="5">
        <f t="shared" si="578"/>
        <v>0</v>
      </c>
      <c r="AD3535" s="83">
        <f t="shared" si="573"/>
        <v>42616.87</v>
      </c>
      <c r="AE3535" s="3">
        <f>VLOOKUP(I3535,[1]媒体政策预估表!A:N,MATCH(O3535,[1]媒体政策预估表!$A$2:$M$2,0),0)</f>
        <v>7.0000000000000007E-2</v>
      </c>
      <c r="AF3535" s="7">
        <f t="shared" si="579"/>
        <v>2983.1809000000003</v>
      </c>
      <c r="AG3535" s="16">
        <v>0</v>
      </c>
      <c r="AH3535" s="83">
        <f t="shared" si="574"/>
        <v>42616.87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3432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3335</v>
      </c>
      <c r="K3536" s="2" t="s">
        <v>3284</v>
      </c>
      <c r="L3536" s="2" t="s">
        <v>35</v>
      </c>
      <c r="M3536" s="91" t="s">
        <v>638</v>
      </c>
      <c r="N3536" s="64"/>
      <c r="O3536" s="64" t="s">
        <v>413</v>
      </c>
      <c r="P3536" s="64" t="s">
        <v>41</v>
      </c>
      <c r="Q3536" s="16">
        <v>0</v>
      </c>
      <c r="R3536" s="82">
        <v>1000069049</v>
      </c>
      <c r="S3536" s="64"/>
      <c r="T3536" s="13">
        <v>7037.4899999999907</v>
      </c>
      <c r="U3536" s="13">
        <v>200000</v>
      </c>
      <c r="V3536" s="13">
        <v>184343.47000000003</v>
      </c>
      <c r="W3536" s="83">
        <f t="shared" si="575"/>
        <v>22694.01999999996</v>
      </c>
      <c r="X3536" s="83">
        <f t="shared" si="576"/>
        <v>184343.47000000003</v>
      </c>
      <c r="Y3536" s="83"/>
      <c r="Z3536" s="16">
        <v>0</v>
      </c>
      <c r="AA3536" s="7">
        <v>0</v>
      </c>
      <c r="AB3536" s="7">
        <f t="shared" si="577"/>
        <v>184343.47000000003</v>
      </c>
      <c r="AC3536" s="5">
        <f t="shared" si="578"/>
        <v>0</v>
      </c>
      <c r="AD3536" s="83">
        <f t="shared" si="573"/>
        <v>184343.47000000003</v>
      </c>
      <c r="AE3536" s="3">
        <f>VLOOKUP(I3536,[1]媒体政策预估表!A:N,MATCH(O3536,[1]媒体政策预估表!$A$2:$M$2,0),0)</f>
        <v>7.0000000000000007E-2</v>
      </c>
      <c r="AF3536" s="7">
        <f t="shared" si="579"/>
        <v>12904.042900000004</v>
      </c>
      <c r="AG3536" s="16">
        <v>0</v>
      </c>
      <c r="AH3536" s="83">
        <f t="shared" si="574"/>
        <v>184343.47000000003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3432</v>
      </c>
      <c r="B3537" s="91" t="s">
        <v>35</v>
      </c>
      <c r="C3537" s="91" t="s">
        <v>166</v>
      </c>
      <c r="D3537" s="91" t="s">
        <v>171</v>
      </c>
      <c r="E3537" s="91" t="s">
        <v>637</v>
      </c>
      <c r="F3537" s="91" t="s">
        <v>637</v>
      </c>
      <c r="G3537" s="91" t="s">
        <v>637</v>
      </c>
      <c r="H3537" s="91">
        <v>62</v>
      </c>
      <c r="I3537" s="91" t="s">
        <v>411</v>
      </c>
      <c r="J3537" s="2" t="s">
        <v>3335</v>
      </c>
      <c r="K3537" s="2" t="s">
        <v>3284</v>
      </c>
      <c r="L3537" s="2" t="s">
        <v>35</v>
      </c>
      <c r="M3537" s="91" t="s">
        <v>639</v>
      </c>
      <c r="N3537" s="64"/>
      <c r="O3537" s="64" t="s">
        <v>413</v>
      </c>
      <c r="P3537" s="64" t="s">
        <v>41</v>
      </c>
      <c r="Q3537" s="16">
        <v>0</v>
      </c>
      <c r="R3537" s="82">
        <v>1000068394</v>
      </c>
      <c r="S3537" s="64"/>
      <c r="T3537" s="13">
        <v>7188.1000000000058</v>
      </c>
      <c r="U3537" s="13">
        <v>140000</v>
      </c>
      <c r="V3537" s="13">
        <v>124987.35</v>
      </c>
      <c r="W3537" s="83">
        <f t="shared" si="575"/>
        <v>22200.75</v>
      </c>
      <c r="X3537" s="83">
        <f t="shared" si="576"/>
        <v>124987.35</v>
      </c>
      <c r="Y3537" s="83"/>
      <c r="Z3537" s="16">
        <v>0</v>
      </c>
      <c r="AA3537" s="7">
        <v>0</v>
      </c>
      <c r="AB3537" s="7">
        <f t="shared" si="577"/>
        <v>124987.35</v>
      </c>
      <c r="AC3537" s="5">
        <f t="shared" si="578"/>
        <v>0</v>
      </c>
      <c r="AD3537" s="83">
        <f t="shared" si="573"/>
        <v>124987.35</v>
      </c>
      <c r="AE3537" s="3">
        <f>VLOOKUP(I3537,[1]媒体政策预估表!A:N,MATCH(O3537,[1]媒体政策预估表!$A$2:$M$2,0),0)</f>
        <v>7.0000000000000007E-2</v>
      </c>
      <c r="AF3537" s="7">
        <f t="shared" si="579"/>
        <v>8749.1145000000015</v>
      </c>
      <c r="AG3537" s="16">
        <v>0</v>
      </c>
      <c r="AH3537" s="83">
        <f t="shared" si="574"/>
        <v>124987.35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3432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3335</v>
      </c>
      <c r="K3538" s="2" t="s">
        <v>3284</v>
      </c>
      <c r="L3538" s="2" t="s">
        <v>35</v>
      </c>
      <c r="M3538" s="91" t="s">
        <v>3485</v>
      </c>
      <c r="N3538" s="64"/>
      <c r="O3538" s="64" t="s">
        <v>413</v>
      </c>
      <c r="P3538" s="64" t="s">
        <v>46</v>
      </c>
      <c r="Q3538" s="16">
        <v>0.01</v>
      </c>
      <c r="R3538" s="82">
        <v>1000069241</v>
      </c>
      <c r="S3538" s="64"/>
      <c r="T3538" s="13">
        <v>65175.159999999974</v>
      </c>
      <c r="U3538" s="13">
        <v>110000</v>
      </c>
      <c r="V3538" s="13">
        <v>163657.99</v>
      </c>
      <c r="W3538" s="83">
        <f t="shared" si="575"/>
        <v>11517.169999999984</v>
      </c>
      <c r="X3538" s="83">
        <f t="shared" si="576"/>
        <v>162037.61386138614</v>
      </c>
      <c r="Y3538" s="83"/>
      <c r="Z3538" s="16">
        <v>0</v>
      </c>
      <c r="AA3538" s="7">
        <v>0</v>
      </c>
      <c r="AB3538" s="7">
        <f t="shared" si="577"/>
        <v>162037.61386138614</v>
      </c>
      <c r="AC3538" s="5">
        <f t="shared" si="578"/>
        <v>1620.3761386138503</v>
      </c>
      <c r="AD3538" s="83">
        <f t="shared" si="573"/>
        <v>163657.99</v>
      </c>
      <c r="AE3538" s="3">
        <f>VLOOKUP(I3538,[1]媒体政策预估表!A:N,MATCH(O3538,[1]媒体政策预估表!$A$2:$M$2,0),0)</f>
        <v>7.0000000000000007E-2</v>
      </c>
      <c r="AF3538" s="7">
        <f t="shared" si="579"/>
        <v>11456.059300000001</v>
      </c>
      <c r="AG3538" s="16">
        <v>0</v>
      </c>
      <c r="AH3538" s="83">
        <f t="shared" si="574"/>
        <v>163657.99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3432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3335</v>
      </c>
      <c r="K3539" s="2" t="s">
        <v>3284</v>
      </c>
      <c r="L3539" s="2" t="s">
        <v>35</v>
      </c>
      <c r="M3539" s="91" t="s">
        <v>3486</v>
      </c>
      <c r="N3539" s="64"/>
      <c r="O3539" s="64" t="s">
        <v>45</v>
      </c>
      <c r="P3539" s="64" t="s">
        <v>46</v>
      </c>
      <c r="Q3539" s="16">
        <v>0.04</v>
      </c>
      <c r="R3539" s="82">
        <v>1000101954</v>
      </c>
      <c r="S3539" s="64"/>
      <c r="T3539" s="13">
        <v>0</v>
      </c>
      <c r="U3539" s="13">
        <v>5148.5200000000004</v>
      </c>
      <c r="V3539" s="13">
        <v>400.15999999999997</v>
      </c>
      <c r="W3539" s="83">
        <f t="shared" si="575"/>
        <v>4748.3600000000006</v>
      </c>
      <c r="X3539" s="83">
        <f t="shared" si="576"/>
        <v>384.76923076923072</v>
      </c>
      <c r="Y3539" s="83"/>
      <c r="Z3539" s="16">
        <v>0</v>
      </c>
      <c r="AA3539" s="7">
        <v>0</v>
      </c>
      <c r="AB3539" s="7">
        <f t="shared" si="577"/>
        <v>384.76923076923072</v>
      </c>
      <c r="AC3539" s="5">
        <f t="shared" si="578"/>
        <v>15.390769230769251</v>
      </c>
      <c r="AD3539" s="83">
        <f t="shared" si="573"/>
        <v>400.15999999999997</v>
      </c>
      <c r="AE3539" s="3">
        <f>VLOOKUP(I3539,[1]媒体政策预估表!A:N,MATCH(O3539,[1]媒体政策预估表!$A$2:$M$2,0),0)</f>
        <v>0.12</v>
      </c>
      <c r="AF3539" s="7">
        <f t="shared" si="579"/>
        <v>48.019199999999998</v>
      </c>
      <c r="AG3539" s="16">
        <v>0</v>
      </c>
      <c r="AH3539" s="83">
        <f t="shared" si="574"/>
        <v>400.15999999999997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3432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3335</v>
      </c>
      <c r="K3540" s="2" t="s">
        <v>3284</v>
      </c>
      <c r="L3540" s="2" t="s">
        <v>35</v>
      </c>
      <c r="M3540" s="91" t="s">
        <v>3487</v>
      </c>
      <c r="N3540" s="64"/>
      <c r="O3540" s="64" t="s">
        <v>45</v>
      </c>
      <c r="P3540" s="64" t="s">
        <v>46</v>
      </c>
      <c r="Q3540" s="16">
        <v>0.04</v>
      </c>
      <c r="R3540" s="82">
        <v>1000099353</v>
      </c>
      <c r="S3540" s="64"/>
      <c r="T3540" s="13">
        <v>0</v>
      </c>
      <c r="U3540" s="13">
        <v>5148.5200000000004</v>
      </c>
      <c r="V3540" s="13">
        <v>0</v>
      </c>
      <c r="W3540" s="83">
        <f t="shared" si="575"/>
        <v>5148.5200000000004</v>
      </c>
      <c r="X3540" s="83">
        <f t="shared" si="576"/>
        <v>0</v>
      </c>
      <c r="Y3540" s="83"/>
      <c r="Z3540" s="16">
        <v>0</v>
      </c>
      <c r="AA3540" s="7">
        <v>0</v>
      </c>
      <c r="AB3540" s="7">
        <f t="shared" si="577"/>
        <v>0</v>
      </c>
      <c r="AC3540" s="5">
        <f t="shared" si="578"/>
        <v>0</v>
      </c>
      <c r="AD3540" s="83">
        <f t="shared" si="573"/>
        <v>0</v>
      </c>
      <c r="AE3540" s="3">
        <f>VLOOKUP(I3540,[1]媒体政策预估表!A:N,MATCH(O3540,[1]媒体政策预估表!$A$2:$M$2,0),0)</f>
        <v>0.12</v>
      </c>
      <c r="AF3540" s="7">
        <f t="shared" si="579"/>
        <v>0</v>
      </c>
      <c r="AG3540" s="16">
        <v>0</v>
      </c>
      <c r="AH3540" s="83">
        <f t="shared" si="574"/>
        <v>0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3432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3335</v>
      </c>
      <c r="K3541" s="2" t="s">
        <v>3284</v>
      </c>
      <c r="L3541" s="2" t="s">
        <v>35</v>
      </c>
      <c r="M3541" s="91" t="s">
        <v>3488</v>
      </c>
      <c r="N3541" s="64"/>
      <c r="O3541" s="64" t="s">
        <v>45</v>
      </c>
      <c r="P3541" s="64" t="s">
        <v>46</v>
      </c>
      <c r="Q3541" s="16">
        <v>0.04</v>
      </c>
      <c r="R3541" s="82">
        <v>1000101951</v>
      </c>
      <c r="S3541" s="64"/>
      <c r="T3541" s="13">
        <v>0</v>
      </c>
      <c r="U3541" s="13">
        <v>5148.5200000000004</v>
      </c>
      <c r="V3541" s="13">
        <v>400.41</v>
      </c>
      <c r="W3541" s="83">
        <f t="shared" si="575"/>
        <v>4748.1100000000006</v>
      </c>
      <c r="X3541" s="83">
        <f t="shared" si="576"/>
        <v>385.00961538461542</v>
      </c>
      <c r="Y3541" s="83"/>
      <c r="Z3541" s="16">
        <v>0</v>
      </c>
      <c r="AA3541" s="7">
        <v>0</v>
      </c>
      <c r="AB3541" s="7">
        <f t="shared" si="577"/>
        <v>385.00961538461542</v>
      </c>
      <c r="AC3541" s="5">
        <f t="shared" si="578"/>
        <v>15.40038461538461</v>
      </c>
      <c r="AD3541" s="83">
        <f t="shared" si="573"/>
        <v>400.41</v>
      </c>
      <c r="AE3541" s="3">
        <f>VLOOKUP(I3541,[1]媒体政策预估表!A:N,MATCH(O3541,[1]媒体政策预估表!$A$2:$M$2,0),0)</f>
        <v>0.12</v>
      </c>
      <c r="AF3541" s="7">
        <f t="shared" si="579"/>
        <v>48.049199999999999</v>
      </c>
      <c r="AG3541" s="16">
        <v>0</v>
      </c>
      <c r="AH3541" s="83">
        <f t="shared" si="574"/>
        <v>400.41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3432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3335</v>
      </c>
      <c r="K3542" s="2" t="s">
        <v>3284</v>
      </c>
      <c r="L3542" s="2" t="s">
        <v>35</v>
      </c>
      <c r="M3542" s="91" t="s">
        <v>3489</v>
      </c>
      <c r="N3542" s="64"/>
      <c r="O3542" s="64" t="s">
        <v>45</v>
      </c>
      <c r="P3542" s="64" t="s">
        <v>46</v>
      </c>
      <c r="Q3542" s="16">
        <v>0.04</v>
      </c>
      <c r="R3542" s="82">
        <v>1000099351</v>
      </c>
      <c r="S3542" s="64"/>
      <c r="T3542" s="13">
        <v>0</v>
      </c>
      <c r="U3542" s="13">
        <v>5148.5200000000004</v>
      </c>
      <c r="V3542" s="13">
        <v>0</v>
      </c>
      <c r="W3542" s="83">
        <f t="shared" si="575"/>
        <v>5148.5200000000004</v>
      </c>
      <c r="X3542" s="83">
        <f t="shared" si="576"/>
        <v>0</v>
      </c>
      <c r="Y3542" s="83"/>
      <c r="Z3542" s="16">
        <v>0</v>
      </c>
      <c r="AA3542" s="7">
        <v>0</v>
      </c>
      <c r="AB3542" s="7">
        <f t="shared" si="577"/>
        <v>0</v>
      </c>
      <c r="AC3542" s="5">
        <f t="shared" si="578"/>
        <v>0</v>
      </c>
      <c r="AD3542" s="83">
        <f t="shared" si="573"/>
        <v>0</v>
      </c>
      <c r="AE3542" s="3">
        <f>VLOOKUP(I3542,[1]媒体政策预估表!A:N,MATCH(O3542,[1]媒体政策预估表!$A$2:$M$2,0),0)</f>
        <v>0.12</v>
      </c>
      <c r="AF3542" s="7">
        <f t="shared" si="579"/>
        <v>0</v>
      </c>
      <c r="AG3542" s="16">
        <v>0</v>
      </c>
      <c r="AH3542" s="83">
        <f t="shared" si="574"/>
        <v>0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3432</v>
      </c>
      <c r="B3543" s="91" t="s">
        <v>35</v>
      </c>
      <c r="C3543" s="91" t="s">
        <v>166</v>
      </c>
      <c r="D3543" s="91" t="s">
        <v>176</v>
      </c>
      <c r="E3543" s="91" t="s">
        <v>642</v>
      </c>
      <c r="F3543" s="91" t="s">
        <v>642</v>
      </c>
      <c r="G3543" s="91" t="s">
        <v>642</v>
      </c>
      <c r="H3543" s="91">
        <v>62</v>
      </c>
      <c r="I3543" s="91" t="s">
        <v>411</v>
      </c>
      <c r="J3543" s="2" t="s">
        <v>3335</v>
      </c>
      <c r="K3543" s="2" t="s">
        <v>3284</v>
      </c>
      <c r="L3543" s="2" t="s">
        <v>35</v>
      </c>
      <c r="M3543" s="91" t="s">
        <v>645</v>
      </c>
      <c r="N3543" s="64"/>
      <c r="O3543" s="64" t="s">
        <v>413</v>
      </c>
      <c r="P3543" s="64" t="s">
        <v>46</v>
      </c>
      <c r="Q3543" s="16">
        <v>0.01</v>
      </c>
      <c r="R3543" s="82">
        <v>1000092988</v>
      </c>
      <c r="S3543" s="64"/>
      <c r="T3543" s="13">
        <v>55740.26999999999</v>
      </c>
      <c r="U3543" s="13">
        <v>160000</v>
      </c>
      <c r="V3543" s="13">
        <v>172272.66999999995</v>
      </c>
      <c r="W3543" s="83">
        <f t="shared" si="575"/>
        <v>43467.600000000035</v>
      </c>
      <c r="X3543" s="83">
        <f t="shared" si="576"/>
        <v>170566.99999999994</v>
      </c>
      <c r="Y3543" s="83"/>
      <c r="Z3543" s="16">
        <v>0</v>
      </c>
      <c r="AA3543" s="7">
        <v>0</v>
      </c>
      <c r="AB3543" s="7">
        <f t="shared" si="577"/>
        <v>170566.99999999994</v>
      </c>
      <c r="AC3543" s="5">
        <f t="shared" si="578"/>
        <v>1705.6700000000128</v>
      </c>
      <c r="AD3543" s="83">
        <f t="shared" si="573"/>
        <v>172272.66999999995</v>
      </c>
      <c r="AE3543" s="3">
        <f>VLOOKUP(I3543,[1]媒体政策预估表!A:N,MATCH(O3543,[1]媒体政策预估表!$A$2:$M$2,0),0)</f>
        <v>7.0000000000000007E-2</v>
      </c>
      <c r="AF3543" s="7">
        <f t="shared" si="579"/>
        <v>12059.086899999998</v>
      </c>
      <c r="AG3543" s="16">
        <v>0</v>
      </c>
      <c r="AH3543" s="83">
        <f t="shared" si="574"/>
        <v>172272.66999999995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3432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3335</v>
      </c>
      <c r="K3544" s="2" t="s">
        <v>3284</v>
      </c>
      <c r="L3544" s="2" t="s">
        <v>35</v>
      </c>
      <c r="M3544" s="91" t="s">
        <v>648</v>
      </c>
      <c r="N3544" s="64"/>
      <c r="O3544" s="64" t="s">
        <v>45</v>
      </c>
      <c r="P3544" s="64" t="s">
        <v>46</v>
      </c>
      <c r="Q3544" s="16">
        <v>0.04</v>
      </c>
      <c r="R3544" s="82">
        <v>1000100699</v>
      </c>
      <c r="S3544" s="64"/>
      <c r="T3544" s="13">
        <v>20000</v>
      </c>
      <c r="U3544" s="13">
        <v>31999.759999999998</v>
      </c>
      <c r="V3544" s="13">
        <v>27603.159999999996</v>
      </c>
      <c r="W3544" s="83">
        <f t="shared" si="575"/>
        <v>24396.6</v>
      </c>
      <c r="X3544" s="83">
        <f t="shared" si="576"/>
        <v>26541.499999999996</v>
      </c>
      <c r="Y3544" s="83"/>
      <c r="Z3544" s="16">
        <v>0</v>
      </c>
      <c r="AA3544" s="7">
        <v>0</v>
      </c>
      <c r="AB3544" s="7">
        <f t="shared" si="577"/>
        <v>26541.499999999996</v>
      </c>
      <c r="AC3544" s="5">
        <f t="shared" si="578"/>
        <v>1061.6599999999999</v>
      </c>
      <c r="AD3544" s="83">
        <f t="shared" si="573"/>
        <v>27603.159999999996</v>
      </c>
      <c r="AE3544" s="3">
        <f>VLOOKUP(I3544,[1]媒体政策预估表!A:N,MATCH(O3544,[1]媒体政策预估表!$A$2:$M$2,0),0)</f>
        <v>0.12</v>
      </c>
      <c r="AF3544" s="7">
        <f t="shared" si="579"/>
        <v>3312.3791999999994</v>
      </c>
      <c r="AG3544" s="16">
        <v>0</v>
      </c>
      <c r="AH3544" s="83">
        <f t="shared" si="574"/>
        <v>27603.159999999996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3432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3335</v>
      </c>
      <c r="K3545" s="2" t="s">
        <v>3284</v>
      </c>
      <c r="L3545" s="2" t="s">
        <v>35</v>
      </c>
      <c r="M3545" s="91" t="s">
        <v>3490</v>
      </c>
      <c r="N3545" s="64"/>
      <c r="O3545" s="64" t="s">
        <v>45</v>
      </c>
      <c r="P3545" s="64" t="s">
        <v>46</v>
      </c>
      <c r="Q3545" s="16">
        <v>0.04</v>
      </c>
      <c r="R3545" s="82">
        <v>1000100898</v>
      </c>
      <c r="S3545" s="64"/>
      <c r="T3545" s="13">
        <v>0</v>
      </c>
      <c r="U3545" s="13">
        <v>30000</v>
      </c>
      <c r="V3545" s="13">
        <v>30000</v>
      </c>
      <c r="W3545" s="83">
        <f t="shared" si="575"/>
        <v>0</v>
      </c>
      <c r="X3545" s="83">
        <f t="shared" si="576"/>
        <v>28846.153846153844</v>
      </c>
      <c r="Y3545" s="83"/>
      <c r="Z3545" s="16">
        <v>0</v>
      </c>
      <c r="AA3545" s="7">
        <v>0</v>
      </c>
      <c r="AB3545" s="7">
        <f t="shared" si="577"/>
        <v>28846.153846153844</v>
      </c>
      <c r="AC3545" s="5">
        <f t="shared" si="578"/>
        <v>1153.8461538461561</v>
      </c>
      <c r="AD3545" s="83">
        <f t="shared" si="573"/>
        <v>30000</v>
      </c>
      <c r="AE3545" s="3">
        <f>VLOOKUP(I3545,[1]媒体政策预估表!A:N,MATCH(O3545,[1]媒体政策预估表!$A$2:$M$2,0),0)</f>
        <v>0.12</v>
      </c>
      <c r="AF3545" s="7">
        <f t="shared" si="579"/>
        <v>3600</v>
      </c>
      <c r="AG3545" s="16">
        <v>0</v>
      </c>
      <c r="AH3545" s="83">
        <f t="shared" si="574"/>
        <v>30000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3432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3335</v>
      </c>
      <c r="K3546" s="2" t="s">
        <v>3284</v>
      </c>
      <c r="L3546" s="2" t="s">
        <v>35</v>
      </c>
      <c r="M3546" s="91" t="s">
        <v>3491</v>
      </c>
      <c r="N3546" s="64"/>
      <c r="O3546" s="64" t="s">
        <v>45</v>
      </c>
      <c r="P3546" s="64" t="s">
        <v>46</v>
      </c>
      <c r="Q3546" s="16">
        <v>0.04</v>
      </c>
      <c r="R3546" s="82">
        <v>1000100899</v>
      </c>
      <c r="S3546" s="64"/>
      <c r="T3546" s="13">
        <v>0</v>
      </c>
      <c r="U3546" s="13">
        <v>30000</v>
      </c>
      <c r="V3546" s="13">
        <v>2435.96</v>
      </c>
      <c r="W3546" s="83">
        <f t="shared" si="575"/>
        <v>27564.04</v>
      </c>
      <c r="X3546" s="83">
        <f t="shared" si="576"/>
        <v>2342.2692307692309</v>
      </c>
      <c r="Y3546" s="83"/>
      <c r="Z3546" s="16">
        <v>0</v>
      </c>
      <c r="AA3546" s="7">
        <v>0</v>
      </c>
      <c r="AB3546" s="7">
        <f t="shared" si="577"/>
        <v>2342.2692307692309</v>
      </c>
      <c r="AC3546" s="5">
        <f t="shared" si="578"/>
        <v>93.690769230769092</v>
      </c>
      <c r="AD3546" s="83">
        <f t="shared" si="573"/>
        <v>2435.96</v>
      </c>
      <c r="AE3546" s="3">
        <f>VLOOKUP(I3546,[1]媒体政策预估表!A:N,MATCH(O3546,[1]媒体政策预估表!$A$2:$M$2,0),0)</f>
        <v>0.12</v>
      </c>
      <c r="AF3546" s="7">
        <f t="shared" si="579"/>
        <v>292.3152</v>
      </c>
      <c r="AG3546" s="16">
        <v>0</v>
      </c>
      <c r="AH3546" s="83">
        <f t="shared" si="574"/>
        <v>2435.96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3432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3335</v>
      </c>
      <c r="K3547" s="2" t="s">
        <v>3284</v>
      </c>
      <c r="L3547" s="2" t="s">
        <v>35</v>
      </c>
      <c r="M3547" s="91" t="s">
        <v>3492</v>
      </c>
      <c r="N3547" s="64"/>
      <c r="O3547" s="64" t="s">
        <v>45</v>
      </c>
      <c r="P3547" s="64" t="s">
        <v>46</v>
      </c>
      <c r="Q3547" s="16">
        <v>0.04</v>
      </c>
      <c r="R3547" s="82">
        <v>1000100900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3432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3335</v>
      </c>
      <c r="K3548" s="2" t="s">
        <v>3284</v>
      </c>
      <c r="L3548" s="2" t="s">
        <v>35</v>
      </c>
      <c r="M3548" s="91" t="s">
        <v>3493</v>
      </c>
      <c r="N3548" s="64"/>
      <c r="O3548" s="64" t="s">
        <v>45</v>
      </c>
      <c r="P3548" s="64" t="s">
        <v>46</v>
      </c>
      <c r="Q3548" s="16">
        <v>0.04</v>
      </c>
      <c r="R3548" s="82">
        <v>1000101284</v>
      </c>
      <c r="S3548" s="64"/>
      <c r="T3548" s="13">
        <v>0</v>
      </c>
      <c r="U3548" s="13">
        <v>0</v>
      </c>
      <c r="V3548" s="13">
        <v>0</v>
      </c>
      <c r="W3548" s="83">
        <f t="shared" si="575"/>
        <v>0</v>
      </c>
      <c r="X3548" s="83">
        <f t="shared" si="576"/>
        <v>0</v>
      </c>
      <c r="Y3548" s="83"/>
      <c r="Z3548" s="16">
        <v>0</v>
      </c>
      <c r="AA3548" s="7">
        <v>0</v>
      </c>
      <c r="AB3548" s="7">
        <f t="shared" si="577"/>
        <v>0</v>
      </c>
      <c r="AC3548" s="5">
        <f t="shared" si="578"/>
        <v>0</v>
      </c>
      <c r="AD3548" s="83">
        <f t="shared" si="573"/>
        <v>0</v>
      </c>
      <c r="AE3548" s="3">
        <f>VLOOKUP(I3548,[1]媒体政策预估表!A:N,MATCH(O3548,[1]媒体政策预估表!$A$2:$M$2,0),0)</f>
        <v>0.12</v>
      </c>
      <c r="AF3548" s="7">
        <f t="shared" si="579"/>
        <v>0</v>
      </c>
      <c r="AG3548" s="16">
        <v>0</v>
      </c>
      <c r="AH3548" s="83">
        <f t="shared" si="574"/>
        <v>0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3432</v>
      </c>
      <c r="B3549" s="91" t="s">
        <v>35</v>
      </c>
      <c r="C3549" s="91" t="s">
        <v>166</v>
      </c>
      <c r="D3549" s="91" t="s">
        <v>176</v>
      </c>
      <c r="E3549" s="91" t="s">
        <v>647</v>
      </c>
      <c r="F3549" s="91" t="s">
        <v>647</v>
      </c>
      <c r="G3549" s="91" t="s">
        <v>647</v>
      </c>
      <c r="H3549" s="91">
        <v>62</v>
      </c>
      <c r="I3549" s="91" t="s">
        <v>411</v>
      </c>
      <c r="J3549" s="2" t="s">
        <v>3335</v>
      </c>
      <c r="K3549" s="2" t="s">
        <v>3284</v>
      </c>
      <c r="L3549" s="2" t="s">
        <v>35</v>
      </c>
      <c r="M3549" s="91" t="s">
        <v>3494</v>
      </c>
      <c r="N3549" s="64"/>
      <c r="O3549" s="64" t="s">
        <v>45</v>
      </c>
      <c r="P3549" s="64" t="s">
        <v>46</v>
      </c>
      <c r="Q3549" s="16">
        <v>0.04</v>
      </c>
      <c r="R3549" s="82">
        <v>1000101285</v>
      </c>
      <c r="S3549" s="64"/>
      <c r="T3549" s="13">
        <v>0</v>
      </c>
      <c r="U3549" s="13">
        <v>40000</v>
      </c>
      <c r="V3549" s="13">
        <v>13950.9</v>
      </c>
      <c r="W3549" s="83">
        <f t="shared" si="575"/>
        <v>26049.1</v>
      </c>
      <c r="X3549" s="83">
        <f t="shared" si="576"/>
        <v>13414.326923076922</v>
      </c>
      <c r="Y3549" s="83"/>
      <c r="Z3549" s="16">
        <v>0</v>
      </c>
      <c r="AA3549" s="7">
        <v>0</v>
      </c>
      <c r="AB3549" s="7">
        <f t="shared" si="577"/>
        <v>13414.326923076922</v>
      </c>
      <c r="AC3549" s="5">
        <f t="shared" si="578"/>
        <v>536.57307692307768</v>
      </c>
      <c r="AD3549" s="83">
        <f t="shared" si="573"/>
        <v>13950.9</v>
      </c>
      <c r="AE3549" s="3">
        <f>VLOOKUP(I3549,[1]媒体政策预估表!A:N,MATCH(O3549,[1]媒体政策预估表!$A$2:$M$2,0),0)</f>
        <v>0.12</v>
      </c>
      <c r="AF3549" s="7">
        <f t="shared" si="579"/>
        <v>1674.1079999999999</v>
      </c>
      <c r="AG3549" s="16">
        <v>0</v>
      </c>
      <c r="AH3549" s="83">
        <f t="shared" si="574"/>
        <v>13950.9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3432</v>
      </c>
      <c r="B3550" s="91" t="s">
        <v>35</v>
      </c>
      <c r="C3550" s="91" t="s">
        <v>166</v>
      </c>
      <c r="D3550" s="91" t="s">
        <v>176</v>
      </c>
      <c r="E3550" s="91" t="s">
        <v>649</v>
      </c>
      <c r="F3550" s="91" t="s">
        <v>649</v>
      </c>
      <c r="G3550" s="91" t="s">
        <v>649</v>
      </c>
      <c r="H3550" s="91">
        <v>62</v>
      </c>
      <c r="I3550" s="91" t="s">
        <v>411</v>
      </c>
      <c r="J3550" s="2" t="s">
        <v>3335</v>
      </c>
      <c r="K3550" s="2" t="s">
        <v>3284</v>
      </c>
      <c r="L3550" s="2" t="s">
        <v>35</v>
      </c>
      <c r="M3550" s="91" t="s">
        <v>651</v>
      </c>
      <c r="N3550" s="64"/>
      <c r="O3550" s="64" t="s">
        <v>413</v>
      </c>
      <c r="P3550" s="64" t="s">
        <v>41</v>
      </c>
      <c r="Q3550" s="16">
        <v>0</v>
      </c>
      <c r="R3550" s="82">
        <v>1000072286</v>
      </c>
      <c r="S3550" s="64"/>
      <c r="T3550" s="13">
        <v>7979.3000000000065</v>
      </c>
      <c r="U3550" s="13">
        <v>50000</v>
      </c>
      <c r="V3550" s="13">
        <v>28023.4</v>
      </c>
      <c r="W3550" s="83">
        <f t="shared" si="575"/>
        <v>29955.9</v>
      </c>
      <c r="X3550" s="83">
        <f t="shared" si="576"/>
        <v>28023.4</v>
      </c>
      <c r="Y3550" s="83"/>
      <c r="Z3550" s="16">
        <v>0</v>
      </c>
      <c r="AA3550" s="7">
        <v>0</v>
      </c>
      <c r="AB3550" s="7">
        <f t="shared" si="577"/>
        <v>28023.4</v>
      </c>
      <c r="AC3550" s="5">
        <f t="shared" si="578"/>
        <v>0</v>
      </c>
      <c r="AD3550" s="83">
        <f t="shared" si="573"/>
        <v>28023.4</v>
      </c>
      <c r="AE3550" s="3">
        <f>VLOOKUP(I3550,[1]媒体政策预估表!A:N,MATCH(O3550,[1]媒体政策预估表!$A$2:$M$2,0),0)</f>
        <v>7.0000000000000007E-2</v>
      </c>
      <c r="AF3550" s="7">
        <f t="shared" si="579"/>
        <v>1961.6380000000004</v>
      </c>
      <c r="AG3550" s="16">
        <v>0</v>
      </c>
      <c r="AH3550" s="83">
        <f t="shared" si="574"/>
        <v>28023.4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3432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3335</v>
      </c>
      <c r="K3551" s="2" t="s">
        <v>3284</v>
      </c>
      <c r="L3551" s="2" t="s">
        <v>35</v>
      </c>
      <c r="M3551" s="91" t="s">
        <v>655</v>
      </c>
      <c r="N3551" s="64"/>
      <c r="O3551" s="64" t="s">
        <v>45</v>
      </c>
      <c r="P3551" s="64" t="s">
        <v>46</v>
      </c>
      <c r="Q3551" s="16">
        <v>0.04</v>
      </c>
      <c r="R3551" s="82">
        <v>1000085487</v>
      </c>
      <c r="S3551" s="64"/>
      <c r="T3551" s="13">
        <v>67348.95</v>
      </c>
      <c r="U3551" s="13">
        <v>80000</v>
      </c>
      <c r="V3551" s="13">
        <v>5347.71</v>
      </c>
      <c r="W3551" s="83">
        <f t="shared" si="575"/>
        <v>142001.24000000002</v>
      </c>
      <c r="X3551" s="83">
        <f t="shared" si="576"/>
        <v>5142.0288461538457</v>
      </c>
      <c r="Y3551" s="83"/>
      <c r="Z3551" s="16">
        <v>0</v>
      </c>
      <c r="AA3551" s="7">
        <v>0</v>
      </c>
      <c r="AB3551" s="7">
        <f t="shared" si="577"/>
        <v>5142.0288461538457</v>
      </c>
      <c r="AC3551" s="5">
        <f t="shared" si="578"/>
        <v>205.6811538461543</v>
      </c>
      <c r="AD3551" s="83">
        <f t="shared" si="573"/>
        <v>5347.71</v>
      </c>
      <c r="AE3551" s="3">
        <f>VLOOKUP(I3551,[1]媒体政策预估表!A:N,MATCH(O3551,[1]媒体政策预估表!$A$2:$M$2,0),0)</f>
        <v>0.12</v>
      </c>
      <c r="AF3551" s="7">
        <f t="shared" si="579"/>
        <v>641.72519999999997</v>
      </c>
      <c r="AG3551" s="16">
        <v>0</v>
      </c>
      <c r="AH3551" s="83">
        <f t="shared" si="574"/>
        <v>5347.71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3432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3335</v>
      </c>
      <c r="K3552" s="2" t="s">
        <v>3284</v>
      </c>
      <c r="L3552" s="2" t="s">
        <v>35</v>
      </c>
      <c r="M3552" s="91" t="s">
        <v>656</v>
      </c>
      <c r="N3552" s="64"/>
      <c r="O3552" s="64" t="s">
        <v>45</v>
      </c>
      <c r="P3552" s="64" t="s">
        <v>46</v>
      </c>
      <c r="Q3552" s="16">
        <v>0.04</v>
      </c>
      <c r="R3552" s="82">
        <v>1000088200</v>
      </c>
      <c r="S3552" s="64"/>
      <c r="T3552" s="13">
        <v>149810.87</v>
      </c>
      <c r="U3552" s="13">
        <v>263498.99</v>
      </c>
      <c r="V3552" s="13">
        <v>76.599999999999994</v>
      </c>
      <c r="W3552" s="83">
        <f t="shared" si="575"/>
        <v>413233.26</v>
      </c>
      <c r="X3552" s="83">
        <f t="shared" si="576"/>
        <v>73.653846153846146</v>
      </c>
      <c r="Y3552" s="83"/>
      <c r="Z3552" s="16">
        <v>0</v>
      </c>
      <c r="AA3552" s="7">
        <v>0</v>
      </c>
      <c r="AB3552" s="7">
        <f t="shared" si="577"/>
        <v>73.653846153846146</v>
      </c>
      <c r="AC3552" s="5">
        <f t="shared" si="578"/>
        <v>2.9461538461538481</v>
      </c>
      <c r="AD3552" s="83">
        <f t="shared" si="573"/>
        <v>76.599999999999994</v>
      </c>
      <c r="AE3552" s="3">
        <f>VLOOKUP(I3552,[1]媒体政策预估表!A:N,MATCH(O3552,[1]媒体政策预估表!$A$2:$M$2,0),0)</f>
        <v>0.12</v>
      </c>
      <c r="AF3552" s="7">
        <f t="shared" si="579"/>
        <v>9.1919999999999984</v>
      </c>
      <c r="AG3552" s="16">
        <v>0</v>
      </c>
      <c r="AH3552" s="83">
        <f t="shared" si="574"/>
        <v>76.599999999999994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3432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3335</v>
      </c>
      <c r="K3553" s="2" t="s">
        <v>3284</v>
      </c>
      <c r="L3553" s="2" t="s">
        <v>35</v>
      </c>
      <c r="M3553" s="91" t="s">
        <v>657</v>
      </c>
      <c r="N3553" s="64"/>
      <c r="O3553" s="64" t="s">
        <v>45</v>
      </c>
      <c r="P3553" s="64" t="s">
        <v>46</v>
      </c>
      <c r="Q3553" s="16">
        <v>0.04</v>
      </c>
      <c r="R3553" s="82">
        <v>1000072406</v>
      </c>
      <c r="S3553" s="64"/>
      <c r="T3553" s="13">
        <v>526455.68000000005</v>
      </c>
      <c r="U3553" s="13">
        <v>300000</v>
      </c>
      <c r="V3553" s="13">
        <v>6071.7</v>
      </c>
      <c r="W3553" s="83">
        <f t="shared" si="575"/>
        <v>820383.9800000001</v>
      </c>
      <c r="X3553" s="83">
        <f t="shared" si="576"/>
        <v>5838.1730769230762</v>
      </c>
      <c r="Y3553" s="83"/>
      <c r="Z3553" s="16">
        <v>0</v>
      </c>
      <c r="AA3553" s="7">
        <v>0</v>
      </c>
      <c r="AB3553" s="7">
        <f t="shared" si="577"/>
        <v>5838.1730769230762</v>
      </c>
      <c r="AC3553" s="5">
        <f t="shared" si="578"/>
        <v>233.52692307692359</v>
      </c>
      <c r="AD3553" s="83">
        <f t="shared" si="573"/>
        <v>6071.7</v>
      </c>
      <c r="AE3553" s="3">
        <f>VLOOKUP(I3553,[1]媒体政策预估表!A:N,MATCH(O3553,[1]媒体政策预估表!$A$2:$M$2,0),0)</f>
        <v>0.12</v>
      </c>
      <c r="AF3553" s="7">
        <f t="shared" si="579"/>
        <v>728.60399999999993</v>
      </c>
      <c r="AG3553" s="16">
        <v>0</v>
      </c>
      <c r="AH3553" s="83">
        <f t="shared" si="574"/>
        <v>6071.7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3432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3335</v>
      </c>
      <c r="K3554" s="2" t="s">
        <v>3284</v>
      </c>
      <c r="L3554" s="2" t="s">
        <v>35</v>
      </c>
      <c r="M3554" s="91" t="s">
        <v>658</v>
      </c>
      <c r="N3554" s="64"/>
      <c r="O3554" s="64" t="s">
        <v>45</v>
      </c>
      <c r="P3554" s="64" t="s">
        <v>46</v>
      </c>
      <c r="Q3554" s="16">
        <v>0.04</v>
      </c>
      <c r="R3554" s="82">
        <v>1000080359</v>
      </c>
      <c r="S3554" s="64"/>
      <c r="T3554" s="13">
        <v>49481.04</v>
      </c>
      <c r="U3554" s="13">
        <v>70000</v>
      </c>
      <c r="V3554" s="13">
        <v>333.50000000000006</v>
      </c>
      <c r="W3554" s="83">
        <f t="shared" si="575"/>
        <v>119147.54000000001</v>
      </c>
      <c r="X3554" s="83">
        <f t="shared" si="576"/>
        <v>320.67307692307696</v>
      </c>
      <c r="Y3554" s="83"/>
      <c r="Z3554" s="16">
        <v>0</v>
      </c>
      <c r="AA3554" s="7">
        <v>0</v>
      </c>
      <c r="AB3554" s="7">
        <f t="shared" si="577"/>
        <v>320.67307692307696</v>
      </c>
      <c r="AC3554" s="5">
        <f t="shared" si="578"/>
        <v>12.826923076923094</v>
      </c>
      <c r="AD3554" s="83">
        <f t="shared" si="573"/>
        <v>333.50000000000006</v>
      </c>
      <c r="AE3554" s="3">
        <f>VLOOKUP(I3554,[1]媒体政策预估表!A:N,MATCH(O3554,[1]媒体政策预估表!$A$2:$M$2,0),0)</f>
        <v>0.12</v>
      </c>
      <c r="AF3554" s="7">
        <f t="shared" si="579"/>
        <v>40.020000000000003</v>
      </c>
      <c r="AG3554" s="16">
        <v>0</v>
      </c>
      <c r="AH3554" s="83">
        <f t="shared" si="574"/>
        <v>333.50000000000006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3432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3335</v>
      </c>
      <c r="K3555" s="2" t="s">
        <v>3284</v>
      </c>
      <c r="L3555" s="2" t="s">
        <v>35</v>
      </c>
      <c r="M3555" s="91" t="s">
        <v>659</v>
      </c>
      <c r="N3555" s="64"/>
      <c r="O3555" s="64" t="s">
        <v>45</v>
      </c>
      <c r="P3555" s="64" t="s">
        <v>46</v>
      </c>
      <c r="Q3555" s="16">
        <v>0.04</v>
      </c>
      <c r="R3555" s="82">
        <v>1000084508</v>
      </c>
      <c r="S3555" s="64"/>
      <c r="T3555" s="13">
        <v>50000</v>
      </c>
      <c r="U3555" s="13">
        <v>60000</v>
      </c>
      <c r="V3555" s="13">
        <v>0</v>
      </c>
      <c r="W3555" s="83">
        <f t="shared" si="575"/>
        <v>110000</v>
      </c>
      <c r="X3555" s="83">
        <f t="shared" si="576"/>
        <v>0</v>
      </c>
      <c r="Y3555" s="83"/>
      <c r="Z3555" s="16">
        <v>0</v>
      </c>
      <c r="AA3555" s="7">
        <v>0</v>
      </c>
      <c r="AB3555" s="7">
        <f t="shared" si="577"/>
        <v>0</v>
      </c>
      <c r="AC3555" s="5">
        <f t="shared" si="578"/>
        <v>0</v>
      </c>
      <c r="AD3555" s="83">
        <f t="shared" si="573"/>
        <v>0</v>
      </c>
      <c r="AE3555" s="3">
        <f>VLOOKUP(I3555,[1]媒体政策预估表!A:N,MATCH(O3555,[1]媒体政策预估表!$A$2:$M$2,0),0)</f>
        <v>0.12</v>
      </c>
      <c r="AF3555" s="7">
        <f t="shared" si="579"/>
        <v>0</v>
      </c>
      <c r="AG3555" s="16">
        <v>0</v>
      </c>
      <c r="AH3555" s="83">
        <f t="shared" si="574"/>
        <v>0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3432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3335</v>
      </c>
      <c r="K3556" s="2" t="s">
        <v>3284</v>
      </c>
      <c r="L3556" s="2" t="s">
        <v>35</v>
      </c>
      <c r="M3556" s="91" t="s">
        <v>660</v>
      </c>
      <c r="N3556" s="64"/>
      <c r="O3556" s="64" t="s">
        <v>45</v>
      </c>
      <c r="P3556" s="64" t="s">
        <v>46</v>
      </c>
      <c r="Q3556" s="16">
        <v>0.04</v>
      </c>
      <c r="R3556" s="82">
        <v>1000073750</v>
      </c>
      <c r="S3556" s="64"/>
      <c r="T3556" s="13">
        <v>144015.07</v>
      </c>
      <c r="U3556" s="13">
        <v>200000</v>
      </c>
      <c r="V3556" s="13">
        <v>914.4</v>
      </c>
      <c r="W3556" s="83">
        <f t="shared" si="575"/>
        <v>343100.67</v>
      </c>
      <c r="X3556" s="83">
        <f t="shared" si="576"/>
        <v>879.23076923076917</v>
      </c>
      <c r="Y3556" s="83"/>
      <c r="Z3556" s="16">
        <v>0</v>
      </c>
      <c r="AA3556" s="7">
        <v>0</v>
      </c>
      <c r="AB3556" s="7">
        <f t="shared" si="577"/>
        <v>879.23076923076917</v>
      </c>
      <c r="AC3556" s="5">
        <f t="shared" si="578"/>
        <v>35.169230769230808</v>
      </c>
      <c r="AD3556" s="83">
        <f t="shared" si="573"/>
        <v>914.4</v>
      </c>
      <c r="AE3556" s="3">
        <f>VLOOKUP(I3556,[1]媒体政策预估表!A:N,MATCH(O3556,[1]媒体政策预估表!$A$2:$M$2,0),0)</f>
        <v>0.12</v>
      </c>
      <c r="AF3556" s="7">
        <f t="shared" si="579"/>
        <v>109.72799999999999</v>
      </c>
      <c r="AG3556" s="16">
        <v>0</v>
      </c>
      <c r="AH3556" s="83">
        <f t="shared" si="574"/>
        <v>914.4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3432</v>
      </c>
      <c r="B3557" s="91" t="s">
        <v>35</v>
      </c>
      <c r="C3557" s="91" t="s">
        <v>166</v>
      </c>
      <c r="D3557" s="91" t="s">
        <v>176</v>
      </c>
      <c r="E3557" s="91" t="s">
        <v>654</v>
      </c>
      <c r="F3557" s="91" t="s">
        <v>654</v>
      </c>
      <c r="G3557" s="91" t="s">
        <v>654</v>
      </c>
      <c r="H3557" s="91">
        <v>62</v>
      </c>
      <c r="I3557" s="91" t="s">
        <v>411</v>
      </c>
      <c r="J3557" s="2" t="s">
        <v>3335</v>
      </c>
      <c r="K3557" s="2" t="s">
        <v>3284</v>
      </c>
      <c r="L3557" s="2" t="s">
        <v>35</v>
      </c>
      <c r="M3557" s="91" t="s">
        <v>661</v>
      </c>
      <c r="N3557" s="64"/>
      <c r="O3557" s="64" t="s">
        <v>45</v>
      </c>
      <c r="P3557" s="64" t="s">
        <v>46</v>
      </c>
      <c r="Q3557" s="16">
        <v>0.04</v>
      </c>
      <c r="R3557" s="82">
        <v>1000085275</v>
      </c>
      <c r="S3557" s="64"/>
      <c r="T3557" s="13">
        <v>179450.74</v>
      </c>
      <c r="U3557" s="13">
        <v>200000</v>
      </c>
      <c r="V3557" s="13">
        <v>226.54</v>
      </c>
      <c r="W3557" s="83">
        <f t="shared" si="575"/>
        <v>379224.2</v>
      </c>
      <c r="X3557" s="83">
        <f t="shared" si="576"/>
        <v>217.82692307692307</v>
      </c>
      <c r="Y3557" s="83"/>
      <c r="Z3557" s="16">
        <v>0</v>
      </c>
      <c r="AA3557" s="7">
        <v>0</v>
      </c>
      <c r="AB3557" s="7">
        <f t="shared" si="577"/>
        <v>217.82692307692307</v>
      </c>
      <c r="AC3557" s="5">
        <f t="shared" si="578"/>
        <v>8.7130769230769261</v>
      </c>
      <c r="AD3557" s="83">
        <f t="shared" ref="AD3557:AD3620" si="581">V3557</f>
        <v>226.54</v>
      </c>
      <c r="AE3557" s="3">
        <f>VLOOKUP(I3557,[1]媒体政策预估表!A:N,MATCH(O3557,[1]媒体政策预估表!$A$2:$M$2,0),0)</f>
        <v>0.12</v>
      </c>
      <c r="AF3557" s="7">
        <f t="shared" si="579"/>
        <v>27.184799999999999</v>
      </c>
      <c r="AG3557" s="16">
        <v>0</v>
      </c>
      <c r="AH3557" s="83">
        <f t="shared" ref="AH3557:AH3620" si="582">V3557</f>
        <v>226.54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3420</v>
      </c>
      <c r="B3558" s="91" t="s">
        <v>35</v>
      </c>
      <c r="C3558" s="91" t="s">
        <v>166</v>
      </c>
      <c r="D3558" s="91" t="s">
        <v>176</v>
      </c>
      <c r="E3558" s="91" t="s">
        <v>3495</v>
      </c>
      <c r="F3558" s="91" t="s">
        <v>3495</v>
      </c>
      <c r="G3558" s="91" t="s">
        <v>3495</v>
      </c>
      <c r="H3558" s="91">
        <v>62</v>
      </c>
      <c r="I3558" s="91" t="s">
        <v>411</v>
      </c>
      <c r="J3558" s="2" t="s">
        <v>3335</v>
      </c>
      <c r="K3558" s="2" t="s">
        <v>3284</v>
      </c>
      <c r="L3558" s="2" t="s">
        <v>35</v>
      </c>
      <c r="M3558" s="91" t="s">
        <v>677</v>
      </c>
      <c r="N3558" s="64"/>
      <c r="O3558" s="64" t="s">
        <v>413</v>
      </c>
      <c r="P3558" s="64" t="s">
        <v>46</v>
      </c>
      <c r="Q3558" s="16">
        <v>0.02</v>
      </c>
      <c r="R3558" s="82">
        <v>1000099492</v>
      </c>
      <c r="S3558" s="64"/>
      <c r="T3558" s="13">
        <v>0</v>
      </c>
      <c r="U3558" s="13">
        <v>20000</v>
      </c>
      <c r="V3558" s="13">
        <v>14893.669999999998</v>
      </c>
      <c r="W3558" s="83">
        <f t="shared" si="575"/>
        <v>5106.3300000000017</v>
      </c>
      <c r="X3558" s="83">
        <f t="shared" si="576"/>
        <v>14601.637254901958</v>
      </c>
      <c r="Y3558" s="83"/>
      <c r="Z3558" s="16">
        <v>0</v>
      </c>
      <c r="AA3558" s="7">
        <v>0</v>
      </c>
      <c r="AB3558" s="7">
        <f t="shared" si="577"/>
        <v>14601.637254901958</v>
      </c>
      <c r="AC3558" s="5">
        <f t="shared" si="578"/>
        <v>292.03274509804032</v>
      </c>
      <c r="AD3558" s="83">
        <f t="shared" si="581"/>
        <v>14893.669999999998</v>
      </c>
      <c r="AE3558" s="3">
        <f>VLOOKUP(I3558,[1]媒体政策预估表!A:N,MATCH(O3558,[1]媒体政策预估表!$A$2:$M$2,0),0)</f>
        <v>7.0000000000000007E-2</v>
      </c>
      <c r="AF3558" s="7">
        <f t="shared" si="579"/>
        <v>1042.5569</v>
      </c>
      <c r="AG3558" s="16">
        <v>0</v>
      </c>
      <c r="AH3558" s="83">
        <f t="shared" si="582"/>
        <v>14893.669999999998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3420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3335</v>
      </c>
      <c r="K3559" s="2" t="s">
        <v>3284</v>
      </c>
      <c r="L3559" s="2" t="s">
        <v>35</v>
      </c>
      <c r="M3559" s="91" t="s">
        <v>664</v>
      </c>
      <c r="N3559" s="64"/>
      <c r="O3559" s="64" t="s">
        <v>413</v>
      </c>
      <c r="P3559" s="64" t="s">
        <v>46</v>
      </c>
      <c r="Q3559" s="16">
        <v>0.03</v>
      </c>
      <c r="R3559" s="82">
        <v>1000068287</v>
      </c>
      <c r="S3559" s="64"/>
      <c r="T3559" s="13">
        <v>67890.439999999828</v>
      </c>
      <c r="U3559" s="13">
        <v>1227000</v>
      </c>
      <c r="V3559" s="13">
        <v>1174388.7100000004</v>
      </c>
      <c r="W3559" s="83">
        <f t="shared" ref="W3559:W3622" si="583">T3559+U3559-V3559</f>
        <v>120501.72999999952</v>
      </c>
      <c r="X3559" s="83">
        <f t="shared" si="576"/>
        <v>1140183.2135922334</v>
      </c>
      <c r="Y3559" s="83"/>
      <c r="Z3559" s="16">
        <v>0</v>
      </c>
      <c r="AA3559" s="7">
        <v>0</v>
      </c>
      <c r="AB3559" s="7">
        <f t="shared" si="577"/>
        <v>1140183.2135922334</v>
      </c>
      <c r="AC3559" s="5">
        <f t="shared" si="578"/>
        <v>34205.496407767059</v>
      </c>
      <c r="AD3559" s="83">
        <f t="shared" si="581"/>
        <v>1174388.7100000004</v>
      </c>
      <c r="AE3559" s="3">
        <f>VLOOKUP(I3559,[1]媒体政策预估表!A:N,MATCH(O3559,[1]媒体政策预估表!$A$2:$M$2,0),0)</f>
        <v>7.0000000000000007E-2</v>
      </c>
      <c r="AF3559" s="7">
        <f t="shared" si="579"/>
        <v>82207.209700000036</v>
      </c>
      <c r="AG3559" s="16">
        <v>0</v>
      </c>
      <c r="AH3559" s="83">
        <f t="shared" si="582"/>
        <v>1174388.7100000004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3420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3335</v>
      </c>
      <c r="K3560" s="2" t="s">
        <v>3284</v>
      </c>
      <c r="L3560" s="2" t="s">
        <v>35</v>
      </c>
      <c r="M3560" s="91" t="s">
        <v>665</v>
      </c>
      <c r="N3560" s="64"/>
      <c r="O3560" s="64" t="s">
        <v>413</v>
      </c>
      <c r="P3560" s="64" t="s">
        <v>46</v>
      </c>
      <c r="Q3560" s="16">
        <v>0.03</v>
      </c>
      <c r="R3560" s="82">
        <v>1000068286</v>
      </c>
      <c r="S3560" s="64"/>
      <c r="T3560" s="13">
        <v>163450.6799999997</v>
      </c>
      <c r="U3560" s="13">
        <v>1547850</v>
      </c>
      <c r="V3560" s="13">
        <v>1585684.38</v>
      </c>
      <c r="W3560" s="83">
        <f t="shared" si="583"/>
        <v>125616.29999999981</v>
      </c>
      <c r="X3560" s="83">
        <f t="shared" ref="X3560:X3623" si="584">IF(P3560="折扣",V3560*Q3560,IF(P3560="返现",V3560,V3560/(1+Q3560)))</f>
        <v>1539499.3980582522</v>
      </c>
      <c r="Y3560" s="83"/>
      <c r="Z3560" s="16">
        <v>0</v>
      </c>
      <c r="AA3560" s="7">
        <v>0</v>
      </c>
      <c r="AB3560" s="7">
        <f t="shared" si="577"/>
        <v>1539499.3980582522</v>
      </c>
      <c r="AC3560" s="5">
        <f t="shared" si="578"/>
        <v>46184.981941747712</v>
      </c>
      <c r="AD3560" s="83">
        <f t="shared" si="581"/>
        <v>1585684.38</v>
      </c>
      <c r="AE3560" s="3">
        <f>VLOOKUP(I3560,[1]媒体政策预估表!A:N,MATCH(O3560,[1]媒体政策预估表!$A$2:$M$2,0),0)</f>
        <v>7.0000000000000007E-2</v>
      </c>
      <c r="AF3560" s="7">
        <f t="shared" si="579"/>
        <v>110997.9066</v>
      </c>
      <c r="AG3560" s="16">
        <v>0</v>
      </c>
      <c r="AH3560" s="83">
        <f t="shared" si="582"/>
        <v>1585684.38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3420</v>
      </c>
      <c r="B3561" s="91" t="s">
        <v>35</v>
      </c>
      <c r="C3561" s="91" t="s">
        <v>166</v>
      </c>
      <c r="D3561" s="91" t="s">
        <v>176</v>
      </c>
      <c r="E3561" s="91" t="s">
        <v>662</v>
      </c>
      <c r="F3561" s="91" t="s">
        <v>663</v>
      </c>
      <c r="G3561" s="91" t="s">
        <v>662</v>
      </c>
      <c r="H3561" s="91">
        <v>62</v>
      </c>
      <c r="I3561" s="91" t="s">
        <v>411</v>
      </c>
      <c r="J3561" s="2" t="s">
        <v>3335</v>
      </c>
      <c r="K3561" s="2" t="s">
        <v>3284</v>
      </c>
      <c r="L3561" s="2" t="s">
        <v>35</v>
      </c>
      <c r="M3561" s="91" t="s">
        <v>666</v>
      </c>
      <c r="N3561" s="64"/>
      <c r="O3561" s="64" t="s">
        <v>45</v>
      </c>
      <c r="P3561" s="64" t="s">
        <v>46</v>
      </c>
      <c r="Q3561" s="16">
        <v>0.05</v>
      </c>
      <c r="R3561" s="82">
        <v>1000084820</v>
      </c>
      <c r="S3561" s="64"/>
      <c r="T3561" s="13">
        <v>2286.8000000000002</v>
      </c>
      <c r="U3561" s="13">
        <v>250</v>
      </c>
      <c r="V3561" s="13">
        <v>0</v>
      </c>
      <c r="W3561" s="83">
        <f t="shared" si="583"/>
        <v>2536.8000000000002</v>
      </c>
      <c r="X3561" s="83">
        <f t="shared" si="584"/>
        <v>0</v>
      </c>
      <c r="Y3561" s="83"/>
      <c r="Z3561" s="16">
        <v>0</v>
      </c>
      <c r="AA3561" s="7">
        <v>0</v>
      </c>
      <c r="AB3561" s="7">
        <f t="shared" si="577"/>
        <v>0</v>
      </c>
      <c r="AC3561" s="5">
        <f t="shared" si="578"/>
        <v>0</v>
      </c>
      <c r="AD3561" s="83">
        <f t="shared" si="581"/>
        <v>0</v>
      </c>
      <c r="AE3561" s="3">
        <f>VLOOKUP(I3561,[1]媒体政策预估表!A:N,MATCH(O3561,[1]媒体政策预估表!$A$2:$M$2,0),0)</f>
        <v>0.12</v>
      </c>
      <c r="AF3561" s="7">
        <f t="shared" si="579"/>
        <v>0</v>
      </c>
      <c r="AG3561" s="16">
        <v>0</v>
      </c>
      <c r="AH3561" s="83">
        <f t="shared" si="582"/>
        <v>0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3420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3335</v>
      </c>
      <c r="K3562" s="2" t="s">
        <v>3284</v>
      </c>
      <c r="L3562" s="2" t="s">
        <v>35</v>
      </c>
      <c r="M3562" s="91" t="s">
        <v>668</v>
      </c>
      <c r="N3562" s="64"/>
      <c r="O3562" s="64" t="s">
        <v>413</v>
      </c>
      <c r="P3562" s="64" t="s">
        <v>46</v>
      </c>
      <c r="Q3562" s="16">
        <v>0.02</v>
      </c>
      <c r="R3562" s="82">
        <v>1000057295</v>
      </c>
      <c r="S3562" s="64"/>
      <c r="T3562" s="13">
        <v>160000</v>
      </c>
      <c r="U3562" s="13">
        <v>566628.57000000007</v>
      </c>
      <c r="V3562" s="13">
        <v>225577.06999999998</v>
      </c>
      <c r="W3562" s="83">
        <f t="shared" si="583"/>
        <v>501051.50000000012</v>
      </c>
      <c r="X3562" s="83">
        <f t="shared" si="584"/>
        <v>221153.9901960784</v>
      </c>
      <c r="Y3562" s="83"/>
      <c r="Z3562" s="16">
        <v>0</v>
      </c>
      <c r="AA3562" s="7">
        <v>0</v>
      </c>
      <c r="AB3562" s="7">
        <f t="shared" si="577"/>
        <v>221153.9901960784</v>
      </c>
      <c r="AC3562" s="5">
        <f t="shared" si="578"/>
        <v>4423.0798039215733</v>
      </c>
      <c r="AD3562" s="83">
        <f t="shared" si="581"/>
        <v>225577.06999999998</v>
      </c>
      <c r="AE3562" s="3">
        <f>VLOOKUP(I3562,[1]媒体政策预估表!A:N,MATCH(O3562,[1]媒体政策预估表!$A$2:$M$2,0),0)</f>
        <v>7.0000000000000007E-2</v>
      </c>
      <c r="AF3562" s="7">
        <f t="shared" si="579"/>
        <v>15790.394899999999</v>
      </c>
      <c r="AG3562" s="16">
        <v>0</v>
      </c>
      <c r="AH3562" s="83">
        <f t="shared" si="582"/>
        <v>225577.06999999998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3420</v>
      </c>
      <c r="B3563" s="91" t="s">
        <v>35</v>
      </c>
      <c r="C3563" s="91" t="s">
        <v>166</v>
      </c>
      <c r="D3563" s="91" t="s">
        <v>176</v>
      </c>
      <c r="E3563" s="91" t="s">
        <v>667</v>
      </c>
      <c r="F3563" s="91" t="s">
        <v>667</v>
      </c>
      <c r="G3563" s="91" t="s">
        <v>667</v>
      </c>
      <c r="H3563" s="91">
        <v>62</v>
      </c>
      <c r="I3563" s="91" t="s">
        <v>411</v>
      </c>
      <c r="J3563" s="2" t="s">
        <v>3335</v>
      </c>
      <c r="K3563" s="2" t="s">
        <v>3284</v>
      </c>
      <c r="L3563" s="2" t="s">
        <v>35</v>
      </c>
      <c r="M3563" s="91" t="s">
        <v>3496</v>
      </c>
      <c r="N3563" s="64"/>
      <c r="O3563" s="64" t="s">
        <v>45</v>
      </c>
      <c r="P3563" s="64" t="s">
        <v>46</v>
      </c>
      <c r="Q3563" s="16">
        <v>0.05</v>
      </c>
      <c r="R3563" s="82">
        <v>1000072150</v>
      </c>
      <c r="S3563" s="64"/>
      <c r="T3563" s="13">
        <v>0</v>
      </c>
      <c r="U3563" s="13">
        <v>302000</v>
      </c>
      <c r="V3563" s="13">
        <v>153742.34999999998</v>
      </c>
      <c r="W3563" s="83">
        <f t="shared" si="583"/>
        <v>148257.65000000002</v>
      </c>
      <c r="X3563" s="83">
        <f t="shared" si="584"/>
        <v>146421.28571428568</v>
      </c>
      <c r="Y3563" s="83"/>
      <c r="Z3563" s="16">
        <v>0</v>
      </c>
      <c r="AA3563" s="7">
        <v>0</v>
      </c>
      <c r="AB3563" s="7">
        <f t="shared" si="577"/>
        <v>146421.28571428568</v>
      </c>
      <c r="AC3563" s="5">
        <f t="shared" si="578"/>
        <v>7321.0642857142957</v>
      </c>
      <c r="AD3563" s="83">
        <f t="shared" si="581"/>
        <v>153742.34999999998</v>
      </c>
      <c r="AE3563" s="3">
        <f>VLOOKUP(I3563,[1]媒体政策预估表!A:N,MATCH(O3563,[1]媒体政策预估表!$A$2:$M$2,0),0)</f>
        <v>0.12</v>
      </c>
      <c r="AF3563" s="7">
        <f t="shared" si="579"/>
        <v>18449.081999999995</v>
      </c>
      <c r="AG3563" s="16">
        <v>0</v>
      </c>
      <c r="AH3563" s="83">
        <f t="shared" si="582"/>
        <v>153742.34999999998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3420</v>
      </c>
      <c r="B3564" s="91" t="s">
        <v>35</v>
      </c>
      <c r="C3564" s="91" t="s">
        <v>166</v>
      </c>
      <c r="D3564" s="91" t="s">
        <v>176</v>
      </c>
      <c r="E3564" s="91" t="s">
        <v>3497</v>
      </c>
      <c r="F3564" s="91" t="s">
        <v>3498</v>
      </c>
      <c r="G3564" s="91" t="s">
        <v>3497</v>
      </c>
      <c r="H3564" s="91">
        <v>62</v>
      </c>
      <c r="I3564" s="91" t="s">
        <v>411</v>
      </c>
      <c r="J3564" s="2" t="s">
        <v>3335</v>
      </c>
      <c r="K3564" s="2" t="s">
        <v>3284</v>
      </c>
      <c r="L3564" s="2" t="s">
        <v>35</v>
      </c>
      <c r="M3564" s="91" t="s">
        <v>675</v>
      </c>
      <c r="N3564" s="64"/>
      <c r="O3564" s="64" t="s">
        <v>413</v>
      </c>
      <c r="P3564" s="64" t="s">
        <v>41</v>
      </c>
      <c r="Q3564" s="16">
        <v>0</v>
      </c>
      <c r="R3564" s="82">
        <v>1000097764</v>
      </c>
      <c r="S3564" s="64"/>
      <c r="T3564" s="13">
        <v>0</v>
      </c>
      <c r="U3564" s="13">
        <v>80000</v>
      </c>
      <c r="V3564" s="13">
        <v>55341.400000000009</v>
      </c>
      <c r="W3564" s="83">
        <f t="shared" si="583"/>
        <v>24658.599999999991</v>
      </c>
      <c r="X3564" s="83">
        <f t="shared" si="584"/>
        <v>55341.400000000009</v>
      </c>
      <c r="Y3564" s="83"/>
      <c r="Z3564" s="16">
        <v>0</v>
      </c>
      <c r="AA3564" s="7">
        <v>0</v>
      </c>
      <c r="AB3564" s="7">
        <f t="shared" si="577"/>
        <v>55341.400000000009</v>
      </c>
      <c r="AC3564" s="5">
        <f t="shared" si="578"/>
        <v>0</v>
      </c>
      <c r="AD3564" s="83">
        <f t="shared" si="581"/>
        <v>55341.400000000009</v>
      </c>
      <c r="AE3564" s="3">
        <f>VLOOKUP(I3564,[1]媒体政策预估表!A:N,MATCH(O3564,[1]媒体政策预估表!$A$2:$M$2,0),0)</f>
        <v>7.0000000000000007E-2</v>
      </c>
      <c r="AF3564" s="7">
        <f t="shared" si="579"/>
        <v>3873.898000000001</v>
      </c>
      <c r="AG3564" s="16">
        <v>0</v>
      </c>
      <c r="AH3564" s="83">
        <f t="shared" si="582"/>
        <v>55341.400000000009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3420</v>
      </c>
      <c r="B3565" s="91" t="s">
        <v>35</v>
      </c>
      <c r="C3565" s="91" t="s">
        <v>166</v>
      </c>
      <c r="D3565" s="91" t="s">
        <v>176</v>
      </c>
      <c r="E3565" s="91" t="s">
        <v>671</v>
      </c>
      <c r="F3565" s="91" t="s">
        <v>671</v>
      </c>
      <c r="G3565" s="91" t="s">
        <v>671</v>
      </c>
      <c r="H3565" s="91">
        <v>62</v>
      </c>
      <c r="I3565" s="91" t="s">
        <v>411</v>
      </c>
      <c r="J3565" s="2" t="s">
        <v>3335</v>
      </c>
      <c r="K3565" s="2" t="s">
        <v>3284</v>
      </c>
      <c r="L3565" s="2" t="s">
        <v>35</v>
      </c>
      <c r="M3565" s="91" t="s">
        <v>673</v>
      </c>
      <c r="N3565" s="64"/>
      <c r="O3565" s="64" t="s">
        <v>413</v>
      </c>
      <c r="P3565" s="64" t="s">
        <v>46</v>
      </c>
      <c r="Q3565" s="16">
        <v>0.02</v>
      </c>
      <c r="R3565" s="82">
        <v>1000098963</v>
      </c>
      <c r="S3565" s="64"/>
      <c r="T3565" s="13">
        <v>888.80000000000018</v>
      </c>
      <c r="U3565" s="13">
        <v>2000</v>
      </c>
      <c r="V3565" s="13">
        <v>1023.1999999999998</v>
      </c>
      <c r="W3565" s="83">
        <f t="shared" si="583"/>
        <v>1865.6000000000004</v>
      </c>
      <c r="X3565" s="83">
        <f t="shared" si="584"/>
        <v>1003.1372549019605</v>
      </c>
      <c r="Y3565" s="83"/>
      <c r="Z3565" s="16">
        <v>0</v>
      </c>
      <c r="AA3565" s="7">
        <v>0</v>
      </c>
      <c r="AB3565" s="7">
        <f t="shared" si="577"/>
        <v>1003.1372549019605</v>
      </c>
      <c r="AC3565" s="5">
        <f t="shared" si="578"/>
        <v>20.062745098039272</v>
      </c>
      <c r="AD3565" s="83">
        <f t="shared" si="581"/>
        <v>1023.1999999999998</v>
      </c>
      <c r="AE3565" s="3">
        <f>VLOOKUP(I3565,[1]媒体政策预估表!A:N,MATCH(O3565,[1]媒体政策预估表!$A$2:$M$2,0),0)</f>
        <v>7.0000000000000007E-2</v>
      </c>
      <c r="AF3565" s="7">
        <f t="shared" si="579"/>
        <v>71.623999999999995</v>
      </c>
      <c r="AG3565" s="16">
        <v>0</v>
      </c>
      <c r="AH3565" s="83">
        <f t="shared" si="582"/>
        <v>1023.1999999999998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3420</v>
      </c>
      <c r="B3566" s="91" t="s">
        <v>35</v>
      </c>
      <c r="C3566" s="91" t="s">
        <v>166</v>
      </c>
      <c r="D3566" s="91" t="s">
        <v>176</v>
      </c>
      <c r="E3566" s="91" t="s">
        <v>734</v>
      </c>
      <c r="F3566" s="91" t="s">
        <v>734</v>
      </c>
      <c r="G3566" s="91" t="s">
        <v>734</v>
      </c>
      <c r="H3566" s="91">
        <v>62</v>
      </c>
      <c r="I3566" s="91" t="s">
        <v>411</v>
      </c>
      <c r="J3566" s="2" t="s">
        <v>3335</v>
      </c>
      <c r="K3566" s="2" t="s">
        <v>3284</v>
      </c>
      <c r="L3566" s="2" t="s">
        <v>35</v>
      </c>
      <c r="M3566" s="91" t="s">
        <v>735</v>
      </c>
      <c r="N3566" s="64"/>
      <c r="O3566" s="64" t="s">
        <v>413</v>
      </c>
      <c r="P3566" s="64" t="s">
        <v>46</v>
      </c>
      <c r="Q3566" s="16">
        <v>0.02</v>
      </c>
      <c r="R3566" s="82">
        <v>1000089788</v>
      </c>
      <c r="S3566" s="64"/>
      <c r="T3566" s="13">
        <v>74.199999999999363</v>
      </c>
      <c r="U3566" s="13">
        <v>-74.2</v>
      </c>
      <c r="V3566" s="13">
        <v>0</v>
      </c>
      <c r="W3566" s="83">
        <f t="shared" si="583"/>
        <v>-6.3948846218409017E-13</v>
      </c>
      <c r="X3566" s="83">
        <f t="shared" si="584"/>
        <v>0</v>
      </c>
      <c r="Y3566" s="83"/>
      <c r="Z3566" s="16">
        <v>0</v>
      </c>
      <c r="AA3566" s="7">
        <v>0</v>
      </c>
      <c r="AB3566" s="7">
        <f t="shared" si="577"/>
        <v>0</v>
      </c>
      <c r="AC3566" s="5">
        <f t="shared" si="578"/>
        <v>0</v>
      </c>
      <c r="AD3566" s="83">
        <f t="shared" si="581"/>
        <v>0</v>
      </c>
      <c r="AE3566" s="3">
        <f>VLOOKUP(I3566,[1]媒体政策预估表!A:N,MATCH(O3566,[1]媒体政策预估表!$A$2:$M$2,0),0)</f>
        <v>7.0000000000000007E-2</v>
      </c>
      <c r="AF3566" s="7">
        <f t="shared" si="579"/>
        <v>0</v>
      </c>
      <c r="AG3566" s="16">
        <v>0</v>
      </c>
      <c r="AH3566" s="83">
        <f t="shared" si="582"/>
        <v>0</v>
      </c>
      <c r="AI3566" s="64"/>
      <c r="AJ3566" s="1" t="e">
        <v>#N/A</v>
      </c>
      <c r="AK3566" s="12">
        <f t="shared" si="580"/>
        <v>0</v>
      </c>
    </row>
    <row r="3567" spans="1:37" hidden="1" x14ac:dyDescent="0.3">
      <c r="A3567" s="104" t="s">
        <v>3420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674</v>
      </c>
      <c r="G3567" s="91" t="s">
        <v>674</v>
      </c>
      <c r="H3567" s="91">
        <v>62</v>
      </c>
      <c r="I3567" s="91" t="s">
        <v>411</v>
      </c>
      <c r="J3567" s="2" t="s">
        <v>3335</v>
      </c>
      <c r="K3567" s="2" t="s">
        <v>3284</v>
      </c>
      <c r="L3567" s="2" t="s">
        <v>35</v>
      </c>
      <c r="M3567" s="91" t="s">
        <v>731</v>
      </c>
      <c r="N3567" s="64"/>
      <c r="O3567" s="64" t="s">
        <v>413</v>
      </c>
      <c r="P3567" s="64" t="s">
        <v>41</v>
      </c>
      <c r="Q3567" s="16">
        <v>0</v>
      </c>
      <c r="R3567" s="82">
        <v>1000095476</v>
      </c>
      <c r="S3567" s="64"/>
      <c r="T3567" s="13">
        <v>10000</v>
      </c>
      <c r="U3567" s="13">
        <v>80000</v>
      </c>
      <c r="V3567" s="13">
        <v>54310.5</v>
      </c>
      <c r="W3567" s="83">
        <f t="shared" si="583"/>
        <v>35689.5</v>
      </c>
      <c r="X3567" s="83">
        <f t="shared" si="584"/>
        <v>54310.5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54310.5</v>
      </c>
      <c r="AE3567" s="3">
        <f>VLOOKUP(I3567,[1]媒体政策预估表!A:N,MATCH(O3567,[1]媒体政策预估表!$A$2:$M$2,0),0)</f>
        <v>7.0000000000000007E-2</v>
      </c>
      <c r="AF3567" s="7">
        <f t="shared" si="579"/>
        <v>3801.7350000000006</v>
      </c>
      <c r="AG3567" s="16">
        <v>0</v>
      </c>
      <c r="AH3567" s="83">
        <f t="shared" si="582"/>
        <v>54310.5</v>
      </c>
      <c r="AI3567" s="64"/>
      <c r="AJ3567" s="1">
        <v>109</v>
      </c>
      <c r="AK3567" s="12">
        <f t="shared" si="580"/>
        <v>54310.5</v>
      </c>
    </row>
    <row r="3568" spans="1:37" hidden="1" x14ac:dyDescent="0.3">
      <c r="A3568" s="104" t="s">
        <v>3420</v>
      </c>
      <c r="B3568" s="91" t="s">
        <v>35</v>
      </c>
      <c r="C3568" s="91" t="s">
        <v>166</v>
      </c>
      <c r="D3568" s="91" t="s">
        <v>176</v>
      </c>
      <c r="E3568" s="91" t="s">
        <v>674</v>
      </c>
      <c r="F3568" s="91" t="s">
        <v>3036</v>
      </c>
      <c r="G3568" s="91" t="s">
        <v>674</v>
      </c>
      <c r="H3568" s="91">
        <v>62</v>
      </c>
      <c r="I3568" s="91" t="s">
        <v>411</v>
      </c>
      <c r="J3568" s="2" t="s">
        <v>3335</v>
      </c>
      <c r="K3568" s="2" t="s">
        <v>3284</v>
      </c>
      <c r="L3568" s="2" t="s">
        <v>35</v>
      </c>
      <c r="M3568" s="91" t="s">
        <v>675</v>
      </c>
      <c r="N3568" s="64"/>
      <c r="O3568" s="64" t="s">
        <v>413</v>
      </c>
      <c r="P3568" s="64" t="s">
        <v>41</v>
      </c>
      <c r="Q3568" s="16">
        <v>0</v>
      </c>
      <c r="R3568" s="82">
        <v>1000097764</v>
      </c>
      <c r="S3568" s="64"/>
      <c r="T3568" s="13">
        <v>0</v>
      </c>
      <c r="U3568" s="13">
        <v>19999.7</v>
      </c>
      <c r="V3568" s="13">
        <v>19999.7</v>
      </c>
      <c r="W3568" s="83">
        <f t="shared" si="583"/>
        <v>0</v>
      </c>
      <c r="X3568" s="83">
        <f t="shared" si="584"/>
        <v>19999.7</v>
      </c>
      <c r="Y3568" s="83"/>
      <c r="Z3568" s="16">
        <v>0</v>
      </c>
      <c r="AA3568" s="7">
        <v>0</v>
      </c>
      <c r="AB3568" s="7"/>
      <c r="AC3568" s="5">
        <f t="shared" si="578"/>
        <v>0</v>
      </c>
      <c r="AD3568" s="83">
        <f t="shared" si="581"/>
        <v>19999.7</v>
      </c>
      <c r="AE3568" s="3">
        <f>VLOOKUP(I3568,[1]媒体政策预估表!A:N,MATCH(O3568,[1]媒体政策预估表!$A$2:$M$2,0),0)</f>
        <v>7.0000000000000007E-2</v>
      </c>
      <c r="AF3568" s="7">
        <f t="shared" si="579"/>
        <v>1399.9790000000003</v>
      </c>
      <c r="AG3568" s="16">
        <v>0</v>
      </c>
      <c r="AH3568" s="83">
        <f t="shared" si="582"/>
        <v>19999.7</v>
      </c>
      <c r="AI3568" s="64"/>
      <c r="AJ3568" s="1">
        <v>109</v>
      </c>
      <c r="AK3568" s="12">
        <f t="shared" si="580"/>
        <v>19999.7</v>
      </c>
    </row>
    <row r="3569" spans="1:37" hidden="1" x14ac:dyDescent="0.3">
      <c r="A3569" s="104" t="s">
        <v>3420</v>
      </c>
      <c r="B3569" s="91" t="s">
        <v>35</v>
      </c>
      <c r="C3569" s="91" t="s">
        <v>166</v>
      </c>
      <c r="D3569" s="91" t="s">
        <v>176</v>
      </c>
      <c r="E3569" s="91" t="s">
        <v>3499</v>
      </c>
      <c r="F3569" s="91" t="s">
        <v>3499</v>
      </c>
      <c r="G3569" s="91" t="s">
        <v>3499</v>
      </c>
      <c r="H3569" s="91">
        <v>62</v>
      </c>
      <c r="I3569" s="91" t="s">
        <v>411</v>
      </c>
      <c r="J3569" s="2" t="s">
        <v>3335</v>
      </c>
      <c r="K3569" s="2" t="s">
        <v>3284</v>
      </c>
      <c r="L3569" s="2" t="s">
        <v>35</v>
      </c>
      <c r="M3569" s="91" t="s">
        <v>3500</v>
      </c>
      <c r="N3569" s="64"/>
      <c r="O3569" s="64" t="s">
        <v>413</v>
      </c>
      <c r="P3569" s="64" t="s">
        <v>41</v>
      </c>
      <c r="Q3569" s="16">
        <v>0</v>
      </c>
      <c r="R3569" s="82">
        <v>1000073654</v>
      </c>
      <c r="S3569" s="64"/>
      <c r="T3569" s="13">
        <v>0</v>
      </c>
      <c r="U3569" s="13">
        <v>60000</v>
      </c>
      <c r="V3569" s="13">
        <v>47829.65</v>
      </c>
      <c r="W3569" s="83">
        <f t="shared" si="583"/>
        <v>12170.349999999999</v>
      </c>
      <c r="X3569" s="83">
        <f t="shared" si="584"/>
        <v>47829.65</v>
      </c>
      <c r="Y3569" s="83"/>
      <c r="Z3569" s="16">
        <v>0</v>
      </c>
      <c r="AA3569" s="7">
        <v>0</v>
      </c>
      <c r="AB3569" s="7">
        <f t="shared" si="577"/>
        <v>47829.65</v>
      </c>
      <c r="AC3569" s="5">
        <f t="shared" si="578"/>
        <v>0</v>
      </c>
      <c r="AD3569" s="83">
        <f t="shared" si="581"/>
        <v>47829.65</v>
      </c>
      <c r="AE3569" s="3">
        <f>VLOOKUP(I3569,[1]媒体政策预估表!A:N,MATCH(O3569,[1]媒体政策预估表!$A$2:$M$2,0),0)</f>
        <v>7.0000000000000007E-2</v>
      </c>
      <c r="AF3569" s="7">
        <f t="shared" si="579"/>
        <v>3348.0755000000004</v>
      </c>
      <c r="AG3569" s="16">
        <v>0</v>
      </c>
      <c r="AH3569" s="83">
        <f t="shared" si="582"/>
        <v>47829.65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3420</v>
      </c>
      <c r="B3570" s="91" t="s">
        <v>35</v>
      </c>
      <c r="C3570" s="91" t="s">
        <v>166</v>
      </c>
      <c r="D3570" s="91" t="s">
        <v>176</v>
      </c>
      <c r="E3570" s="91" t="s">
        <v>679</v>
      </c>
      <c r="F3570" s="91" t="s">
        <v>679</v>
      </c>
      <c r="G3570" s="91" t="s">
        <v>679</v>
      </c>
      <c r="H3570" s="91">
        <v>62</v>
      </c>
      <c r="I3570" s="91" t="s">
        <v>411</v>
      </c>
      <c r="J3570" s="2" t="s">
        <v>3335</v>
      </c>
      <c r="K3570" s="2" t="s">
        <v>3284</v>
      </c>
      <c r="L3570" s="2" t="s">
        <v>35</v>
      </c>
      <c r="M3570" s="91" t="s">
        <v>3501</v>
      </c>
      <c r="N3570" s="64"/>
      <c r="O3570" s="64" t="s">
        <v>45</v>
      </c>
      <c r="P3570" s="64" t="s">
        <v>41</v>
      </c>
      <c r="Q3570" s="16">
        <v>0</v>
      </c>
      <c r="R3570" s="82">
        <v>1000102532</v>
      </c>
      <c r="S3570" s="64"/>
      <c r="T3570" s="13">
        <v>0</v>
      </c>
      <c r="U3570" s="13">
        <v>5000</v>
      </c>
      <c r="V3570" s="13">
        <v>500.1</v>
      </c>
      <c r="W3570" s="83">
        <f t="shared" si="583"/>
        <v>4499.8999999999996</v>
      </c>
      <c r="X3570" s="83">
        <f t="shared" si="584"/>
        <v>500.1</v>
      </c>
      <c r="Y3570" s="83"/>
      <c r="Z3570" s="16">
        <v>0</v>
      </c>
      <c r="AA3570" s="7">
        <v>0</v>
      </c>
      <c r="AB3570" s="7">
        <f t="shared" si="577"/>
        <v>500.1</v>
      </c>
      <c r="AC3570" s="5">
        <f t="shared" si="578"/>
        <v>0</v>
      </c>
      <c r="AD3570" s="83">
        <f t="shared" si="581"/>
        <v>500.1</v>
      </c>
      <c r="AE3570" s="3">
        <f>VLOOKUP(I3570,[1]媒体政策预估表!A:N,MATCH(O3570,[1]媒体政策预估表!$A$2:$M$2,0),0)</f>
        <v>0.12</v>
      </c>
      <c r="AF3570" s="7">
        <f t="shared" si="579"/>
        <v>60.012</v>
      </c>
      <c r="AG3570" s="16">
        <v>0</v>
      </c>
      <c r="AH3570" s="83">
        <f t="shared" si="582"/>
        <v>500.1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3420</v>
      </c>
      <c r="B3571" s="91" t="s">
        <v>35</v>
      </c>
      <c r="C3571" s="91" t="s">
        <v>166</v>
      </c>
      <c r="D3571" s="91" t="s">
        <v>176</v>
      </c>
      <c r="E3571" s="91" t="s">
        <v>684</v>
      </c>
      <c r="F3571" s="91" t="s">
        <v>684</v>
      </c>
      <c r="G3571" s="91" t="s">
        <v>684</v>
      </c>
      <c r="H3571" s="91">
        <v>62</v>
      </c>
      <c r="I3571" s="91" t="s">
        <v>411</v>
      </c>
      <c r="J3571" s="2" t="s">
        <v>3335</v>
      </c>
      <c r="K3571" s="2" t="s">
        <v>3284</v>
      </c>
      <c r="L3571" s="2" t="s">
        <v>35</v>
      </c>
      <c r="M3571" s="91" t="s">
        <v>685</v>
      </c>
      <c r="N3571" s="64"/>
      <c r="O3571" s="64" t="s">
        <v>413</v>
      </c>
      <c r="P3571" s="64" t="s">
        <v>46</v>
      </c>
      <c r="Q3571" s="16">
        <v>0.02</v>
      </c>
      <c r="R3571" s="82">
        <v>1000099307</v>
      </c>
      <c r="S3571" s="64"/>
      <c r="T3571" s="13">
        <v>4196.5</v>
      </c>
      <c r="U3571" s="13">
        <v>10000</v>
      </c>
      <c r="V3571" s="13">
        <v>6103.5</v>
      </c>
      <c r="W3571" s="83">
        <f t="shared" si="583"/>
        <v>8093</v>
      </c>
      <c r="X3571" s="83">
        <f t="shared" si="584"/>
        <v>5983.8235294117649</v>
      </c>
      <c r="Y3571" s="83"/>
      <c r="Z3571" s="16">
        <v>0</v>
      </c>
      <c r="AA3571" s="7">
        <v>0</v>
      </c>
      <c r="AB3571" s="7">
        <f t="shared" si="577"/>
        <v>5983.8235294117649</v>
      </c>
      <c r="AC3571" s="5">
        <f t="shared" si="578"/>
        <v>119.67647058823513</v>
      </c>
      <c r="AD3571" s="83">
        <f t="shared" si="581"/>
        <v>6103.5</v>
      </c>
      <c r="AE3571" s="3">
        <f>VLOOKUP(I3571,[1]媒体政策预估表!A:N,MATCH(O3571,[1]媒体政策预估表!$A$2:$M$2,0),0)</f>
        <v>7.0000000000000007E-2</v>
      </c>
      <c r="AF3571" s="7">
        <f t="shared" si="579"/>
        <v>427.24500000000006</v>
      </c>
      <c r="AG3571" s="16">
        <v>0</v>
      </c>
      <c r="AH3571" s="83">
        <f t="shared" si="582"/>
        <v>6103.5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3420</v>
      </c>
      <c r="B3572" s="91" t="s">
        <v>35</v>
      </c>
      <c r="C3572" s="91" t="s">
        <v>166</v>
      </c>
      <c r="D3572" s="91" t="s">
        <v>176</v>
      </c>
      <c r="E3572" s="91" t="s">
        <v>688</v>
      </c>
      <c r="F3572" s="91" t="s">
        <v>689</v>
      </c>
      <c r="G3572" s="91" t="s">
        <v>688</v>
      </c>
      <c r="H3572" s="91">
        <v>62</v>
      </c>
      <c r="I3572" s="91" t="s">
        <v>411</v>
      </c>
      <c r="J3572" s="2" t="s">
        <v>3335</v>
      </c>
      <c r="K3572" s="2" t="s">
        <v>3284</v>
      </c>
      <c r="L3572" s="2" t="s">
        <v>35</v>
      </c>
      <c r="M3572" s="91" t="s">
        <v>690</v>
      </c>
      <c r="N3572" s="64"/>
      <c r="O3572" s="64" t="s">
        <v>413</v>
      </c>
      <c r="P3572" s="64" t="s">
        <v>41</v>
      </c>
      <c r="Q3572" s="16">
        <v>0</v>
      </c>
      <c r="R3572" s="82">
        <v>1000098945</v>
      </c>
      <c r="S3572" s="64"/>
      <c r="T3572" s="13">
        <v>3975.5</v>
      </c>
      <c r="U3572" s="13">
        <v>58000</v>
      </c>
      <c r="V3572" s="13">
        <v>56026.5</v>
      </c>
      <c r="W3572" s="83">
        <f t="shared" si="583"/>
        <v>5949</v>
      </c>
      <c r="X3572" s="83">
        <f t="shared" si="584"/>
        <v>56026.5</v>
      </c>
      <c r="Y3572" s="83"/>
      <c r="Z3572" s="16">
        <v>0</v>
      </c>
      <c r="AA3572" s="7">
        <v>0</v>
      </c>
      <c r="AB3572" s="7">
        <f t="shared" si="577"/>
        <v>56026.5</v>
      </c>
      <c r="AC3572" s="5">
        <f t="shared" si="578"/>
        <v>0</v>
      </c>
      <c r="AD3572" s="83">
        <f t="shared" si="581"/>
        <v>56026.5</v>
      </c>
      <c r="AE3572" s="3">
        <f>VLOOKUP(I3572,[1]媒体政策预估表!A:N,MATCH(O3572,[1]媒体政策预估表!$A$2:$M$2,0),0)</f>
        <v>7.0000000000000007E-2</v>
      </c>
      <c r="AF3572" s="7">
        <f t="shared" si="579"/>
        <v>3921.8550000000005</v>
      </c>
      <c r="AG3572" s="16">
        <v>0</v>
      </c>
      <c r="AH3572" s="83">
        <f t="shared" si="582"/>
        <v>56026.5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3420</v>
      </c>
      <c r="B3573" s="91" t="s">
        <v>35</v>
      </c>
      <c r="C3573" s="91" t="s">
        <v>166</v>
      </c>
      <c r="D3573" s="91" t="s">
        <v>176</v>
      </c>
      <c r="E3573" s="91" t="s">
        <v>693</v>
      </c>
      <c r="F3573" s="91" t="s">
        <v>693</v>
      </c>
      <c r="G3573" s="91" t="s">
        <v>693</v>
      </c>
      <c r="H3573" s="91">
        <v>62</v>
      </c>
      <c r="I3573" s="91" t="s">
        <v>411</v>
      </c>
      <c r="J3573" s="2" t="s">
        <v>3335</v>
      </c>
      <c r="K3573" s="2" t="s">
        <v>3284</v>
      </c>
      <c r="L3573" s="2" t="s">
        <v>35</v>
      </c>
      <c r="M3573" s="91" t="s">
        <v>694</v>
      </c>
      <c r="N3573" s="64"/>
      <c r="O3573" s="64" t="s">
        <v>413</v>
      </c>
      <c r="P3573" s="64" t="s">
        <v>41</v>
      </c>
      <c r="Q3573" s="16">
        <v>0</v>
      </c>
      <c r="R3573" s="82">
        <v>1000081686</v>
      </c>
      <c r="S3573" s="64"/>
      <c r="T3573" s="13">
        <v>40169.21</v>
      </c>
      <c r="U3573" s="13">
        <v>50000</v>
      </c>
      <c r="V3573" s="13">
        <v>48877.91</v>
      </c>
      <c r="W3573" s="83">
        <f t="shared" si="583"/>
        <v>41291.299999999988</v>
      </c>
      <c r="X3573" s="83">
        <f t="shared" si="584"/>
        <v>48877.91</v>
      </c>
      <c r="Y3573" s="83"/>
      <c r="Z3573" s="16">
        <v>0</v>
      </c>
      <c r="AA3573" s="7">
        <v>0</v>
      </c>
      <c r="AB3573" s="7">
        <f t="shared" si="577"/>
        <v>48877.91</v>
      </c>
      <c r="AC3573" s="5">
        <f t="shared" si="578"/>
        <v>0</v>
      </c>
      <c r="AD3573" s="83">
        <f t="shared" si="581"/>
        <v>48877.91</v>
      </c>
      <c r="AE3573" s="3">
        <f>VLOOKUP(I3573,[1]媒体政策预估表!A:N,MATCH(O3573,[1]媒体政策预估表!$A$2:$M$2,0),0)</f>
        <v>7.0000000000000007E-2</v>
      </c>
      <c r="AF3573" s="7">
        <f t="shared" si="579"/>
        <v>3421.4537000000005</v>
      </c>
      <c r="AG3573" s="16">
        <v>0</v>
      </c>
      <c r="AH3573" s="83">
        <f t="shared" si="582"/>
        <v>48877.91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3420</v>
      </c>
      <c r="B3574" s="91" t="s">
        <v>35</v>
      </c>
      <c r="C3574" s="91" t="s">
        <v>166</v>
      </c>
      <c r="D3574" s="91" t="s">
        <v>176</v>
      </c>
      <c r="E3574" s="91" t="s">
        <v>3502</v>
      </c>
      <c r="F3574" s="91" t="s">
        <v>3502</v>
      </c>
      <c r="G3574" s="91" t="s">
        <v>3502</v>
      </c>
      <c r="H3574" s="91">
        <v>62</v>
      </c>
      <c r="I3574" s="91" t="s">
        <v>411</v>
      </c>
      <c r="J3574" s="2" t="s">
        <v>3335</v>
      </c>
      <c r="K3574" s="2" t="s">
        <v>3284</v>
      </c>
      <c r="L3574" s="2" t="s">
        <v>35</v>
      </c>
      <c r="M3574" s="91" t="s">
        <v>3503</v>
      </c>
      <c r="N3574" s="64"/>
      <c r="O3574" s="64" t="s">
        <v>45</v>
      </c>
      <c r="P3574" s="64" t="s">
        <v>46</v>
      </c>
      <c r="Q3574" s="16">
        <v>0.04</v>
      </c>
      <c r="R3574" s="82">
        <v>1000101920</v>
      </c>
      <c r="S3574" s="64"/>
      <c r="T3574" s="13">
        <v>0</v>
      </c>
      <c r="U3574" s="13">
        <v>2500.3599999999997</v>
      </c>
      <c r="V3574" s="13">
        <v>997.2</v>
      </c>
      <c r="W3574" s="83">
        <v>0</v>
      </c>
      <c r="X3574" s="83">
        <f t="shared" si="584"/>
        <v>958.84615384615381</v>
      </c>
      <c r="Y3574" s="83"/>
      <c r="Z3574" s="16">
        <v>0</v>
      </c>
      <c r="AA3574" s="7">
        <v>0</v>
      </c>
      <c r="AB3574" s="7">
        <f t="shared" si="577"/>
        <v>958.84615384615381</v>
      </c>
      <c r="AC3574" s="5">
        <f t="shared" si="578"/>
        <v>38.353846153846234</v>
      </c>
      <c r="AD3574" s="83">
        <f t="shared" si="581"/>
        <v>997.2</v>
      </c>
      <c r="AE3574" s="3">
        <f>VLOOKUP(I3574,[1]媒体政策预估表!A:N,MATCH(O3574,[1]媒体政策预估表!$A$2:$M$2,0),0)</f>
        <v>0.12</v>
      </c>
      <c r="AF3574" s="7">
        <f t="shared" si="579"/>
        <v>119.664</v>
      </c>
      <c r="AG3574" s="16">
        <v>0</v>
      </c>
      <c r="AH3574" s="83">
        <f t="shared" si="582"/>
        <v>997.2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3420</v>
      </c>
      <c r="B3575" s="91" t="s">
        <v>35</v>
      </c>
      <c r="C3575" s="91" t="s">
        <v>166</v>
      </c>
      <c r="D3575" s="91" t="s">
        <v>176</v>
      </c>
      <c r="E3575" s="91" t="s">
        <v>695</v>
      </c>
      <c r="F3575" s="91" t="s">
        <v>695</v>
      </c>
      <c r="G3575" s="91" t="s">
        <v>695</v>
      </c>
      <c r="H3575" s="91">
        <v>62</v>
      </c>
      <c r="I3575" s="91" t="s">
        <v>411</v>
      </c>
      <c r="J3575" s="2" t="s">
        <v>3335</v>
      </c>
      <c r="K3575" s="2" t="s">
        <v>3284</v>
      </c>
      <c r="L3575" s="2" t="s">
        <v>35</v>
      </c>
      <c r="M3575" s="91" t="s">
        <v>696</v>
      </c>
      <c r="N3575" s="64"/>
      <c r="O3575" s="64" t="s">
        <v>413</v>
      </c>
      <c r="P3575" s="64" t="s">
        <v>41</v>
      </c>
      <c r="Q3575" s="16">
        <v>0</v>
      </c>
      <c r="R3575" s="82">
        <v>1000092533</v>
      </c>
      <c r="S3575" s="64"/>
      <c r="T3575" s="13">
        <v>77158.029999999984</v>
      </c>
      <c r="U3575" s="13">
        <v>50000</v>
      </c>
      <c r="V3575" s="13">
        <v>83139.8</v>
      </c>
      <c r="W3575" s="83">
        <f t="shared" si="583"/>
        <v>44018.229999999981</v>
      </c>
      <c r="X3575" s="83">
        <f t="shared" si="584"/>
        <v>83139.8</v>
      </c>
      <c r="Y3575" s="83"/>
      <c r="Z3575" s="16">
        <v>0</v>
      </c>
      <c r="AA3575" s="7">
        <v>0</v>
      </c>
      <c r="AB3575" s="7">
        <f t="shared" si="577"/>
        <v>83139.8</v>
      </c>
      <c r="AC3575" s="5">
        <f t="shared" si="578"/>
        <v>0</v>
      </c>
      <c r="AD3575" s="83">
        <f t="shared" si="581"/>
        <v>83139.8</v>
      </c>
      <c r="AE3575" s="3">
        <f>VLOOKUP(I3575,[1]媒体政策预估表!A:N,MATCH(O3575,[1]媒体政策预估表!$A$2:$M$2,0),0)</f>
        <v>7.0000000000000007E-2</v>
      </c>
      <c r="AF3575" s="7">
        <f t="shared" si="579"/>
        <v>5819.786000000001</v>
      </c>
      <c r="AG3575" s="16">
        <v>0</v>
      </c>
      <c r="AH3575" s="83">
        <f t="shared" si="582"/>
        <v>83139.8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3420</v>
      </c>
      <c r="B3576" s="91" t="s">
        <v>35</v>
      </c>
      <c r="C3576" s="91" t="s">
        <v>166</v>
      </c>
      <c r="D3576" s="91" t="s">
        <v>176</v>
      </c>
      <c r="E3576" s="91" t="s">
        <v>699</v>
      </c>
      <c r="F3576" s="91" t="s">
        <v>699</v>
      </c>
      <c r="G3576" s="91" t="s">
        <v>699</v>
      </c>
      <c r="H3576" s="91">
        <v>62</v>
      </c>
      <c r="I3576" s="91" t="s">
        <v>411</v>
      </c>
      <c r="J3576" s="2" t="s">
        <v>3335</v>
      </c>
      <c r="K3576" s="2" t="s">
        <v>3284</v>
      </c>
      <c r="L3576" s="2" t="s">
        <v>35</v>
      </c>
      <c r="M3576" s="91" t="s">
        <v>700</v>
      </c>
      <c r="N3576" s="64"/>
      <c r="O3576" s="64" t="s">
        <v>413</v>
      </c>
      <c r="P3576" s="64" t="s">
        <v>41</v>
      </c>
      <c r="Q3576" s="16">
        <v>0</v>
      </c>
      <c r="R3576" s="82">
        <v>1000099710</v>
      </c>
      <c r="S3576" s="64"/>
      <c r="T3576" s="13">
        <v>775.00000000000182</v>
      </c>
      <c r="U3576" s="13">
        <v>20000</v>
      </c>
      <c r="V3576" s="13">
        <v>12349.199999999999</v>
      </c>
      <c r="W3576" s="83">
        <f t="shared" si="583"/>
        <v>8425.8000000000011</v>
      </c>
      <c r="X3576" s="83">
        <f t="shared" si="584"/>
        <v>12349.199999999999</v>
      </c>
      <c r="Y3576" s="83"/>
      <c r="Z3576" s="16">
        <v>0</v>
      </c>
      <c r="AA3576" s="7">
        <v>0</v>
      </c>
      <c r="AB3576" s="7">
        <f t="shared" si="577"/>
        <v>12349.199999999999</v>
      </c>
      <c r="AC3576" s="5">
        <f t="shared" si="578"/>
        <v>0</v>
      </c>
      <c r="AD3576" s="83">
        <f t="shared" si="581"/>
        <v>12349.199999999999</v>
      </c>
      <c r="AE3576" s="3">
        <f>VLOOKUP(I3576,[1]媒体政策预估表!A:N,MATCH(O3576,[1]媒体政策预估表!$A$2:$M$2,0),0)</f>
        <v>7.0000000000000007E-2</v>
      </c>
      <c r="AF3576" s="7">
        <f t="shared" si="579"/>
        <v>864.44399999999996</v>
      </c>
      <c r="AG3576" s="16">
        <v>0</v>
      </c>
      <c r="AH3576" s="83">
        <f t="shared" si="582"/>
        <v>12349.199999999999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3420</v>
      </c>
      <c r="B3577" s="91" t="s">
        <v>35</v>
      </c>
      <c r="C3577" s="91" t="s">
        <v>59</v>
      </c>
      <c r="D3577" s="91" t="s">
        <v>60</v>
      </c>
      <c r="E3577" s="91" t="s">
        <v>417</v>
      </c>
      <c r="F3577" s="91" t="s">
        <v>417</v>
      </c>
      <c r="G3577" s="91" t="s">
        <v>417</v>
      </c>
      <c r="H3577" s="91">
        <v>62</v>
      </c>
      <c r="I3577" s="91" t="s">
        <v>411</v>
      </c>
      <c r="J3577" s="2" t="s">
        <v>3335</v>
      </c>
      <c r="K3577" s="2" t="s">
        <v>3284</v>
      </c>
      <c r="L3577" s="2" t="s">
        <v>35</v>
      </c>
      <c r="M3577" s="91" t="s">
        <v>418</v>
      </c>
      <c r="N3577" s="64"/>
      <c r="O3577" s="64" t="s">
        <v>413</v>
      </c>
      <c r="P3577" s="64" t="s">
        <v>93</v>
      </c>
      <c r="Q3577" s="16">
        <v>0.98</v>
      </c>
      <c r="R3577" s="64">
        <v>1000100612</v>
      </c>
      <c r="S3577" s="64"/>
      <c r="T3577" s="83">
        <v>4397</v>
      </c>
      <c r="U3577" s="13"/>
      <c r="V3577" s="13">
        <v>4397</v>
      </c>
      <c r="W3577" s="83">
        <f t="shared" si="583"/>
        <v>0</v>
      </c>
      <c r="X3577" s="83">
        <f t="shared" si="584"/>
        <v>4309.0599999999995</v>
      </c>
      <c r="Y3577" s="83"/>
      <c r="Z3577" s="16">
        <v>0</v>
      </c>
      <c r="AA3577" s="7">
        <v>0</v>
      </c>
      <c r="AB3577" s="7">
        <f t="shared" si="577"/>
        <v>4309.0599999999995</v>
      </c>
      <c r="AC3577" s="5">
        <f t="shared" si="578"/>
        <v>87.940000000000509</v>
      </c>
      <c r="AD3577" s="83">
        <f t="shared" si="581"/>
        <v>4397</v>
      </c>
      <c r="AE3577" s="3">
        <f>VLOOKUP(I3577,[1]媒体政策预估表!A:N,MATCH(O3577,[1]媒体政策预估表!$A$2:$M$2,0),0)</f>
        <v>7.0000000000000007E-2</v>
      </c>
      <c r="AF3577" s="7">
        <f t="shared" si="579"/>
        <v>307.79000000000002</v>
      </c>
      <c r="AG3577" s="16">
        <v>0</v>
      </c>
      <c r="AH3577" s="83">
        <f t="shared" si="582"/>
        <v>4397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3420</v>
      </c>
      <c r="B3578" s="91" t="s">
        <v>35</v>
      </c>
      <c r="C3578" s="91" t="s">
        <v>59</v>
      </c>
      <c r="D3578" s="91" t="s">
        <v>60</v>
      </c>
      <c r="E3578" s="91" t="s">
        <v>422</v>
      </c>
      <c r="F3578" s="91" t="s">
        <v>422</v>
      </c>
      <c r="G3578" s="91" t="s">
        <v>422</v>
      </c>
      <c r="H3578" s="91">
        <v>62</v>
      </c>
      <c r="I3578" s="91" t="s">
        <v>411</v>
      </c>
      <c r="J3578" s="2" t="s">
        <v>3335</v>
      </c>
      <c r="K3578" s="2" t="s">
        <v>3284</v>
      </c>
      <c r="L3578" s="2" t="s">
        <v>35</v>
      </c>
      <c r="M3578" s="91" t="s">
        <v>423</v>
      </c>
      <c r="N3578" s="64"/>
      <c r="O3578" s="64" t="s">
        <v>413</v>
      </c>
      <c r="P3578" s="64" t="s">
        <v>46</v>
      </c>
      <c r="Q3578" s="16">
        <v>0.02</v>
      </c>
      <c r="R3578" s="64">
        <v>1000101282</v>
      </c>
      <c r="S3578" s="64"/>
      <c r="T3578" s="83">
        <v>20000</v>
      </c>
      <c r="U3578" s="13"/>
      <c r="V3578" s="13">
        <v>6832.59</v>
      </c>
      <c r="W3578" s="83">
        <f t="shared" si="583"/>
        <v>13167.41</v>
      </c>
      <c r="X3578" s="83">
        <f t="shared" si="584"/>
        <v>6698.6176470588234</v>
      </c>
      <c r="Y3578" s="83"/>
      <c r="Z3578" s="16">
        <v>0</v>
      </c>
      <c r="AA3578" s="7">
        <v>0</v>
      </c>
      <c r="AB3578" s="7">
        <f t="shared" si="577"/>
        <v>6698.6176470588234</v>
      </c>
      <c r="AC3578" s="5">
        <f t="shared" si="578"/>
        <v>133.97235294117672</v>
      </c>
      <c r="AD3578" s="83">
        <f t="shared" si="581"/>
        <v>6832.59</v>
      </c>
      <c r="AE3578" s="3">
        <f>VLOOKUP(I3578,[1]媒体政策预估表!A:N,MATCH(O3578,[1]媒体政策预估表!$A$2:$M$2,0),0)</f>
        <v>7.0000000000000007E-2</v>
      </c>
      <c r="AF3578" s="7">
        <f t="shared" si="579"/>
        <v>478.28130000000004</v>
      </c>
      <c r="AG3578" s="16">
        <v>0</v>
      </c>
      <c r="AH3578" s="83">
        <f t="shared" si="582"/>
        <v>6832.59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3420</v>
      </c>
      <c r="B3579" s="91" t="s">
        <v>35</v>
      </c>
      <c r="C3579" s="91" t="s">
        <v>36</v>
      </c>
      <c r="D3579" s="91" t="s">
        <v>226</v>
      </c>
      <c r="E3579" s="91" t="s">
        <v>436</v>
      </c>
      <c r="F3579" s="91" t="s">
        <v>436</v>
      </c>
      <c r="G3579" s="91" t="s">
        <v>436</v>
      </c>
      <c r="H3579" s="91">
        <v>62</v>
      </c>
      <c r="I3579" s="91" t="s">
        <v>411</v>
      </c>
      <c r="J3579" s="2" t="s">
        <v>3335</v>
      </c>
      <c r="K3579" s="2" t="s">
        <v>3284</v>
      </c>
      <c r="L3579" s="2" t="s">
        <v>35</v>
      </c>
      <c r="M3579" s="91" t="s">
        <v>437</v>
      </c>
      <c r="N3579" s="64"/>
      <c r="O3579" s="64" t="s">
        <v>413</v>
      </c>
      <c r="P3579" s="64" t="s">
        <v>41</v>
      </c>
      <c r="Q3579" s="16">
        <v>0</v>
      </c>
      <c r="R3579" s="64">
        <v>1000009658</v>
      </c>
      <c r="S3579" s="64"/>
      <c r="T3579" s="83">
        <v>347761.35000000009</v>
      </c>
      <c r="U3579" s="13"/>
      <c r="V3579" s="83">
        <v>347761.35000000009</v>
      </c>
      <c r="W3579" s="83">
        <f t="shared" si="583"/>
        <v>0</v>
      </c>
      <c r="X3579" s="83">
        <f t="shared" si="584"/>
        <v>347761.35000000009</v>
      </c>
      <c r="Y3579" s="83"/>
      <c r="Z3579" s="16">
        <v>0</v>
      </c>
      <c r="AA3579" s="7">
        <v>0</v>
      </c>
      <c r="AB3579" s="7">
        <f t="shared" si="577"/>
        <v>347761.35000000009</v>
      </c>
      <c r="AC3579" s="5">
        <f t="shared" si="578"/>
        <v>0</v>
      </c>
      <c r="AD3579" s="83">
        <f t="shared" si="581"/>
        <v>347761.35000000009</v>
      </c>
      <c r="AE3579" s="3">
        <f>VLOOKUP(I3579,[1]媒体政策预估表!A:N,MATCH(O3579,[1]媒体政策预估表!$A$2:$M$2,0),0)</f>
        <v>7.0000000000000007E-2</v>
      </c>
      <c r="AF3579" s="7">
        <f t="shared" si="579"/>
        <v>24343.294500000007</v>
      </c>
      <c r="AG3579" s="16">
        <v>0</v>
      </c>
      <c r="AH3579" s="83">
        <f t="shared" si="582"/>
        <v>347761.35000000009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3420</v>
      </c>
      <c r="B3580" s="91" t="s">
        <v>35</v>
      </c>
      <c r="C3580" s="91" t="s">
        <v>36</v>
      </c>
      <c r="D3580" s="91" t="s">
        <v>226</v>
      </c>
      <c r="E3580" s="91" t="s">
        <v>442</v>
      </c>
      <c r="F3580" s="91" t="s">
        <v>442</v>
      </c>
      <c r="G3580" s="91" t="s">
        <v>442</v>
      </c>
      <c r="H3580" s="91">
        <v>62</v>
      </c>
      <c r="I3580" s="91" t="s">
        <v>411</v>
      </c>
      <c r="J3580" s="2" t="s">
        <v>3335</v>
      </c>
      <c r="K3580" s="2" t="s">
        <v>3284</v>
      </c>
      <c r="L3580" s="2" t="s">
        <v>35</v>
      </c>
      <c r="M3580" s="91" t="s">
        <v>443</v>
      </c>
      <c r="N3580" s="64"/>
      <c r="O3580" s="64" t="s">
        <v>413</v>
      </c>
      <c r="P3580" s="64" t="s">
        <v>41</v>
      </c>
      <c r="Q3580" s="16">
        <v>0</v>
      </c>
      <c r="R3580" s="64">
        <v>1000099342</v>
      </c>
      <c r="S3580" s="64"/>
      <c r="T3580" s="83">
        <v>331.08000000000357</v>
      </c>
      <c r="U3580" s="13"/>
      <c r="V3580" s="13">
        <v>331.08</v>
      </c>
      <c r="W3580" s="83">
        <f t="shared" si="583"/>
        <v>3.5811353882309049E-12</v>
      </c>
      <c r="X3580" s="83">
        <f t="shared" si="584"/>
        <v>331.08</v>
      </c>
      <c r="Y3580" s="83"/>
      <c r="Z3580" s="16">
        <v>0</v>
      </c>
      <c r="AA3580" s="7">
        <v>0</v>
      </c>
      <c r="AB3580" s="7">
        <f t="shared" si="577"/>
        <v>331.08</v>
      </c>
      <c r="AC3580" s="5">
        <f t="shared" si="578"/>
        <v>0</v>
      </c>
      <c r="AD3580" s="83">
        <f t="shared" si="581"/>
        <v>331.08</v>
      </c>
      <c r="AE3580" s="3">
        <f>VLOOKUP(I3580,[1]媒体政策预估表!A:N,MATCH(O3580,[1]媒体政策预估表!$A$2:$M$2,0),0)</f>
        <v>7.0000000000000007E-2</v>
      </c>
      <c r="AF3580" s="7">
        <f t="shared" si="579"/>
        <v>23.175600000000003</v>
      </c>
      <c r="AG3580" s="16">
        <v>0</v>
      </c>
      <c r="AH3580" s="83">
        <f t="shared" si="582"/>
        <v>331.08</v>
      </c>
      <c r="AI3580" s="64"/>
      <c r="AJ3580" s="1" t="e">
        <v>#N/A</v>
      </c>
      <c r="AK3580" s="12">
        <f t="shared" si="580"/>
        <v>0</v>
      </c>
    </row>
    <row r="3581" spans="1:37" hidden="1" x14ac:dyDescent="0.3">
      <c r="A3581" s="104" t="s">
        <v>3420</v>
      </c>
      <c r="B3581" s="91" t="s">
        <v>35</v>
      </c>
      <c r="C3581" s="91" t="s">
        <v>36</v>
      </c>
      <c r="D3581" s="91" t="s">
        <v>54</v>
      </c>
      <c r="E3581" s="91" t="s">
        <v>450</v>
      </c>
      <c r="F3581" s="91" t="s">
        <v>450</v>
      </c>
      <c r="G3581" s="91" t="s">
        <v>450</v>
      </c>
      <c r="H3581" s="91">
        <v>62</v>
      </c>
      <c r="I3581" s="91" t="s">
        <v>411</v>
      </c>
      <c r="J3581" s="2" t="s">
        <v>3335</v>
      </c>
      <c r="K3581" s="2" t="s">
        <v>3284</v>
      </c>
      <c r="L3581" s="2" t="s">
        <v>35</v>
      </c>
      <c r="M3581" s="91" t="s">
        <v>451</v>
      </c>
      <c r="N3581" s="64"/>
      <c r="O3581" s="64" t="s">
        <v>45</v>
      </c>
      <c r="P3581" s="64" t="s">
        <v>41</v>
      </c>
      <c r="Q3581" s="16">
        <v>0</v>
      </c>
      <c r="R3581" s="64">
        <v>1000054739</v>
      </c>
      <c r="S3581" s="64"/>
      <c r="T3581" s="83">
        <v>9435.1700000000219</v>
      </c>
      <c r="U3581" s="13"/>
      <c r="V3581" s="13">
        <v>1472.97</v>
      </c>
      <c r="W3581" s="83">
        <f t="shared" si="583"/>
        <v>7962.2000000000216</v>
      </c>
      <c r="X3581" s="83">
        <f t="shared" si="584"/>
        <v>1472.97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1472.97</v>
      </c>
      <c r="AE3581" s="3">
        <f>VLOOKUP(I3581,[1]媒体政策预估表!A:N,MATCH(O3581,[1]媒体政策预估表!$A$2:$M$2,0),0)</f>
        <v>0.12</v>
      </c>
      <c r="AF3581" s="7">
        <f t="shared" si="579"/>
        <v>176.75639999999999</v>
      </c>
      <c r="AG3581" s="16">
        <v>0</v>
      </c>
      <c r="AH3581" s="83">
        <f t="shared" si="582"/>
        <v>1472.97</v>
      </c>
      <c r="AI3581" s="64"/>
      <c r="AJ3581" s="1">
        <v>21</v>
      </c>
      <c r="AK3581" s="12">
        <f t="shared" si="580"/>
        <v>1472.97</v>
      </c>
    </row>
    <row r="3582" spans="1:37" hidden="1" x14ac:dyDescent="0.3">
      <c r="A3582" s="104" t="s">
        <v>3420</v>
      </c>
      <c r="B3582" s="91" t="s">
        <v>35</v>
      </c>
      <c r="C3582" s="91" t="s">
        <v>36</v>
      </c>
      <c r="D3582" s="91" t="s">
        <v>37</v>
      </c>
      <c r="E3582" s="91" t="s">
        <v>469</v>
      </c>
      <c r="F3582" s="91" t="s">
        <v>469</v>
      </c>
      <c r="G3582" s="91" t="s">
        <v>469</v>
      </c>
      <c r="H3582" s="91">
        <v>62</v>
      </c>
      <c r="I3582" s="91" t="s">
        <v>411</v>
      </c>
      <c r="J3582" s="2" t="s">
        <v>3335</v>
      </c>
      <c r="K3582" s="2" t="s">
        <v>3284</v>
      </c>
      <c r="L3582" s="2" t="s">
        <v>35</v>
      </c>
      <c r="M3582" s="91" t="s">
        <v>471</v>
      </c>
      <c r="N3582" s="64"/>
      <c r="O3582" s="64" t="s">
        <v>413</v>
      </c>
      <c r="P3582" s="64" t="s">
        <v>41</v>
      </c>
      <c r="Q3582" s="16">
        <v>0</v>
      </c>
      <c r="R3582" s="64">
        <v>1000073642</v>
      </c>
      <c r="S3582" s="64"/>
      <c r="T3582" s="83">
        <v>20000</v>
      </c>
      <c r="U3582" s="13"/>
      <c r="V3582" s="13">
        <v>0</v>
      </c>
      <c r="W3582" s="83">
        <f t="shared" si="583"/>
        <v>20000</v>
      </c>
      <c r="X3582" s="83">
        <f t="shared" si="584"/>
        <v>0</v>
      </c>
      <c r="Y3582" s="83"/>
      <c r="Z3582" s="16">
        <v>0</v>
      </c>
      <c r="AA3582" s="7">
        <v>0</v>
      </c>
      <c r="AB3582" s="7"/>
      <c r="AC3582" s="5">
        <f t="shared" si="578"/>
        <v>0</v>
      </c>
      <c r="AD3582" s="83">
        <f t="shared" si="581"/>
        <v>0</v>
      </c>
      <c r="AE3582" s="3">
        <f>VLOOKUP(I3582,[1]媒体政策预估表!A:N,MATCH(O3582,[1]媒体政策预估表!$A$2:$M$2,0),0)</f>
        <v>7.0000000000000007E-2</v>
      </c>
      <c r="AF3582" s="7">
        <f t="shared" si="579"/>
        <v>0</v>
      </c>
      <c r="AG3582" s="16">
        <v>0</v>
      </c>
      <c r="AH3582" s="83">
        <f t="shared" si="582"/>
        <v>0</v>
      </c>
      <c r="AI3582" s="64"/>
      <c r="AJ3582" s="1">
        <v>96</v>
      </c>
      <c r="AK3582" s="12">
        <f t="shared" si="580"/>
        <v>0</v>
      </c>
    </row>
    <row r="3583" spans="1:37" hidden="1" x14ac:dyDescent="0.3">
      <c r="A3583" s="104" t="s">
        <v>3420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3335</v>
      </c>
      <c r="K3583" s="2" t="s">
        <v>3284</v>
      </c>
      <c r="L3583" s="2" t="s">
        <v>35</v>
      </c>
      <c r="M3583" s="91" t="s">
        <v>477</v>
      </c>
      <c r="N3583" s="64"/>
      <c r="O3583" s="64" t="s">
        <v>413</v>
      </c>
      <c r="P3583" s="64" t="s">
        <v>41</v>
      </c>
      <c r="Q3583" s="16">
        <v>0</v>
      </c>
      <c r="R3583" s="64">
        <v>1000057798</v>
      </c>
      <c r="S3583" s="64"/>
      <c r="T3583" s="83">
        <v>95402.890000000072</v>
      </c>
      <c r="U3583" s="13"/>
      <c r="V3583" s="83">
        <v>95402.890000000072</v>
      </c>
      <c r="W3583" s="83">
        <f t="shared" si="583"/>
        <v>0</v>
      </c>
      <c r="X3583" s="83">
        <f t="shared" si="584"/>
        <v>95402.890000000072</v>
      </c>
      <c r="Y3583" s="83"/>
      <c r="Z3583" s="16">
        <v>0</v>
      </c>
      <c r="AA3583" s="7">
        <v>0</v>
      </c>
      <c r="AB3583" s="7">
        <f t="shared" si="577"/>
        <v>95402.890000000072</v>
      </c>
      <c r="AC3583" s="5">
        <f t="shared" si="578"/>
        <v>0</v>
      </c>
      <c r="AD3583" s="83">
        <f t="shared" si="581"/>
        <v>95402.890000000072</v>
      </c>
      <c r="AE3583" s="3">
        <f>VLOOKUP(I3583,[1]媒体政策预估表!A:N,MATCH(O3583,[1]媒体政策预估表!$A$2:$M$2,0),0)</f>
        <v>7.0000000000000007E-2</v>
      </c>
      <c r="AF3583" s="7">
        <f t="shared" si="579"/>
        <v>6678.2023000000054</v>
      </c>
      <c r="AG3583" s="16">
        <v>0</v>
      </c>
      <c r="AH3583" s="83">
        <f t="shared" si="582"/>
        <v>95402.890000000072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3420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3335</v>
      </c>
      <c r="K3584" s="2" t="s">
        <v>3284</v>
      </c>
      <c r="L3584" s="2" t="s">
        <v>35</v>
      </c>
      <c r="M3584" s="91" t="s">
        <v>479</v>
      </c>
      <c r="N3584" s="64"/>
      <c r="O3584" s="64" t="s">
        <v>413</v>
      </c>
      <c r="P3584" s="64" t="s">
        <v>41</v>
      </c>
      <c r="Q3584" s="16">
        <v>0</v>
      </c>
      <c r="R3584" s="64">
        <v>1000059941</v>
      </c>
      <c r="S3584" s="64"/>
      <c r="T3584" s="83">
        <v>50000</v>
      </c>
      <c r="U3584" s="13"/>
      <c r="V3584" s="13">
        <v>0</v>
      </c>
      <c r="W3584" s="83">
        <f t="shared" si="583"/>
        <v>50000</v>
      </c>
      <c r="X3584" s="83">
        <f t="shared" si="584"/>
        <v>0</v>
      </c>
      <c r="Y3584" s="83"/>
      <c r="Z3584" s="16">
        <v>0</v>
      </c>
      <c r="AA3584" s="7">
        <v>0</v>
      </c>
      <c r="AB3584" s="7">
        <f t="shared" si="577"/>
        <v>0</v>
      </c>
      <c r="AC3584" s="5">
        <f t="shared" si="578"/>
        <v>0</v>
      </c>
      <c r="AD3584" s="83">
        <f t="shared" si="581"/>
        <v>0</v>
      </c>
      <c r="AE3584" s="3">
        <f>VLOOKUP(I3584,[1]媒体政策预估表!A:N,MATCH(O3584,[1]媒体政策预估表!$A$2:$M$2,0),0)</f>
        <v>7.0000000000000007E-2</v>
      </c>
      <c r="AF3584" s="7">
        <f t="shared" si="579"/>
        <v>0</v>
      </c>
      <c r="AG3584" s="16">
        <v>0</v>
      </c>
      <c r="AH3584" s="83">
        <f t="shared" si="582"/>
        <v>0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3420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3335</v>
      </c>
      <c r="K3585" s="2" t="s">
        <v>3284</v>
      </c>
      <c r="L3585" s="2" t="s">
        <v>35</v>
      </c>
      <c r="M3585" s="91" t="s">
        <v>480</v>
      </c>
      <c r="N3585" s="64"/>
      <c r="O3585" s="64" t="s">
        <v>45</v>
      </c>
      <c r="P3585" s="64" t="s">
        <v>41</v>
      </c>
      <c r="Q3585" s="16">
        <v>0</v>
      </c>
      <c r="R3585" s="64">
        <v>1000100635</v>
      </c>
      <c r="S3585" s="64"/>
      <c r="T3585" s="83">
        <v>18992.53</v>
      </c>
      <c r="U3585" s="13"/>
      <c r="V3585" s="13">
        <v>13088.800000000003</v>
      </c>
      <c r="W3585" s="83">
        <f t="shared" si="583"/>
        <v>5903.7299999999959</v>
      </c>
      <c r="X3585" s="83">
        <f t="shared" si="584"/>
        <v>13088.800000000003</v>
      </c>
      <c r="Y3585" s="83"/>
      <c r="Z3585" s="16">
        <v>0</v>
      </c>
      <c r="AA3585" s="7">
        <v>0</v>
      </c>
      <c r="AB3585" s="7">
        <f t="shared" si="577"/>
        <v>13088.800000000003</v>
      </c>
      <c r="AC3585" s="5">
        <f t="shared" si="578"/>
        <v>0</v>
      </c>
      <c r="AD3585" s="83">
        <f t="shared" si="581"/>
        <v>13088.800000000003</v>
      </c>
      <c r="AE3585" s="3">
        <f>VLOOKUP(I3585,[1]媒体政策预估表!A:N,MATCH(O3585,[1]媒体政策预估表!$A$2:$M$2,0),0)</f>
        <v>0.12</v>
      </c>
      <c r="AF3585" s="7">
        <f t="shared" si="579"/>
        <v>1570.6560000000004</v>
      </c>
      <c r="AG3585" s="16">
        <v>0</v>
      </c>
      <c r="AH3585" s="83">
        <f t="shared" si="582"/>
        <v>13088.800000000003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3420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3335</v>
      </c>
      <c r="K3586" s="2" t="s">
        <v>3284</v>
      </c>
      <c r="L3586" s="2" t="s">
        <v>35</v>
      </c>
      <c r="M3586" s="91" t="s">
        <v>482</v>
      </c>
      <c r="N3586" s="64"/>
      <c r="O3586" s="64" t="s">
        <v>45</v>
      </c>
      <c r="P3586" s="64" t="s">
        <v>41</v>
      </c>
      <c r="Q3586" s="16">
        <v>0</v>
      </c>
      <c r="R3586" s="64">
        <v>1000100637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3420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3335</v>
      </c>
      <c r="K3587" s="2" t="s">
        <v>3284</v>
      </c>
      <c r="L3587" s="2" t="s">
        <v>35</v>
      </c>
      <c r="M3587" s="91" t="s">
        <v>483</v>
      </c>
      <c r="N3587" s="64"/>
      <c r="O3587" s="64" t="s">
        <v>45</v>
      </c>
      <c r="P3587" s="64" t="s">
        <v>41</v>
      </c>
      <c r="Q3587" s="16">
        <v>0</v>
      </c>
      <c r="R3587" s="64">
        <v>1000100636</v>
      </c>
      <c r="S3587" s="64"/>
      <c r="T3587" s="83">
        <v>10000</v>
      </c>
      <c r="U3587" s="13"/>
      <c r="V3587" s="13">
        <v>0</v>
      </c>
      <c r="W3587" s="83">
        <f t="shared" si="583"/>
        <v>10000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3420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3335</v>
      </c>
      <c r="K3588" s="2" t="s">
        <v>3284</v>
      </c>
      <c r="L3588" s="2" t="s">
        <v>35</v>
      </c>
      <c r="M3588" s="91" t="s">
        <v>484</v>
      </c>
      <c r="N3588" s="64"/>
      <c r="O3588" s="64" t="s">
        <v>45</v>
      </c>
      <c r="P3588" s="64" t="s">
        <v>41</v>
      </c>
      <c r="Q3588" s="16">
        <v>0</v>
      </c>
      <c r="R3588" s="64">
        <v>1000100978</v>
      </c>
      <c r="S3588" s="64"/>
      <c r="T3588" s="83">
        <v>20000</v>
      </c>
      <c r="U3588" s="13"/>
      <c r="V3588" s="13">
        <v>0</v>
      </c>
      <c r="W3588" s="83">
        <f t="shared" si="583"/>
        <v>20000</v>
      </c>
      <c r="X3588" s="83">
        <f t="shared" si="584"/>
        <v>0</v>
      </c>
      <c r="Y3588" s="83"/>
      <c r="Z3588" s="16">
        <v>0</v>
      </c>
      <c r="AA3588" s="7">
        <v>0</v>
      </c>
      <c r="AB3588" s="7">
        <f t="shared" si="577"/>
        <v>0</v>
      </c>
      <c r="AC3588" s="5">
        <f t="shared" si="578"/>
        <v>0</v>
      </c>
      <c r="AD3588" s="83">
        <f t="shared" si="581"/>
        <v>0</v>
      </c>
      <c r="AE3588" s="3">
        <f>VLOOKUP(I3588,[1]媒体政策预估表!A:N,MATCH(O3588,[1]媒体政策预估表!$A$2:$M$2,0),0)</f>
        <v>0.12</v>
      </c>
      <c r="AF3588" s="7">
        <f t="shared" si="579"/>
        <v>0</v>
      </c>
      <c r="AG3588" s="16">
        <v>0</v>
      </c>
      <c r="AH3588" s="83">
        <f t="shared" si="582"/>
        <v>0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3420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3335</v>
      </c>
      <c r="K3589" s="2" t="s">
        <v>3284</v>
      </c>
      <c r="L3589" s="2" t="s">
        <v>35</v>
      </c>
      <c r="M3589" s="91" t="s">
        <v>485</v>
      </c>
      <c r="N3589" s="64"/>
      <c r="O3589" s="64" t="s">
        <v>413</v>
      </c>
      <c r="P3589" s="64" t="s">
        <v>41</v>
      </c>
      <c r="Q3589" s="16">
        <v>0</v>
      </c>
      <c r="R3589" s="64">
        <v>1000043032</v>
      </c>
      <c r="S3589" s="64"/>
      <c r="T3589" s="83">
        <v>199033.60000000009</v>
      </c>
      <c r="U3589" s="13"/>
      <c r="V3589" s="83">
        <v>199033.60000000009</v>
      </c>
      <c r="W3589" s="83">
        <f t="shared" si="583"/>
        <v>0</v>
      </c>
      <c r="X3589" s="83">
        <f t="shared" si="584"/>
        <v>199033.60000000009</v>
      </c>
      <c r="Y3589" s="83"/>
      <c r="Z3589" s="16">
        <v>0</v>
      </c>
      <c r="AA3589" s="7">
        <v>0</v>
      </c>
      <c r="AB3589" s="7">
        <f t="shared" si="577"/>
        <v>199033.60000000009</v>
      </c>
      <c r="AC3589" s="5">
        <f t="shared" si="578"/>
        <v>0</v>
      </c>
      <c r="AD3589" s="83">
        <f t="shared" si="581"/>
        <v>199033.60000000009</v>
      </c>
      <c r="AE3589" s="3">
        <f>VLOOKUP(I3589,[1]媒体政策预估表!A:N,MATCH(O3589,[1]媒体政策预估表!$A$2:$M$2,0),0)</f>
        <v>7.0000000000000007E-2</v>
      </c>
      <c r="AF3589" s="7">
        <f t="shared" si="579"/>
        <v>13932.352000000008</v>
      </c>
      <c r="AG3589" s="16">
        <v>0</v>
      </c>
      <c r="AH3589" s="83">
        <f t="shared" si="582"/>
        <v>199033.60000000009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3420</v>
      </c>
      <c r="B3590" s="91" t="s">
        <v>35</v>
      </c>
      <c r="C3590" s="91" t="s">
        <v>65</v>
      </c>
      <c r="D3590" s="91" t="s">
        <v>66</v>
      </c>
      <c r="E3590" s="91" t="s">
        <v>476</v>
      </c>
      <c r="F3590" s="91" t="s">
        <v>476</v>
      </c>
      <c r="G3590" s="91" t="s">
        <v>476</v>
      </c>
      <c r="H3590" s="91">
        <v>62</v>
      </c>
      <c r="I3590" s="91" t="s">
        <v>411</v>
      </c>
      <c r="J3590" s="2" t="s">
        <v>3335</v>
      </c>
      <c r="K3590" s="2" t="s">
        <v>3284</v>
      </c>
      <c r="L3590" s="2" t="s">
        <v>35</v>
      </c>
      <c r="M3590" s="91" t="s">
        <v>489</v>
      </c>
      <c r="N3590" s="64"/>
      <c r="O3590" s="64" t="s">
        <v>45</v>
      </c>
      <c r="P3590" s="64" t="s">
        <v>41</v>
      </c>
      <c r="Q3590" s="16">
        <v>0</v>
      </c>
      <c r="R3590" s="64">
        <v>1000054589</v>
      </c>
      <c r="S3590" s="64"/>
      <c r="T3590" s="83">
        <v>11685.989999999998</v>
      </c>
      <c r="U3590" s="13"/>
      <c r="V3590" s="83">
        <v>11685.989999999998</v>
      </c>
      <c r="W3590" s="83">
        <f t="shared" si="583"/>
        <v>0</v>
      </c>
      <c r="X3590" s="83">
        <f t="shared" si="584"/>
        <v>11685.989999999998</v>
      </c>
      <c r="Y3590" s="83"/>
      <c r="Z3590" s="16">
        <v>0</v>
      </c>
      <c r="AA3590" s="7">
        <v>0</v>
      </c>
      <c r="AB3590" s="7">
        <f t="shared" si="577"/>
        <v>11685.989999999998</v>
      </c>
      <c r="AC3590" s="5">
        <f t="shared" si="578"/>
        <v>0</v>
      </c>
      <c r="AD3590" s="83">
        <f t="shared" si="581"/>
        <v>11685.989999999998</v>
      </c>
      <c r="AE3590" s="3">
        <f>VLOOKUP(I3590,[1]媒体政策预估表!A:N,MATCH(O3590,[1]媒体政策预估表!$A$2:$M$2,0),0)</f>
        <v>0.12</v>
      </c>
      <c r="AF3590" s="7">
        <f t="shared" si="579"/>
        <v>1402.3187999999998</v>
      </c>
      <c r="AG3590" s="16">
        <v>0</v>
      </c>
      <c r="AH3590" s="83">
        <f t="shared" si="582"/>
        <v>11685.989999999998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3420</v>
      </c>
      <c r="B3591" s="91" t="s">
        <v>35</v>
      </c>
      <c r="C3591" s="91" t="s">
        <v>65</v>
      </c>
      <c r="D3591" s="91" t="s">
        <v>66</v>
      </c>
      <c r="E3591" s="91" t="s">
        <v>494</v>
      </c>
      <c r="F3591" s="91" t="s">
        <v>494</v>
      </c>
      <c r="G3591" s="91" t="s">
        <v>494</v>
      </c>
      <c r="H3591" s="91">
        <v>62</v>
      </c>
      <c r="I3591" s="91" t="s">
        <v>411</v>
      </c>
      <c r="J3591" s="2" t="s">
        <v>3335</v>
      </c>
      <c r="K3591" s="2" t="s">
        <v>3284</v>
      </c>
      <c r="L3591" s="2" t="s">
        <v>35</v>
      </c>
      <c r="M3591" s="91" t="s">
        <v>495</v>
      </c>
      <c r="N3591" s="64"/>
      <c r="O3591" s="64" t="s">
        <v>413</v>
      </c>
      <c r="P3591" s="64" t="s">
        <v>46</v>
      </c>
      <c r="Q3591" s="16">
        <v>0.02</v>
      </c>
      <c r="R3591" s="64">
        <v>1000023983</v>
      </c>
      <c r="S3591" s="64"/>
      <c r="T3591" s="83">
        <v>85702.78</v>
      </c>
      <c r="U3591" s="13"/>
      <c r="V3591" s="13">
        <v>30742.5</v>
      </c>
      <c r="W3591" s="83">
        <f t="shared" si="583"/>
        <v>54960.28</v>
      </c>
      <c r="X3591" s="83">
        <f t="shared" si="584"/>
        <v>30139.705882352941</v>
      </c>
      <c r="Y3591" s="83"/>
      <c r="Z3591" s="16">
        <v>0</v>
      </c>
      <c r="AA3591" s="7">
        <v>0</v>
      </c>
      <c r="AB3591" s="7">
        <f t="shared" si="577"/>
        <v>30139.705882352941</v>
      </c>
      <c r="AC3591" s="5">
        <f t="shared" si="578"/>
        <v>602.79411764705947</v>
      </c>
      <c r="AD3591" s="83">
        <f t="shared" si="581"/>
        <v>30742.5</v>
      </c>
      <c r="AE3591" s="3">
        <f>VLOOKUP(I3591,[1]媒体政策预估表!A:N,MATCH(O3591,[1]媒体政策预估表!$A$2:$M$2,0),0)</f>
        <v>7.0000000000000007E-2</v>
      </c>
      <c r="AF3591" s="7">
        <f t="shared" si="579"/>
        <v>2151.9750000000004</v>
      </c>
      <c r="AG3591" s="16">
        <v>0</v>
      </c>
      <c r="AH3591" s="83">
        <f t="shared" si="582"/>
        <v>30742.5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3420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3335</v>
      </c>
      <c r="K3592" s="2" t="s">
        <v>3284</v>
      </c>
      <c r="L3592" s="2" t="s">
        <v>35</v>
      </c>
      <c r="M3592" s="91" t="s">
        <v>511</v>
      </c>
      <c r="N3592" s="64"/>
      <c r="O3592" s="64" t="s">
        <v>413</v>
      </c>
      <c r="P3592" s="64" t="s">
        <v>41</v>
      </c>
      <c r="Q3592" s="16">
        <v>0</v>
      </c>
      <c r="R3592" s="64">
        <v>1000101280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3420</v>
      </c>
      <c r="B3593" s="91" t="s">
        <v>35</v>
      </c>
      <c r="C3593" s="91" t="s">
        <v>65</v>
      </c>
      <c r="D3593" s="91" t="s">
        <v>124</v>
      </c>
      <c r="E3593" s="91" t="s">
        <v>510</v>
      </c>
      <c r="F3593" s="91" t="s">
        <v>510</v>
      </c>
      <c r="G3593" s="91" t="s">
        <v>510</v>
      </c>
      <c r="H3593" s="91">
        <v>62</v>
      </c>
      <c r="I3593" s="91" t="s">
        <v>411</v>
      </c>
      <c r="J3593" s="2" t="s">
        <v>3335</v>
      </c>
      <c r="K3593" s="2" t="s">
        <v>3284</v>
      </c>
      <c r="L3593" s="2" t="s">
        <v>35</v>
      </c>
      <c r="M3593" s="91" t="s">
        <v>512</v>
      </c>
      <c r="N3593" s="64"/>
      <c r="O3593" s="64" t="s">
        <v>413</v>
      </c>
      <c r="P3593" s="64" t="s">
        <v>41</v>
      </c>
      <c r="Q3593" s="16">
        <v>0</v>
      </c>
      <c r="R3593" s="64">
        <v>1000101348</v>
      </c>
      <c r="S3593" s="64"/>
      <c r="T3593" s="83">
        <v>5000</v>
      </c>
      <c r="U3593" s="13"/>
      <c r="V3593" s="13">
        <v>0</v>
      </c>
      <c r="W3593" s="83">
        <f t="shared" si="583"/>
        <v>5000</v>
      </c>
      <c r="X3593" s="83">
        <f t="shared" si="584"/>
        <v>0</v>
      </c>
      <c r="Y3593" s="83"/>
      <c r="Z3593" s="16">
        <v>0</v>
      </c>
      <c r="AA3593" s="7">
        <v>0</v>
      </c>
      <c r="AB3593" s="7">
        <f t="shared" si="577"/>
        <v>0</v>
      </c>
      <c r="AC3593" s="5">
        <f t="shared" si="578"/>
        <v>0</v>
      </c>
      <c r="AD3593" s="83">
        <f t="shared" si="581"/>
        <v>0</v>
      </c>
      <c r="AE3593" s="3">
        <f>VLOOKUP(I3593,[1]媒体政策预估表!A:N,MATCH(O3593,[1]媒体政策预估表!$A$2:$M$2,0),0)</f>
        <v>7.0000000000000007E-2</v>
      </c>
      <c r="AF3593" s="7">
        <f t="shared" si="579"/>
        <v>0</v>
      </c>
      <c r="AG3593" s="16">
        <v>0</v>
      </c>
      <c r="AH3593" s="83">
        <f t="shared" si="582"/>
        <v>0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3420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3335</v>
      </c>
      <c r="K3594" s="2" t="s">
        <v>3284</v>
      </c>
      <c r="L3594" s="2" t="s">
        <v>35</v>
      </c>
      <c r="M3594" s="91" t="s">
        <v>537</v>
      </c>
      <c r="N3594" s="64"/>
      <c r="O3594" s="64" t="s">
        <v>413</v>
      </c>
      <c r="P3594" s="64" t="s">
        <v>46</v>
      </c>
      <c r="Q3594" s="16">
        <v>0.02</v>
      </c>
      <c r="R3594" s="64">
        <v>1000099349</v>
      </c>
      <c r="S3594" s="64"/>
      <c r="T3594" s="83">
        <v>40456.410000000003</v>
      </c>
      <c r="U3594" s="13"/>
      <c r="V3594" s="13">
        <v>13341.630000000001</v>
      </c>
      <c r="W3594" s="83">
        <f t="shared" si="583"/>
        <v>27114.780000000002</v>
      </c>
      <c r="X3594" s="83">
        <f t="shared" si="584"/>
        <v>13080.029411764706</v>
      </c>
      <c r="Y3594" s="83"/>
      <c r="Z3594" s="16">
        <v>0</v>
      </c>
      <c r="AA3594" s="7">
        <v>0</v>
      </c>
      <c r="AB3594" s="7">
        <f t="shared" si="577"/>
        <v>13080.029411764706</v>
      </c>
      <c r="AC3594" s="5">
        <f t="shared" si="578"/>
        <v>261.60058823529471</v>
      </c>
      <c r="AD3594" s="83">
        <f t="shared" si="581"/>
        <v>13341.630000000001</v>
      </c>
      <c r="AE3594" s="3">
        <f>VLOOKUP(I3594,[1]媒体政策预估表!A:N,MATCH(O3594,[1]媒体政策预估表!$A$2:$M$2,0),0)</f>
        <v>7.0000000000000007E-2</v>
      </c>
      <c r="AF3594" s="7">
        <f t="shared" si="579"/>
        <v>933.91410000000019</v>
      </c>
      <c r="AG3594" s="16">
        <v>0</v>
      </c>
      <c r="AH3594" s="83">
        <f t="shared" si="582"/>
        <v>13341.630000000001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3420</v>
      </c>
      <c r="B3595" s="91" t="s">
        <v>35</v>
      </c>
      <c r="C3595" s="91" t="s">
        <v>47</v>
      </c>
      <c r="D3595" s="91" t="s">
        <v>63</v>
      </c>
      <c r="E3595" s="91" t="s">
        <v>536</v>
      </c>
      <c r="F3595" s="91" t="s">
        <v>536</v>
      </c>
      <c r="G3595" s="91" t="s">
        <v>536</v>
      </c>
      <c r="H3595" s="91">
        <v>62</v>
      </c>
      <c r="I3595" s="91" t="s">
        <v>411</v>
      </c>
      <c r="J3595" s="2" t="s">
        <v>3335</v>
      </c>
      <c r="K3595" s="2" t="s">
        <v>3284</v>
      </c>
      <c r="L3595" s="2" t="s">
        <v>35</v>
      </c>
      <c r="M3595" s="91" t="s">
        <v>538</v>
      </c>
      <c r="N3595" s="64"/>
      <c r="O3595" s="64" t="s">
        <v>413</v>
      </c>
      <c r="P3595" s="64" t="s">
        <v>46</v>
      </c>
      <c r="Q3595" s="16">
        <v>0.02</v>
      </c>
      <c r="R3595" s="64">
        <v>1000073749</v>
      </c>
      <c r="S3595" s="64"/>
      <c r="T3595" s="83">
        <v>182208.97</v>
      </c>
      <c r="U3595" s="13"/>
      <c r="V3595" s="13">
        <v>0</v>
      </c>
      <c r="W3595" s="83">
        <f t="shared" si="583"/>
        <v>182208.97</v>
      </c>
      <c r="X3595" s="83">
        <f t="shared" si="584"/>
        <v>0</v>
      </c>
      <c r="Y3595" s="83"/>
      <c r="Z3595" s="16">
        <v>0</v>
      </c>
      <c r="AA3595" s="7">
        <v>0</v>
      </c>
      <c r="AB3595" s="7">
        <f t="shared" si="577"/>
        <v>0</v>
      </c>
      <c r="AC3595" s="5">
        <f t="shared" si="578"/>
        <v>0</v>
      </c>
      <c r="AD3595" s="83">
        <f t="shared" si="581"/>
        <v>0</v>
      </c>
      <c r="AE3595" s="3">
        <f>VLOOKUP(I3595,[1]媒体政策预估表!A:N,MATCH(O3595,[1]媒体政策预估表!$A$2:$M$2,0),0)</f>
        <v>7.0000000000000007E-2</v>
      </c>
      <c r="AF3595" s="7">
        <f t="shared" si="579"/>
        <v>0</v>
      </c>
      <c r="AG3595" s="16">
        <v>0</v>
      </c>
      <c r="AH3595" s="83">
        <f t="shared" si="582"/>
        <v>0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3420</v>
      </c>
      <c r="B3596" s="91" t="s">
        <v>35</v>
      </c>
      <c r="C3596" s="91" t="s">
        <v>47</v>
      </c>
      <c r="D3596" s="91" t="s">
        <v>63</v>
      </c>
      <c r="E3596" s="91" t="s">
        <v>541</v>
      </c>
      <c r="F3596" s="91" t="s">
        <v>541</v>
      </c>
      <c r="G3596" s="91" t="s">
        <v>541</v>
      </c>
      <c r="H3596" s="91">
        <v>62</v>
      </c>
      <c r="I3596" s="91" t="s">
        <v>411</v>
      </c>
      <c r="J3596" s="2" t="s">
        <v>3335</v>
      </c>
      <c r="K3596" s="2" t="s">
        <v>3284</v>
      </c>
      <c r="L3596" s="2" t="s">
        <v>35</v>
      </c>
      <c r="M3596" s="91" t="s">
        <v>542</v>
      </c>
      <c r="N3596" s="64"/>
      <c r="O3596" s="64" t="s">
        <v>45</v>
      </c>
      <c r="P3596" s="64" t="s">
        <v>41</v>
      </c>
      <c r="Q3596" s="16">
        <v>0</v>
      </c>
      <c r="R3596" s="64">
        <v>1000100422</v>
      </c>
      <c r="S3596" s="64"/>
      <c r="T3596" s="83">
        <v>10000</v>
      </c>
      <c r="U3596" s="13"/>
      <c r="V3596" s="13">
        <v>1307.0999999999999</v>
      </c>
      <c r="W3596" s="83">
        <f t="shared" si="583"/>
        <v>8692.9</v>
      </c>
      <c r="X3596" s="83">
        <f t="shared" si="584"/>
        <v>1307.0999999999999</v>
      </c>
      <c r="Y3596" s="83"/>
      <c r="Z3596" s="16">
        <v>0</v>
      </c>
      <c r="AA3596" s="7">
        <v>0</v>
      </c>
      <c r="AB3596" s="7">
        <f t="shared" si="577"/>
        <v>1307.0999999999999</v>
      </c>
      <c r="AC3596" s="5">
        <f t="shared" si="578"/>
        <v>0</v>
      </c>
      <c r="AD3596" s="83">
        <f t="shared" si="581"/>
        <v>1307.0999999999999</v>
      </c>
      <c r="AE3596" s="3">
        <f>VLOOKUP(I3596,[1]媒体政策预估表!A:N,MATCH(O3596,[1]媒体政策预估表!$A$2:$M$2,0),0)</f>
        <v>0.12</v>
      </c>
      <c r="AF3596" s="7">
        <f t="shared" si="579"/>
        <v>156.85199999999998</v>
      </c>
      <c r="AG3596" s="16">
        <v>0</v>
      </c>
      <c r="AH3596" s="83">
        <f t="shared" si="582"/>
        <v>1307.0999999999999</v>
      </c>
      <c r="AI3596" s="64"/>
      <c r="AJ3596" s="1" t="e">
        <v>#N/A</v>
      </c>
      <c r="AK3596" s="12">
        <f t="shared" si="580"/>
        <v>0</v>
      </c>
    </row>
    <row r="3597" spans="1:37" hidden="1" x14ac:dyDescent="0.3">
      <c r="A3597" s="104" t="s">
        <v>3420</v>
      </c>
      <c r="B3597" s="91" t="s">
        <v>35</v>
      </c>
      <c r="C3597" s="91" t="s">
        <v>47</v>
      </c>
      <c r="D3597" s="91" t="s">
        <v>48</v>
      </c>
      <c r="E3597" s="91" t="s">
        <v>545</v>
      </c>
      <c r="F3597" s="91" t="s">
        <v>546</v>
      </c>
      <c r="G3597" s="91" t="s">
        <v>545</v>
      </c>
      <c r="H3597" s="91">
        <v>62</v>
      </c>
      <c r="I3597" s="91" t="s">
        <v>411</v>
      </c>
      <c r="J3597" s="2" t="s">
        <v>3335</v>
      </c>
      <c r="K3597" s="2" t="s">
        <v>3284</v>
      </c>
      <c r="L3597" s="2" t="s">
        <v>35</v>
      </c>
      <c r="M3597" s="91" t="s">
        <v>548</v>
      </c>
      <c r="N3597" s="64"/>
      <c r="O3597" s="64" t="s">
        <v>413</v>
      </c>
      <c r="P3597" s="64" t="s">
        <v>41</v>
      </c>
      <c r="Q3597" s="16">
        <v>0</v>
      </c>
      <c r="R3597" s="64">
        <v>1000046341</v>
      </c>
      <c r="S3597" s="64"/>
      <c r="T3597" s="83">
        <v>20000</v>
      </c>
      <c r="U3597" s="13"/>
      <c r="V3597" s="13">
        <v>0</v>
      </c>
      <c r="W3597" s="83">
        <f t="shared" si="583"/>
        <v>20000</v>
      </c>
      <c r="X3597" s="83">
        <f t="shared" si="584"/>
        <v>0</v>
      </c>
      <c r="Y3597" s="83"/>
      <c r="Z3597" s="16">
        <v>0</v>
      </c>
      <c r="AA3597" s="7">
        <v>0</v>
      </c>
      <c r="AB3597" s="7">
        <f t="shared" ref="AB3597:AB3660" si="585">X3597+AA3597</f>
        <v>0</v>
      </c>
      <c r="AC3597" s="5">
        <f t="shared" ref="AC3597:AC3660" si="586">IF(P3597="返现",X3597*Q3597,V3597-X3597)</f>
        <v>0</v>
      </c>
      <c r="AD3597" s="83">
        <f t="shared" si="581"/>
        <v>0</v>
      </c>
      <c r="AE3597" s="3">
        <f>VLOOKUP(I3597,[1]媒体政策预估表!A:N,MATCH(O3597,[1]媒体政策预估表!$A$2:$M$2,0),0)</f>
        <v>7.0000000000000007E-2</v>
      </c>
      <c r="AF3597" s="7">
        <f t="shared" ref="AF3597:AF3660" si="587">AD3597*AE3597</f>
        <v>0</v>
      </c>
      <c r="AG3597" s="16">
        <v>0</v>
      </c>
      <c r="AH3597" s="83">
        <f t="shared" si="582"/>
        <v>0</v>
      </c>
      <c r="AI3597" s="64"/>
      <c r="AJ3597" s="1" t="e">
        <v>#N/A</v>
      </c>
      <c r="AK3597" s="12">
        <f t="shared" ref="AK3597:AK3660" si="588">X3597+AA3597-AB3597</f>
        <v>0</v>
      </c>
    </row>
    <row r="3598" spans="1:37" hidden="1" x14ac:dyDescent="0.3">
      <c r="A3598" s="104" t="s">
        <v>3420</v>
      </c>
      <c r="B3598" s="91" t="s">
        <v>35</v>
      </c>
      <c r="C3598" s="91" t="s">
        <v>47</v>
      </c>
      <c r="D3598" s="91" t="s">
        <v>48</v>
      </c>
      <c r="E3598" s="91" t="s">
        <v>559</v>
      </c>
      <c r="F3598" s="91" t="s">
        <v>559</v>
      </c>
      <c r="G3598" s="91" t="s">
        <v>559</v>
      </c>
      <c r="H3598" s="91">
        <v>62</v>
      </c>
      <c r="I3598" s="91" t="s">
        <v>411</v>
      </c>
      <c r="J3598" s="2" t="s">
        <v>3335</v>
      </c>
      <c r="K3598" s="2" t="s">
        <v>3284</v>
      </c>
      <c r="L3598" s="2" t="s">
        <v>35</v>
      </c>
      <c r="M3598" s="91" t="s">
        <v>560</v>
      </c>
      <c r="N3598" s="64"/>
      <c r="O3598" s="64" t="s">
        <v>45</v>
      </c>
      <c r="P3598" s="64" t="s">
        <v>46</v>
      </c>
      <c r="Q3598" s="16">
        <v>0.04</v>
      </c>
      <c r="R3598" s="64">
        <v>1000100700</v>
      </c>
      <c r="S3598" s="64"/>
      <c r="T3598" s="83">
        <v>9546.7900000000009</v>
      </c>
      <c r="U3598" s="13"/>
      <c r="V3598" s="13">
        <v>6770.29</v>
      </c>
      <c r="W3598" s="83">
        <f t="shared" si="583"/>
        <v>2776.5000000000009</v>
      </c>
      <c r="X3598" s="83">
        <f t="shared" si="584"/>
        <v>6509.8942307692305</v>
      </c>
      <c r="Y3598" s="83"/>
      <c r="Z3598" s="16">
        <v>0</v>
      </c>
      <c r="AA3598" s="7">
        <v>0</v>
      </c>
      <c r="AB3598" s="7">
        <f t="shared" si="585"/>
        <v>6509.8942307692305</v>
      </c>
      <c r="AC3598" s="5">
        <f t="shared" si="586"/>
        <v>260.39576923076947</v>
      </c>
      <c r="AD3598" s="83">
        <f t="shared" si="581"/>
        <v>6770.29</v>
      </c>
      <c r="AE3598" s="3">
        <f>VLOOKUP(I3598,[1]媒体政策预估表!A:N,MATCH(O3598,[1]媒体政策预估表!$A$2:$M$2,0),0)</f>
        <v>0.12</v>
      </c>
      <c r="AF3598" s="7">
        <f t="shared" si="587"/>
        <v>812.4348</v>
      </c>
      <c r="AG3598" s="16">
        <v>0</v>
      </c>
      <c r="AH3598" s="83">
        <f t="shared" si="582"/>
        <v>6770.29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3420</v>
      </c>
      <c r="B3599" s="91" t="s">
        <v>35</v>
      </c>
      <c r="C3599" s="91" t="s">
        <v>146</v>
      </c>
      <c r="D3599" s="91" t="s">
        <v>147</v>
      </c>
      <c r="E3599" s="91" t="s">
        <v>561</v>
      </c>
      <c r="F3599" s="91" t="s">
        <v>562</v>
      </c>
      <c r="G3599" s="91" t="s">
        <v>561</v>
      </c>
      <c r="H3599" s="91">
        <v>62</v>
      </c>
      <c r="I3599" s="91" t="s">
        <v>411</v>
      </c>
      <c r="J3599" s="2" t="s">
        <v>3335</v>
      </c>
      <c r="K3599" s="2" t="s">
        <v>3284</v>
      </c>
      <c r="L3599" s="2" t="s">
        <v>35</v>
      </c>
      <c r="M3599" s="91" t="s">
        <v>563</v>
      </c>
      <c r="N3599" s="64"/>
      <c r="O3599" s="64" t="s">
        <v>413</v>
      </c>
      <c r="P3599" s="64" t="s">
        <v>41</v>
      </c>
      <c r="Q3599" s="16">
        <v>0</v>
      </c>
      <c r="R3599" s="64">
        <v>1000053973</v>
      </c>
      <c r="S3599" s="64"/>
      <c r="T3599" s="83">
        <v>20787.439999999999</v>
      </c>
      <c r="U3599" s="13"/>
      <c r="V3599" s="13">
        <v>7733.52</v>
      </c>
      <c r="W3599" s="83">
        <f t="shared" si="583"/>
        <v>13053.919999999998</v>
      </c>
      <c r="X3599" s="83">
        <f t="shared" si="584"/>
        <v>7733.52</v>
      </c>
      <c r="Y3599" s="83"/>
      <c r="Z3599" s="16">
        <v>0</v>
      </c>
      <c r="AA3599" s="7">
        <v>0</v>
      </c>
      <c r="AB3599" s="7">
        <f t="shared" si="585"/>
        <v>7733.52</v>
      </c>
      <c r="AC3599" s="5">
        <f t="shared" si="586"/>
        <v>0</v>
      </c>
      <c r="AD3599" s="83">
        <f t="shared" si="581"/>
        <v>7733.52</v>
      </c>
      <c r="AE3599" s="3">
        <f>VLOOKUP(I3599,[1]媒体政策预估表!A:N,MATCH(O3599,[1]媒体政策预估表!$A$2:$M$2,0),0)</f>
        <v>7.0000000000000007E-2</v>
      </c>
      <c r="AF3599" s="7">
        <f t="shared" si="587"/>
        <v>541.34640000000013</v>
      </c>
      <c r="AG3599" s="16">
        <v>0</v>
      </c>
      <c r="AH3599" s="83">
        <f t="shared" si="582"/>
        <v>7733.52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3420</v>
      </c>
      <c r="B3600" s="91" t="s">
        <v>35</v>
      </c>
      <c r="C3600" s="91" t="s">
        <v>146</v>
      </c>
      <c r="D3600" s="91" t="s">
        <v>147</v>
      </c>
      <c r="E3600" s="91" t="s">
        <v>566</v>
      </c>
      <c r="F3600" s="91" t="s">
        <v>566</v>
      </c>
      <c r="G3600" s="91" t="s">
        <v>566</v>
      </c>
      <c r="H3600" s="91">
        <v>62</v>
      </c>
      <c r="I3600" s="91" t="s">
        <v>411</v>
      </c>
      <c r="J3600" s="2" t="s">
        <v>3335</v>
      </c>
      <c r="K3600" s="2" t="s">
        <v>3284</v>
      </c>
      <c r="L3600" s="2" t="s">
        <v>35</v>
      </c>
      <c r="M3600" s="91" t="s">
        <v>567</v>
      </c>
      <c r="N3600" s="64"/>
      <c r="O3600" s="64" t="s">
        <v>413</v>
      </c>
      <c r="P3600" s="64" t="s">
        <v>46</v>
      </c>
      <c r="Q3600" s="16">
        <v>0.02</v>
      </c>
      <c r="R3600" s="64">
        <v>1000095719</v>
      </c>
      <c r="S3600" s="64"/>
      <c r="T3600" s="83">
        <v>6229.4800000000032</v>
      </c>
      <c r="U3600" s="13"/>
      <c r="V3600" s="13">
        <v>2502.11</v>
      </c>
      <c r="W3600" s="83">
        <f t="shared" si="583"/>
        <v>3727.3700000000031</v>
      </c>
      <c r="X3600" s="83">
        <f t="shared" si="584"/>
        <v>2453.0490196078431</v>
      </c>
      <c r="Y3600" s="83"/>
      <c r="Z3600" s="16">
        <v>0</v>
      </c>
      <c r="AA3600" s="7">
        <v>0</v>
      </c>
      <c r="AB3600" s="7">
        <f t="shared" si="585"/>
        <v>2453.0490196078431</v>
      </c>
      <c r="AC3600" s="5">
        <f t="shared" si="586"/>
        <v>49.060980392157035</v>
      </c>
      <c r="AD3600" s="83">
        <f t="shared" si="581"/>
        <v>2502.11</v>
      </c>
      <c r="AE3600" s="3">
        <f>VLOOKUP(I3600,[1]媒体政策预估表!A:N,MATCH(O3600,[1]媒体政策预估表!$A$2:$M$2,0),0)</f>
        <v>7.0000000000000007E-2</v>
      </c>
      <c r="AF3600" s="7">
        <f t="shared" si="587"/>
        <v>175.14770000000001</v>
      </c>
      <c r="AG3600" s="16">
        <v>0</v>
      </c>
      <c r="AH3600" s="83">
        <f t="shared" si="582"/>
        <v>2502.11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3420</v>
      </c>
      <c r="B3601" s="91" t="s">
        <v>35</v>
      </c>
      <c r="C3601" s="91" t="s">
        <v>146</v>
      </c>
      <c r="D3601" s="91" t="s">
        <v>147</v>
      </c>
      <c r="E3601" s="91" t="s">
        <v>575</v>
      </c>
      <c r="F3601" s="91" t="s">
        <v>575</v>
      </c>
      <c r="G3601" s="91" t="s">
        <v>575</v>
      </c>
      <c r="H3601" s="91">
        <v>62</v>
      </c>
      <c r="I3601" s="91" t="s">
        <v>411</v>
      </c>
      <c r="J3601" s="2" t="s">
        <v>3335</v>
      </c>
      <c r="K3601" s="2" t="s">
        <v>3284</v>
      </c>
      <c r="L3601" s="2" t="s">
        <v>35</v>
      </c>
      <c r="M3601" s="91" t="s">
        <v>576</v>
      </c>
      <c r="N3601" s="64"/>
      <c r="O3601" s="64" t="s">
        <v>413</v>
      </c>
      <c r="P3601" s="64" t="s">
        <v>41</v>
      </c>
      <c r="Q3601" s="16">
        <v>0</v>
      </c>
      <c r="R3601" s="64">
        <v>1000098682</v>
      </c>
      <c r="S3601" s="64"/>
      <c r="T3601" s="83">
        <v>6535.16</v>
      </c>
      <c r="U3601" s="13"/>
      <c r="V3601" s="13">
        <v>5383.49</v>
      </c>
      <c r="W3601" s="83">
        <f t="shared" si="583"/>
        <v>1151.67</v>
      </c>
      <c r="X3601" s="83">
        <f t="shared" si="584"/>
        <v>5383.49</v>
      </c>
      <c r="Y3601" s="83"/>
      <c r="Z3601" s="16">
        <v>0</v>
      </c>
      <c r="AA3601" s="7">
        <v>0</v>
      </c>
      <c r="AB3601" s="7">
        <f t="shared" si="585"/>
        <v>5383.49</v>
      </c>
      <c r="AC3601" s="5">
        <f t="shared" si="586"/>
        <v>0</v>
      </c>
      <c r="AD3601" s="83">
        <f t="shared" si="581"/>
        <v>5383.49</v>
      </c>
      <c r="AE3601" s="3">
        <f>VLOOKUP(I3601,[1]媒体政策预估表!A:N,MATCH(O3601,[1]媒体政策预估表!$A$2:$M$2,0),0)</f>
        <v>7.0000000000000007E-2</v>
      </c>
      <c r="AF3601" s="7">
        <f t="shared" si="587"/>
        <v>376.84430000000003</v>
      </c>
      <c r="AG3601" s="16">
        <v>0</v>
      </c>
      <c r="AH3601" s="83">
        <f t="shared" si="582"/>
        <v>5383.49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3420</v>
      </c>
      <c r="B3602" s="91" t="s">
        <v>35</v>
      </c>
      <c r="C3602" s="91" t="s">
        <v>146</v>
      </c>
      <c r="D3602" s="91" t="s">
        <v>147</v>
      </c>
      <c r="E3602" s="91" t="s">
        <v>579</v>
      </c>
      <c r="F3602" s="91" t="s">
        <v>580</v>
      </c>
      <c r="G3602" s="91" t="s">
        <v>580</v>
      </c>
      <c r="H3602" s="91">
        <v>62</v>
      </c>
      <c r="I3602" s="91" t="s">
        <v>411</v>
      </c>
      <c r="J3602" s="2" t="s">
        <v>3335</v>
      </c>
      <c r="K3602" s="2" t="s">
        <v>3284</v>
      </c>
      <c r="L3602" s="2" t="s">
        <v>35</v>
      </c>
      <c r="M3602" s="91" t="s">
        <v>581</v>
      </c>
      <c r="N3602" s="64"/>
      <c r="O3602" s="64" t="s">
        <v>413</v>
      </c>
      <c r="P3602" s="64" t="s">
        <v>41</v>
      </c>
      <c r="Q3602" s="16">
        <v>0</v>
      </c>
      <c r="R3602" s="64">
        <v>1000099148</v>
      </c>
      <c r="S3602" s="64"/>
      <c r="T3602" s="83">
        <v>21369.819999999992</v>
      </c>
      <c r="U3602" s="13"/>
      <c r="V3602" s="13">
        <v>16482.930000000004</v>
      </c>
      <c r="W3602" s="83">
        <f t="shared" si="583"/>
        <v>4886.8899999999885</v>
      </c>
      <c r="X3602" s="83">
        <f t="shared" si="584"/>
        <v>16482.930000000004</v>
      </c>
      <c r="Y3602" s="83"/>
      <c r="Z3602" s="16">
        <v>0</v>
      </c>
      <c r="AA3602" s="7">
        <v>0</v>
      </c>
      <c r="AB3602" s="7">
        <f t="shared" si="585"/>
        <v>16482.930000000004</v>
      </c>
      <c r="AC3602" s="5">
        <f t="shared" si="586"/>
        <v>0</v>
      </c>
      <c r="AD3602" s="83">
        <f t="shared" si="581"/>
        <v>16482.930000000004</v>
      </c>
      <c r="AE3602" s="3">
        <f>VLOOKUP(I3602,[1]媒体政策预估表!A:N,MATCH(O3602,[1]媒体政策预估表!$A$2:$M$2,0),0)</f>
        <v>7.0000000000000007E-2</v>
      </c>
      <c r="AF3602" s="7">
        <f t="shared" si="587"/>
        <v>1153.8051000000005</v>
      </c>
      <c r="AG3602" s="16">
        <v>0</v>
      </c>
      <c r="AH3602" s="83">
        <f t="shared" si="582"/>
        <v>16482.930000000004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3420</v>
      </c>
      <c r="B3603" s="91" t="s">
        <v>35</v>
      </c>
      <c r="C3603" s="91" t="s">
        <v>146</v>
      </c>
      <c r="D3603" s="91" t="s">
        <v>147</v>
      </c>
      <c r="E3603" s="91" t="s">
        <v>584</v>
      </c>
      <c r="F3603" s="91" t="s">
        <v>584</v>
      </c>
      <c r="G3603" s="91" t="s">
        <v>584</v>
      </c>
      <c r="H3603" s="91">
        <v>62</v>
      </c>
      <c r="I3603" s="91" t="s">
        <v>411</v>
      </c>
      <c r="J3603" s="2" t="s">
        <v>3335</v>
      </c>
      <c r="K3603" s="2" t="s">
        <v>3284</v>
      </c>
      <c r="L3603" s="2" t="s">
        <v>35</v>
      </c>
      <c r="M3603" s="91" t="s">
        <v>585</v>
      </c>
      <c r="N3603" s="64"/>
      <c r="O3603" s="64" t="s">
        <v>413</v>
      </c>
      <c r="P3603" s="64" t="s">
        <v>41</v>
      </c>
      <c r="Q3603" s="16">
        <v>0</v>
      </c>
      <c r="R3603" s="64">
        <v>1000098988</v>
      </c>
      <c r="S3603" s="64"/>
      <c r="T3603" s="83">
        <v>14489</v>
      </c>
      <c r="U3603" s="13"/>
      <c r="V3603" s="13">
        <v>0</v>
      </c>
      <c r="W3603" s="83">
        <f t="shared" si="583"/>
        <v>14489</v>
      </c>
      <c r="X3603" s="83">
        <f t="shared" si="584"/>
        <v>0</v>
      </c>
      <c r="Y3603" s="83"/>
      <c r="Z3603" s="16">
        <v>0</v>
      </c>
      <c r="AA3603" s="7">
        <v>0</v>
      </c>
      <c r="AB3603" s="7">
        <f t="shared" si="585"/>
        <v>0</v>
      </c>
      <c r="AC3603" s="5">
        <f t="shared" si="586"/>
        <v>0</v>
      </c>
      <c r="AD3603" s="83">
        <f t="shared" si="581"/>
        <v>0</v>
      </c>
      <c r="AE3603" s="3">
        <f>VLOOKUP(I3603,[1]媒体政策预估表!A:N,MATCH(O3603,[1]媒体政策预估表!$A$2:$M$2,0),0)</f>
        <v>7.0000000000000007E-2</v>
      </c>
      <c r="AF3603" s="7">
        <f t="shared" si="587"/>
        <v>0</v>
      </c>
      <c r="AG3603" s="16">
        <v>0</v>
      </c>
      <c r="AH3603" s="83">
        <f t="shared" si="582"/>
        <v>0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3420</v>
      </c>
      <c r="B3604" s="91" t="s">
        <v>35</v>
      </c>
      <c r="C3604" s="91" t="s">
        <v>146</v>
      </c>
      <c r="D3604" s="91" t="s">
        <v>154</v>
      </c>
      <c r="E3604" s="91" t="s">
        <v>606</v>
      </c>
      <c r="F3604" s="91" t="s">
        <v>606</v>
      </c>
      <c r="G3604" s="91" t="s">
        <v>606</v>
      </c>
      <c r="H3604" s="91">
        <v>62</v>
      </c>
      <c r="I3604" s="91" t="s">
        <v>411</v>
      </c>
      <c r="J3604" s="2" t="s">
        <v>3335</v>
      </c>
      <c r="K3604" s="2" t="s">
        <v>3284</v>
      </c>
      <c r="L3604" s="2" t="s">
        <v>35</v>
      </c>
      <c r="M3604" s="91" t="s">
        <v>607</v>
      </c>
      <c r="N3604" s="64"/>
      <c r="O3604" s="64" t="s">
        <v>413</v>
      </c>
      <c r="P3604" s="64" t="s">
        <v>41</v>
      </c>
      <c r="Q3604" s="16">
        <v>0</v>
      </c>
      <c r="R3604" s="64">
        <v>1000099385</v>
      </c>
      <c r="S3604" s="64"/>
      <c r="T3604" s="83">
        <v>1728.88</v>
      </c>
      <c r="U3604" s="13"/>
      <c r="V3604" s="13">
        <v>1728.88</v>
      </c>
      <c r="W3604" s="83">
        <f t="shared" si="583"/>
        <v>0</v>
      </c>
      <c r="X3604" s="83">
        <f t="shared" si="584"/>
        <v>1728.88</v>
      </c>
      <c r="Y3604" s="83"/>
      <c r="Z3604" s="16">
        <v>0</v>
      </c>
      <c r="AA3604" s="7">
        <v>0</v>
      </c>
      <c r="AB3604" s="7">
        <f t="shared" si="585"/>
        <v>1728.88</v>
      </c>
      <c r="AC3604" s="5">
        <f t="shared" si="586"/>
        <v>0</v>
      </c>
      <c r="AD3604" s="83">
        <f t="shared" si="581"/>
        <v>1728.88</v>
      </c>
      <c r="AE3604" s="3">
        <f>VLOOKUP(I3604,[1]媒体政策预估表!A:N,MATCH(O3604,[1]媒体政策预估表!$A$2:$M$2,0),0)</f>
        <v>7.0000000000000007E-2</v>
      </c>
      <c r="AF3604" s="7">
        <f t="shared" si="587"/>
        <v>121.02160000000002</v>
      </c>
      <c r="AG3604" s="16">
        <v>0</v>
      </c>
      <c r="AH3604" s="83">
        <f t="shared" si="582"/>
        <v>1728.88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3420</v>
      </c>
      <c r="B3605" s="91" t="s">
        <v>35</v>
      </c>
      <c r="C3605" s="91" t="s">
        <v>146</v>
      </c>
      <c r="D3605" s="91" t="s">
        <v>163</v>
      </c>
      <c r="E3605" s="91" t="s">
        <v>608</v>
      </c>
      <c r="F3605" s="91" t="s">
        <v>608</v>
      </c>
      <c r="G3605" s="91" t="s">
        <v>608</v>
      </c>
      <c r="H3605" s="91">
        <v>62</v>
      </c>
      <c r="I3605" s="91" t="s">
        <v>411</v>
      </c>
      <c r="J3605" s="2" t="s">
        <v>3335</v>
      </c>
      <c r="K3605" s="2" t="s">
        <v>3284</v>
      </c>
      <c r="L3605" s="2" t="s">
        <v>35</v>
      </c>
      <c r="M3605" s="91" t="s">
        <v>609</v>
      </c>
      <c r="N3605" s="64"/>
      <c r="O3605" s="64" t="s">
        <v>413</v>
      </c>
      <c r="P3605" s="64" t="s">
        <v>46</v>
      </c>
      <c r="Q3605" s="16">
        <v>0.02</v>
      </c>
      <c r="R3605" s="64">
        <v>1000099906</v>
      </c>
      <c r="S3605" s="64"/>
      <c r="T3605" s="83">
        <v>5979.7199999999993</v>
      </c>
      <c r="U3605" s="13"/>
      <c r="V3605" s="13">
        <v>0</v>
      </c>
      <c r="W3605" s="83">
        <f t="shared" si="583"/>
        <v>5979.7199999999993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7.0000000000000007E-2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3420</v>
      </c>
      <c r="B3606" s="91" t="s">
        <v>35</v>
      </c>
      <c r="C3606" s="91" t="s">
        <v>166</v>
      </c>
      <c r="D3606" s="91" t="s">
        <v>167</v>
      </c>
      <c r="E3606" s="91" t="s">
        <v>622</v>
      </c>
      <c r="F3606" s="91" t="s">
        <v>623</v>
      </c>
      <c r="G3606" s="91" t="s">
        <v>622</v>
      </c>
      <c r="H3606" s="91">
        <v>62</v>
      </c>
      <c r="I3606" s="91" t="s">
        <v>411</v>
      </c>
      <c r="J3606" s="2" t="s">
        <v>3335</v>
      </c>
      <c r="K3606" s="2" t="s">
        <v>3284</v>
      </c>
      <c r="L3606" s="2" t="s">
        <v>35</v>
      </c>
      <c r="M3606" s="91" t="s">
        <v>625</v>
      </c>
      <c r="N3606" s="64"/>
      <c r="O3606" s="64" t="s">
        <v>45</v>
      </c>
      <c r="P3606" s="64" t="s">
        <v>41</v>
      </c>
      <c r="Q3606" s="16">
        <v>0</v>
      </c>
      <c r="R3606" s="64">
        <v>1000067334</v>
      </c>
      <c r="S3606" s="64"/>
      <c r="T3606" s="83">
        <v>0</v>
      </c>
      <c r="U3606" s="13"/>
      <c r="V3606" s="13">
        <v>0</v>
      </c>
      <c r="W3606" s="83">
        <f t="shared" si="583"/>
        <v>0</v>
      </c>
      <c r="X3606" s="83">
        <f t="shared" si="584"/>
        <v>0</v>
      </c>
      <c r="Y3606" s="83"/>
      <c r="Z3606" s="16">
        <v>0</v>
      </c>
      <c r="AA3606" s="7">
        <v>0</v>
      </c>
      <c r="AB3606" s="7">
        <f t="shared" si="585"/>
        <v>0</v>
      </c>
      <c r="AC3606" s="5">
        <f t="shared" si="586"/>
        <v>0</v>
      </c>
      <c r="AD3606" s="83">
        <f t="shared" si="581"/>
        <v>0</v>
      </c>
      <c r="AE3606" s="3">
        <f>VLOOKUP(I3606,[1]媒体政策预估表!A:N,MATCH(O3606,[1]媒体政策预估表!$A$2:$M$2,0),0)</f>
        <v>0.12</v>
      </c>
      <c r="AF3606" s="7">
        <f t="shared" si="587"/>
        <v>0</v>
      </c>
      <c r="AG3606" s="16">
        <v>0</v>
      </c>
      <c r="AH3606" s="83">
        <f t="shared" si="582"/>
        <v>0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3420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3335</v>
      </c>
      <c r="K3607" s="2" t="s">
        <v>3284</v>
      </c>
      <c r="L3607" s="2" t="s">
        <v>35</v>
      </c>
      <c r="M3607" s="91" t="s">
        <v>633</v>
      </c>
      <c r="N3607" s="64"/>
      <c r="O3607" s="64" t="s">
        <v>45</v>
      </c>
      <c r="P3607" s="64" t="s">
        <v>41</v>
      </c>
      <c r="Q3607" s="16">
        <v>0</v>
      </c>
      <c r="R3607" s="64">
        <v>1000048304</v>
      </c>
      <c r="S3607" s="64"/>
      <c r="T3607" s="83">
        <v>70744.010000000009</v>
      </c>
      <c r="U3607" s="13"/>
      <c r="V3607" s="13">
        <v>13563.28</v>
      </c>
      <c r="W3607" s="83">
        <f t="shared" si="583"/>
        <v>57180.73000000001</v>
      </c>
      <c r="X3607" s="83">
        <f t="shared" si="584"/>
        <v>13563.28</v>
      </c>
      <c r="Y3607" s="83"/>
      <c r="Z3607" s="16">
        <v>0</v>
      </c>
      <c r="AA3607" s="7">
        <v>0</v>
      </c>
      <c r="AB3607" s="7">
        <f t="shared" si="585"/>
        <v>13563.28</v>
      </c>
      <c r="AC3607" s="5">
        <f t="shared" si="586"/>
        <v>0</v>
      </c>
      <c r="AD3607" s="83">
        <f t="shared" si="581"/>
        <v>13563.28</v>
      </c>
      <c r="AE3607" s="3">
        <f>VLOOKUP(I3607,[1]媒体政策预估表!A:N,MATCH(O3607,[1]媒体政策预估表!$A$2:$M$2,0),0)</f>
        <v>0.12</v>
      </c>
      <c r="AF3607" s="7">
        <f t="shared" si="587"/>
        <v>1627.5935999999999</v>
      </c>
      <c r="AG3607" s="16">
        <v>0</v>
      </c>
      <c r="AH3607" s="83">
        <f t="shared" si="582"/>
        <v>13563.28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3420</v>
      </c>
      <c r="B3608" s="91" t="s">
        <v>35</v>
      </c>
      <c r="C3608" s="91" t="s">
        <v>166</v>
      </c>
      <c r="D3608" s="91" t="s">
        <v>171</v>
      </c>
      <c r="E3608" s="91" t="s">
        <v>631</v>
      </c>
      <c r="F3608" s="91" t="s">
        <v>631</v>
      </c>
      <c r="G3608" s="91" t="s">
        <v>631</v>
      </c>
      <c r="H3608" s="91">
        <v>62</v>
      </c>
      <c r="I3608" s="91" t="s">
        <v>411</v>
      </c>
      <c r="J3608" s="2" t="s">
        <v>3335</v>
      </c>
      <c r="K3608" s="2" t="s">
        <v>3284</v>
      </c>
      <c r="L3608" s="2" t="s">
        <v>35</v>
      </c>
      <c r="M3608" s="91" t="s">
        <v>634</v>
      </c>
      <c r="N3608" s="64"/>
      <c r="O3608" s="64" t="s">
        <v>45</v>
      </c>
      <c r="P3608" s="64" t="s">
        <v>41</v>
      </c>
      <c r="Q3608" s="16">
        <v>0</v>
      </c>
      <c r="R3608" s="64">
        <v>1000052084</v>
      </c>
      <c r="S3608" s="64"/>
      <c r="T3608" s="83">
        <v>85404.5</v>
      </c>
      <c r="U3608" s="13"/>
      <c r="V3608" s="13">
        <v>14644.130000000005</v>
      </c>
      <c r="W3608" s="83">
        <f t="shared" si="583"/>
        <v>70760.37</v>
      </c>
      <c r="X3608" s="83">
        <f t="shared" si="584"/>
        <v>14644.130000000005</v>
      </c>
      <c r="Y3608" s="83"/>
      <c r="Z3608" s="16">
        <v>0</v>
      </c>
      <c r="AA3608" s="7">
        <v>0</v>
      </c>
      <c r="AB3608" s="7">
        <f t="shared" si="585"/>
        <v>14644.130000000005</v>
      </c>
      <c r="AC3608" s="5">
        <f t="shared" si="586"/>
        <v>0</v>
      </c>
      <c r="AD3608" s="83">
        <f t="shared" si="581"/>
        <v>14644.130000000005</v>
      </c>
      <c r="AE3608" s="3">
        <f>VLOOKUP(I3608,[1]媒体政策预估表!A:N,MATCH(O3608,[1]媒体政策预估表!$A$2:$M$2,0),0)</f>
        <v>0.12</v>
      </c>
      <c r="AF3608" s="7">
        <f t="shared" si="587"/>
        <v>1757.2956000000006</v>
      </c>
      <c r="AG3608" s="16">
        <v>0</v>
      </c>
      <c r="AH3608" s="83">
        <f t="shared" si="582"/>
        <v>14644.130000000005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3420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3335</v>
      </c>
      <c r="K3609" s="2" t="s">
        <v>3284</v>
      </c>
      <c r="L3609" s="2" t="s">
        <v>35</v>
      </c>
      <c r="M3609" s="91" t="s">
        <v>643</v>
      </c>
      <c r="N3609" s="64"/>
      <c r="O3609" s="64" t="s">
        <v>413</v>
      </c>
      <c r="P3609" s="64" t="s">
        <v>46</v>
      </c>
      <c r="Q3609" s="16">
        <v>0.01</v>
      </c>
      <c r="R3609" s="64">
        <v>1000099998</v>
      </c>
      <c r="S3609" s="64"/>
      <c r="T3609" s="83">
        <v>6745.25</v>
      </c>
      <c r="U3609" s="13"/>
      <c r="V3609" s="13">
        <v>0</v>
      </c>
      <c r="W3609" s="83">
        <f t="shared" si="583"/>
        <v>6745.25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3420</v>
      </c>
      <c r="B3610" s="91" t="s">
        <v>35</v>
      </c>
      <c r="C3610" s="91" t="s">
        <v>166</v>
      </c>
      <c r="D3610" s="91" t="s">
        <v>176</v>
      </c>
      <c r="E3610" s="91" t="s">
        <v>642</v>
      </c>
      <c r="F3610" s="91" t="s">
        <v>642</v>
      </c>
      <c r="G3610" s="91" t="s">
        <v>642</v>
      </c>
      <c r="H3610" s="91">
        <v>62</v>
      </c>
      <c r="I3610" s="91" t="s">
        <v>411</v>
      </c>
      <c r="J3610" s="2" t="s">
        <v>3335</v>
      </c>
      <c r="K3610" s="2" t="s">
        <v>3284</v>
      </c>
      <c r="L3610" s="2" t="s">
        <v>35</v>
      </c>
      <c r="M3610" s="91" t="s">
        <v>644</v>
      </c>
      <c r="N3610" s="64"/>
      <c r="O3610" s="64" t="s">
        <v>413</v>
      </c>
      <c r="P3610" s="64" t="s">
        <v>46</v>
      </c>
      <c r="Q3610" s="16">
        <v>0.01</v>
      </c>
      <c r="R3610" s="64">
        <v>1000099885</v>
      </c>
      <c r="S3610" s="64"/>
      <c r="T3610" s="83">
        <v>7072.96</v>
      </c>
      <c r="U3610" s="13"/>
      <c r="V3610" s="13">
        <v>0</v>
      </c>
      <c r="W3610" s="83">
        <f t="shared" si="583"/>
        <v>7072.96</v>
      </c>
      <c r="X3610" s="83">
        <f t="shared" si="584"/>
        <v>0</v>
      </c>
      <c r="Y3610" s="83"/>
      <c r="Z3610" s="16">
        <v>0</v>
      </c>
      <c r="AA3610" s="7">
        <v>0</v>
      </c>
      <c r="AB3610" s="7">
        <f t="shared" si="585"/>
        <v>0</v>
      </c>
      <c r="AC3610" s="5">
        <f t="shared" si="586"/>
        <v>0</v>
      </c>
      <c r="AD3610" s="83">
        <f t="shared" si="581"/>
        <v>0</v>
      </c>
      <c r="AE3610" s="3">
        <f>VLOOKUP(I3610,[1]媒体政策预估表!A:N,MATCH(O3610,[1]媒体政策预估表!$A$2:$M$2,0),0)</f>
        <v>7.0000000000000007E-2</v>
      </c>
      <c r="AF3610" s="7">
        <f t="shared" si="587"/>
        <v>0</v>
      </c>
      <c r="AG3610" s="16">
        <v>0</v>
      </c>
      <c r="AH3610" s="83">
        <f t="shared" si="582"/>
        <v>0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3420</v>
      </c>
      <c r="B3611" s="91" t="s">
        <v>35</v>
      </c>
      <c r="C3611" s="91" t="s">
        <v>166</v>
      </c>
      <c r="D3611" s="91" t="s">
        <v>176</v>
      </c>
      <c r="E3611" s="91" t="s">
        <v>652</v>
      </c>
      <c r="F3611" s="91" t="s">
        <v>652</v>
      </c>
      <c r="G3611" s="91" t="s">
        <v>652</v>
      </c>
      <c r="H3611" s="91">
        <v>62</v>
      </c>
      <c r="I3611" s="91" t="s">
        <v>411</v>
      </c>
      <c r="J3611" s="2" t="s">
        <v>3335</v>
      </c>
      <c r="K3611" s="2" t="s">
        <v>3284</v>
      </c>
      <c r="L3611" s="2" t="s">
        <v>35</v>
      </c>
      <c r="M3611" s="91" t="s">
        <v>653</v>
      </c>
      <c r="N3611" s="64"/>
      <c r="O3611" s="64" t="s">
        <v>45</v>
      </c>
      <c r="P3611" s="64" t="s">
        <v>41</v>
      </c>
      <c r="Q3611" s="16">
        <v>0</v>
      </c>
      <c r="R3611" s="64">
        <v>1000100815</v>
      </c>
      <c r="S3611" s="64"/>
      <c r="T3611" s="83">
        <v>10000</v>
      </c>
      <c r="U3611" s="13"/>
      <c r="V3611" s="13">
        <v>412.2</v>
      </c>
      <c r="W3611" s="83">
        <f t="shared" si="583"/>
        <v>9587.7999999999993</v>
      </c>
      <c r="X3611" s="83">
        <f t="shared" si="584"/>
        <v>412.2</v>
      </c>
      <c r="Y3611" s="83"/>
      <c r="Z3611" s="16">
        <v>0</v>
      </c>
      <c r="AA3611" s="7">
        <v>0</v>
      </c>
      <c r="AB3611" s="7">
        <f t="shared" si="585"/>
        <v>412.2</v>
      </c>
      <c r="AC3611" s="5">
        <f t="shared" si="586"/>
        <v>0</v>
      </c>
      <c r="AD3611" s="83">
        <f t="shared" si="581"/>
        <v>412.2</v>
      </c>
      <c r="AE3611" s="3">
        <f>VLOOKUP(I3611,[1]媒体政策预估表!A:N,MATCH(O3611,[1]媒体政策预估表!$A$2:$M$2,0),0)</f>
        <v>0.12</v>
      </c>
      <c r="AF3611" s="7">
        <f t="shared" si="587"/>
        <v>49.463999999999999</v>
      </c>
      <c r="AG3611" s="16">
        <v>0</v>
      </c>
      <c r="AH3611" s="83">
        <f t="shared" si="582"/>
        <v>412.2</v>
      </c>
      <c r="AI3611" s="64"/>
      <c r="AJ3611" s="1" t="e">
        <v>#N/A</v>
      </c>
      <c r="AK3611" s="12">
        <f t="shared" si="588"/>
        <v>0</v>
      </c>
    </row>
    <row r="3612" spans="1:37" hidden="1" x14ac:dyDescent="0.3">
      <c r="A3612" s="104" t="s">
        <v>3420</v>
      </c>
      <c r="B3612" s="91" t="s">
        <v>35</v>
      </c>
      <c r="C3612" s="91" t="s">
        <v>166</v>
      </c>
      <c r="D3612" s="91" t="s">
        <v>176</v>
      </c>
      <c r="E3612" s="91" t="s">
        <v>674</v>
      </c>
      <c r="F3612" s="91" t="s">
        <v>674</v>
      </c>
      <c r="G3612" s="91" t="s">
        <v>674</v>
      </c>
      <c r="H3612" s="91">
        <v>62</v>
      </c>
      <c r="I3612" s="91" t="s">
        <v>411</v>
      </c>
      <c r="J3612" s="2" t="s">
        <v>3335</v>
      </c>
      <c r="K3612" s="2" t="s">
        <v>3284</v>
      </c>
      <c r="L3612" s="2" t="s">
        <v>35</v>
      </c>
      <c r="M3612" s="91" t="s">
        <v>675</v>
      </c>
      <c r="N3612" s="64"/>
      <c r="O3612" s="64" t="s">
        <v>413</v>
      </c>
      <c r="P3612" s="64" t="s">
        <v>41</v>
      </c>
      <c r="Q3612" s="16">
        <v>0</v>
      </c>
      <c r="R3612" s="64">
        <v>1000097764</v>
      </c>
      <c r="S3612" s="64"/>
      <c r="T3612" s="83">
        <v>8160.4000000000015</v>
      </c>
      <c r="U3612" s="13"/>
      <c r="V3612" s="83">
        <v>8160.4000000000015</v>
      </c>
      <c r="W3612" s="83">
        <f t="shared" si="583"/>
        <v>0</v>
      </c>
      <c r="X3612" s="83">
        <f t="shared" si="584"/>
        <v>8160.4000000000015</v>
      </c>
      <c r="Y3612" s="83"/>
      <c r="Z3612" s="16">
        <v>0</v>
      </c>
      <c r="AA3612" s="7">
        <v>0</v>
      </c>
      <c r="AB3612" s="7"/>
      <c r="AC3612" s="5">
        <f t="shared" si="586"/>
        <v>0</v>
      </c>
      <c r="AD3612" s="83">
        <f t="shared" si="581"/>
        <v>8160.4000000000015</v>
      </c>
      <c r="AE3612" s="3">
        <f>VLOOKUP(I3612,[1]媒体政策预估表!A:N,MATCH(O3612,[1]媒体政策预估表!$A$2:$M$2,0),0)</f>
        <v>7.0000000000000007E-2</v>
      </c>
      <c r="AF3612" s="7">
        <f t="shared" si="587"/>
        <v>571.22800000000018</v>
      </c>
      <c r="AG3612" s="16">
        <v>0</v>
      </c>
      <c r="AH3612" s="83">
        <f t="shared" si="582"/>
        <v>8160.4000000000015</v>
      </c>
      <c r="AI3612" s="64"/>
      <c r="AJ3612" s="1">
        <v>109</v>
      </c>
      <c r="AK3612" s="12">
        <f t="shared" si="588"/>
        <v>8160.4000000000015</v>
      </c>
    </row>
    <row r="3613" spans="1:37" hidden="1" x14ac:dyDescent="0.3">
      <c r="A3613" s="104" t="s">
        <v>3420</v>
      </c>
      <c r="B3613" s="91" t="s">
        <v>35</v>
      </c>
      <c r="C3613" s="91" t="s">
        <v>166</v>
      </c>
      <c r="D3613" s="91" t="s">
        <v>176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411</v>
      </c>
      <c r="J3613" s="2" t="s">
        <v>3335</v>
      </c>
      <c r="K3613" s="2" t="s">
        <v>3284</v>
      </c>
      <c r="L3613" s="2" t="s">
        <v>35</v>
      </c>
      <c r="M3613" s="91" t="s">
        <v>677</v>
      </c>
      <c r="N3613" s="64"/>
      <c r="O3613" s="64" t="s">
        <v>413</v>
      </c>
      <c r="P3613" s="64" t="s">
        <v>41</v>
      </c>
      <c r="Q3613" s="16">
        <v>0</v>
      </c>
      <c r="R3613" s="64">
        <v>1000099492</v>
      </c>
      <c r="S3613" s="64"/>
      <c r="T3613" s="83">
        <v>13738.230000000003</v>
      </c>
      <c r="U3613" s="13"/>
      <c r="V3613" s="83">
        <v>13738.230000000003</v>
      </c>
      <c r="W3613" s="83">
        <f t="shared" si="583"/>
        <v>0</v>
      </c>
      <c r="X3613" s="83">
        <f t="shared" si="584"/>
        <v>13738.230000000003</v>
      </c>
      <c r="Y3613" s="83"/>
      <c r="Z3613" s="16">
        <v>0</v>
      </c>
      <c r="AA3613" s="7">
        <v>0</v>
      </c>
      <c r="AB3613" s="7">
        <f t="shared" si="585"/>
        <v>13738.230000000003</v>
      </c>
      <c r="AC3613" s="5">
        <f t="shared" si="586"/>
        <v>0</v>
      </c>
      <c r="AD3613" s="83">
        <f t="shared" si="581"/>
        <v>13738.230000000003</v>
      </c>
      <c r="AE3613" s="3">
        <f>VLOOKUP(I3613,[1]媒体政策预估表!A:N,MATCH(O3613,[1]媒体政策预估表!$A$2:$M$2,0),0)</f>
        <v>7.0000000000000007E-2</v>
      </c>
      <c r="AF3613" s="7">
        <f t="shared" si="587"/>
        <v>961.67610000000036</v>
      </c>
      <c r="AG3613" s="16">
        <v>0</v>
      </c>
      <c r="AH3613" s="83">
        <f t="shared" si="582"/>
        <v>13738.230000000003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3420</v>
      </c>
      <c r="B3614" s="91" t="s">
        <v>35</v>
      </c>
      <c r="C3614" s="91" t="s">
        <v>166</v>
      </c>
      <c r="D3614" s="91" t="s">
        <v>176</v>
      </c>
      <c r="E3614" s="91" t="s">
        <v>679</v>
      </c>
      <c r="F3614" s="91" t="s">
        <v>679</v>
      </c>
      <c r="G3614" s="91" t="s">
        <v>679</v>
      </c>
      <c r="H3614" s="91">
        <v>62</v>
      </c>
      <c r="I3614" s="91" t="s">
        <v>411</v>
      </c>
      <c r="J3614" s="2" t="s">
        <v>3335</v>
      </c>
      <c r="K3614" s="2" t="s">
        <v>3284</v>
      </c>
      <c r="L3614" s="2" t="s">
        <v>35</v>
      </c>
      <c r="M3614" s="91" t="s">
        <v>680</v>
      </c>
      <c r="N3614" s="64"/>
      <c r="O3614" s="64" t="s">
        <v>45</v>
      </c>
      <c r="P3614" s="64" t="s">
        <v>41</v>
      </c>
      <c r="Q3614" s="16">
        <v>0</v>
      </c>
      <c r="R3614" s="64">
        <v>1000100039</v>
      </c>
      <c r="S3614" s="64"/>
      <c r="T3614" s="83">
        <v>13155.789999999999</v>
      </c>
      <c r="U3614" s="13"/>
      <c r="V3614" s="13">
        <v>0</v>
      </c>
      <c r="W3614" s="83">
        <f t="shared" si="583"/>
        <v>13155.789999999999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0.12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3420</v>
      </c>
      <c r="B3615" s="91" t="s">
        <v>35</v>
      </c>
      <c r="C3615" s="91" t="s">
        <v>166</v>
      </c>
      <c r="D3615" s="91" t="s">
        <v>176</v>
      </c>
      <c r="E3615" s="91" t="s">
        <v>681</v>
      </c>
      <c r="F3615" s="91" t="s">
        <v>681</v>
      </c>
      <c r="G3615" s="91" t="s">
        <v>681</v>
      </c>
      <c r="H3615" s="91">
        <v>62</v>
      </c>
      <c r="I3615" s="91" t="s">
        <v>411</v>
      </c>
      <c r="J3615" s="2" t="s">
        <v>3335</v>
      </c>
      <c r="K3615" s="2" t="s">
        <v>3284</v>
      </c>
      <c r="L3615" s="2" t="s">
        <v>35</v>
      </c>
      <c r="M3615" s="91" t="s">
        <v>682</v>
      </c>
      <c r="N3615" s="64"/>
      <c r="O3615" s="64" t="s">
        <v>413</v>
      </c>
      <c r="P3615" s="64" t="s">
        <v>41</v>
      </c>
      <c r="Q3615" s="16">
        <v>0</v>
      </c>
      <c r="R3615" s="64">
        <v>1000090915</v>
      </c>
      <c r="S3615" s="64"/>
      <c r="T3615" s="83">
        <v>6979.41</v>
      </c>
      <c r="U3615" s="13"/>
      <c r="V3615" s="13">
        <v>0</v>
      </c>
      <c r="W3615" s="83">
        <f t="shared" si="583"/>
        <v>6979.41</v>
      </c>
      <c r="X3615" s="83">
        <f t="shared" si="584"/>
        <v>0</v>
      </c>
      <c r="Y3615" s="83"/>
      <c r="Z3615" s="16">
        <v>0</v>
      </c>
      <c r="AA3615" s="7">
        <v>0</v>
      </c>
      <c r="AB3615" s="7">
        <f t="shared" si="585"/>
        <v>0</v>
      </c>
      <c r="AC3615" s="5">
        <f t="shared" si="586"/>
        <v>0</v>
      </c>
      <c r="AD3615" s="83">
        <f t="shared" si="581"/>
        <v>0</v>
      </c>
      <c r="AE3615" s="3">
        <f>VLOOKUP(I3615,[1]媒体政策预估表!A:N,MATCH(O3615,[1]媒体政策预估表!$A$2:$M$2,0),0)</f>
        <v>7.0000000000000007E-2</v>
      </c>
      <c r="AF3615" s="7">
        <f t="shared" si="587"/>
        <v>0</v>
      </c>
      <c r="AG3615" s="16">
        <v>0</v>
      </c>
      <c r="AH3615" s="83">
        <f t="shared" si="582"/>
        <v>0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3420</v>
      </c>
      <c r="B3616" s="91" t="s">
        <v>35</v>
      </c>
      <c r="C3616" s="91" t="s">
        <v>166</v>
      </c>
      <c r="D3616" s="91" t="s">
        <v>176</v>
      </c>
      <c r="E3616" s="91" t="s">
        <v>686</v>
      </c>
      <c r="F3616" s="91" t="s">
        <v>686</v>
      </c>
      <c r="G3616" s="91" t="s">
        <v>686</v>
      </c>
      <c r="H3616" s="91">
        <v>62</v>
      </c>
      <c r="I3616" s="91" t="s">
        <v>411</v>
      </c>
      <c r="J3616" s="2" t="s">
        <v>3335</v>
      </c>
      <c r="K3616" s="2" t="s">
        <v>3284</v>
      </c>
      <c r="L3616" s="2" t="s">
        <v>35</v>
      </c>
      <c r="M3616" s="91" t="s">
        <v>687</v>
      </c>
      <c r="N3616" s="64"/>
      <c r="O3616" s="64" t="s">
        <v>413</v>
      </c>
      <c r="P3616" s="64" t="s">
        <v>41</v>
      </c>
      <c r="Q3616" s="16">
        <v>0</v>
      </c>
      <c r="R3616" s="64">
        <v>1000040485</v>
      </c>
      <c r="S3616" s="64"/>
      <c r="T3616" s="83">
        <v>16393.010000000002</v>
      </c>
      <c r="U3616" s="13"/>
      <c r="V3616" s="13">
        <v>8063.26</v>
      </c>
      <c r="W3616" s="83">
        <f t="shared" si="583"/>
        <v>8329.7500000000018</v>
      </c>
      <c r="X3616" s="83">
        <f t="shared" si="584"/>
        <v>8063.26</v>
      </c>
      <c r="Y3616" s="83"/>
      <c r="Z3616" s="16">
        <v>0</v>
      </c>
      <c r="AA3616" s="7">
        <v>0</v>
      </c>
      <c r="AB3616" s="7">
        <f t="shared" si="585"/>
        <v>8063.26</v>
      </c>
      <c r="AC3616" s="5">
        <f t="shared" si="586"/>
        <v>0</v>
      </c>
      <c r="AD3616" s="83">
        <f t="shared" si="581"/>
        <v>8063.26</v>
      </c>
      <c r="AE3616" s="3">
        <f>VLOOKUP(I3616,[1]媒体政策预估表!A:N,MATCH(O3616,[1]媒体政策预估表!$A$2:$M$2,0),0)</f>
        <v>7.0000000000000007E-2</v>
      </c>
      <c r="AF3616" s="7">
        <f t="shared" si="587"/>
        <v>564.42820000000006</v>
      </c>
      <c r="AG3616" s="16">
        <v>0</v>
      </c>
      <c r="AH3616" s="83">
        <f t="shared" si="582"/>
        <v>8063.26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3420</v>
      </c>
      <c r="B3617" s="91" t="s">
        <v>35</v>
      </c>
      <c r="C3617" s="91" t="s">
        <v>166</v>
      </c>
      <c r="D3617" s="91" t="s">
        <v>176</v>
      </c>
      <c r="E3617" s="91" t="s">
        <v>691</v>
      </c>
      <c r="F3617" s="91" t="s">
        <v>691</v>
      </c>
      <c r="G3617" s="91" t="s">
        <v>691</v>
      </c>
      <c r="H3617" s="91">
        <v>62</v>
      </c>
      <c r="I3617" s="91" t="s">
        <v>411</v>
      </c>
      <c r="J3617" s="2" t="s">
        <v>3335</v>
      </c>
      <c r="K3617" s="2" t="s">
        <v>3284</v>
      </c>
      <c r="L3617" s="2" t="s">
        <v>35</v>
      </c>
      <c r="M3617" s="91" t="s">
        <v>692</v>
      </c>
      <c r="N3617" s="64"/>
      <c r="O3617" s="64" t="s">
        <v>413</v>
      </c>
      <c r="P3617" s="64" t="s">
        <v>41</v>
      </c>
      <c r="Q3617" s="16">
        <v>0</v>
      </c>
      <c r="R3617" s="64">
        <v>1000083486</v>
      </c>
      <c r="S3617" s="64"/>
      <c r="T3617" s="83">
        <v>78823.999999999985</v>
      </c>
      <c r="U3617" s="13"/>
      <c r="V3617" s="13">
        <v>41049.35</v>
      </c>
      <c r="W3617" s="83">
        <f t="shared" si="583"/>
        <v>37774.649999999987</v>
      </c>
      <c r="X3617" s="83">
        <f t="shared" si="584"/>
        <v>41049.35</v>
      </c>
      <c r="Y3617" s="83"/>
      <c r="Z3617" s="16">
        <v>0</v>
      </c>
      <c r="AA3617" s="7">
        <v>0</v>
      </c>
      <c r="AB3617" s="7">
        <f t="shared" si="585"/>
        <v>41049.35</v>
      </c>
      <c r="AC3617" s="5">
        <f t="shared" si="586"/>
        <v>0</v>
      </c>
      <c r="AD3617" s="83">
        <f t="shared" si="581"/>
        <v>41049.35</v>
      </c>
      <c r="AE3617" s="3">
        <f>VLOOKUP(I3617,[1]媒体政策预估表!A:N,MATCH(O3617,[1]媒体政策预估表!$A$2:$M$2,0),0)</f>
        <v>7.0000000000000007E-2</v>
      </c>
      <c r="AF3617" s="7">
        <f t="shared" si="587"/>
        <v>2873.4545000000003</v>
      </c>
      <c r="AG3617" s="16">
        <v>0</v>
      </c>
      <c r="AH3617" s="83">
        <f t="shared" si="582"/>
        <v>41049.35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3420</v>
      </c>
      <c r="B3618" s="91" t="s">
        <v>35</v>
      </c>
      <c r="C3618" s="91" t="s">
        <v>166</v>
      </c>
      <c r="D3618" s="91" t="s">
        <v>183</v>
      </c>
      <c r="E3618" s="91" t="s">
        <v>701</v>
      </c>
      <c r="F3618" s="91" t="s">
        <v>702</v>
      </c>
      <c r="G3618" s="91" t="s">
        <v>701</v>
      </c>
      <c r="H3618" s="91">
        <v>62</v>
      </c>
      <c r="I3618" s="91" t="s">
        <v>411</v>
      </c>
      <c r="J3618" s="2" t="s">
        <v>3335</v>
      </c>
      <c r="K3618" s="2" t="s">
        <v>3284</v>
      </c>
      <c r="L3618" s="2" t="s">
        <v>35</v>
      </c>
      <c r="M3618" s="91" t="s">
        <v>703</v>
      </c>
      <c r="N3618" s="64"/>
      <c r="O3618" s="64" t="s">
        <v>413</v>
      </c>
      <c r="P3618" s="64" t="s">
        <v>46</v>
      </c>
      <c r="Q3618" s="16">
        <v>0.02</v>
      </c>
      <c r="R3618" s="64">
        <v>1000016173</v>
      </c>
      <c r="S3618" s="64"/>
      <c r="T3618" s="83">
        <v>712751.88000000012</v>
      </c>
      <c r="U3618" s="13"/>
      <c r="V3618" s="13">
        <v>380847.27000000008</v>
      </c>
      <c r="W3618" s="83">
        <f t="shared" si="583"/>
        <v>331904.61000000004</v>
      </c>
      <c r="X3618" s="83">
        <f t="shared" si="584"/>
        <v>373379.67647058831</v>
      </c>
      <c r="Y3618" s="83"/>
      <c r="Z3618" s="16">
        <v>0</v>
      </c>
      <c r="AA3618" s="7">
        <v>0</v>
      </c>
      <c r="AB3618" s="7">
        <f t="shared" si="585"/>
        <v>373379.67647058831</v>
      </c>
      <c r="AC3618" s="5">
        <f t="shared" si="586"/>
        <v>7467.5935294117662</v>
      </c>
      <c r="AD3618" s="83">
        <f t="shared" si="581"/>
        <v>380847.27000000008</v>
      </c>
      <c r="AE3618" s="3">
        <f>VLOOKUP(I3618,[1]媒体政策预估表!A:N,MATCH(O3618,[1]媒体政策预估表!$A$2:$M$2,0),0)</f>
        <v>7.0000000000000007E-2</v>
      </c>
      <c r="AF3618" s="7">
        <f t="shared" si="587"/>
        <v>26659.308900000007</v>
      </c>
      <c r="AG3618" s="16">
        <v>0</v>
      </c>
      <c r="AH3618" s="83">
        <f t="shared" si="582"/>
        <v>380847.27000000008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3420</v>
      </c>
      <c r="B3619" s="91" t="s">
        <v>35</v>
      </c>
      <c r="C3619" s="91" t="s">
        <v>36</v>
      </c>
      <c r="D3619" s="91" t="s">
        <v>226</v>
      </c>
      <c r="E3619" s="91" t="s">
        <v>709</v>
      </c>
      <c r="F3619" s="91" t="s">
        <v>709</v>
      </c>
      <c r="G3619" s="91" t="s">
        <v>709</v>
      </c>
      <c r="H3619" s="91">
        <v>62</v>
      </c>
      <c r="I3619" s="91" t="s">
        <v>411</v>
      </c>
      <c r="J3619" s="2" t="s">
        <v>3335</v>
      </c>
      <c r="K3619" s="2" t="s">
        <v>3284</v>
      </c>
      <c r="L3619" s="2" t="s">
        <v>35</v>
      </c>
      <c r="M3619" s="91" t="s">
        <v>710</v>
      </c>
      <c r="N3619" s="64"/>
      <c r="O3619" s="64" t="s">
        <v>413</v>
      </c>
      <c r="P3619" s="64" t="s">
        <v>41</v>
      </c>
      <c r="Q3619" s="16">
        <v>0</v>
      </c>
      <c r="R3619" s="64">
        <v>1000096438</v>
      </c>
      <c r="S3619" s="64"/>
      <c r="T3619" s="83">
        <v>1441</v>
      </c>
      <c r="U3619" s="13"/>
      <c r="V3619" s="13">
        <v>0</v>
      </c>
      <c r="W3619" s="83">
        <f t="shared" si="583"/>
        <v>1441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3420</v>
      </c>
      <c r="B3620" s="91" t="s">
        <v>35</v>
      </c>
      <c r="C3620" s="91" t="s">
        <v>65</v>
      </c>
      <c r="D3620" s="91" t="s">
        <v>66</v>
      </c>
      <c r="E3620" s="91" t="s">
        <v>716</v>
      </c>
      <c r="F3620" s="91" t="s">
        <v>716</v>
      </c>
      <c r="G3620" s="91" t="s">
        <v>716</v>
      </c>
      <c r="H3620" s="91">
        <v>62</v>
      </c>
      <c r="I3620" s="91" t="s">
        <v>411</v>
      </c>
      <c r="J3620" s="2" t="s">
        <v>3335</v>
      </c>
      <c r="K3620" s="2" t="s">
        <v>3284</v>
      </c>
      <c r="L3620" s="2" t="s">
        <v>35</v>
      </c>
      <c r="M3620" s="91" t="s">
        <v>717</v>
      </c>
      <c r="N3620" s="64"/>
      <c r="O3620" s="64" t="s">
        <v>413</v>
      </c>
      <c r="P3620" s="64" t="s">
        <v>46</v>
      </c>
      <c r="Q3620" s="16">
        <v>0.02</v>
      </c>
      <c r="R3620" s="64">
        <v>1000094337</v>
      </c>
      <c r="S3620" s="64"/>
      <c r="T3620" s="83">
        <v>10000</v>
      </c>
      <c r="U3620" s="13"/>
      <c r="V3620" s="13">
        <v>0</v>
      </c>
      <c r="W3620" s="83">
        <f t="shared" si="583"/>
        <v>10000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si="581"/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si="582"/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3420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411</v>
      </c>
      <c r="J3621" s="2" t="s">
        <v>3335</v>
      </c>
      <c r="K3621" s="2" t="s">
        <v>3284</v>
      </c>
      <c r="L3621" s="2" t="s">
        <v>35</v>
      </c>
      <c r="M3621" s="91" t="s">
        <v>719</v>
      </c>
      <c r="N3621" s="64"/>
      <c r="O3621" s="64" t="s">
        <v>413</v>
      </c>
      <c r="P3621" s="64" t="s">
        <v>41</v>
      </c>
      <c r="Q3621" s="16">
        <v>0</v>
      </c>
      <c r="R3621" s="64">
        <v>1000016985</v>
      </c>
      <c r="S3621" s="64"/>
      <c r="T3621" s="83">
        <v>-73667.62</v>
      </c>
      <c r="U3621" s="13"/>
      <c r="V3621" s="13">
        <v>0</v>
      </c>
      <c r="W3621" s="83">
        <f t="shared" si="583"/>
        <v>-73667.62</v>
      </c>
      <c r="X3621" s="83">
        <f t="shared" si="584"/>
        <v>0</v>
      </c>
      <c r="Y3621" s="83"/>
      <c r="Z3621" s="16">
        <v>0</v>
      </c>
      <c r="AA3621" s="7">
        <v>0</v>
      </c>
      <c r="AB3621" s="7">
        <f t="shared" si="585"/>
        <v>0</v>
      </c>
      <c r="AC3621" s="5">
        <f t="shared" si="586"/>
        <v>0</v>
      </c>
      <c r="AD3621" s="83">
        <f t="shared" ref="AD3621:AD3684" si="589">V3621</f>
        <v>0</v>
      </c>
      <c r="AE3621" s="3">
        <f>VLOOKUP(I3621,[1]媒体政策预估表!A:N,MATCH(O3621,[1]媒体政策预估表!$A$2:$M$2,0),0)</f>
        <v>7.0000000000000007E-2</v>
      </c>
      <c r="AF3621" s="7">
        <f t="shared" si="587"/>
        <v>0</v>
      </c>
      <c r="AG3621" s="16">
        <v>0</v>
      </c>
      <c r="AH3621" s="83">
        <f t="shared" ref="AH3621:AH3684" si="590">V3621</f>
        <v>0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3418</v>
      </c>
      <c r="B3622" s="91" t="s">
        <v>35</v>
      </c>
      <c r="C3622" s="91" t="s">
        <v>47</v>
      </c>
      <c r="D3622" s="91" t="s">
        <v>63</v>
      </c>
      <c r="E3622" s="91" t="s">
        <v>721</v>
      </c>
      <c r="F3622" s="91" t="s">
        <v>721</v>
      </c>
      <c r="G3622" s="91" t="s">
        <v>721</v>
      </c>
      <c r="H3622" s="91">
        <v>62</v>
      </c>
      <c r="I3622" s="91" t="s">
        <v>411</v>
      </c>
      <c r="J3622" s="2" t="s">
        <v>3335</v>
      </c>
      <c r="K3622" s="2" t="s">
        <v>3284</v>
      </c>
      <c r="L3622" s="2" t="s">
        <v>35</v>
      </c>
      <c r="M3622" s="91" t="s">
        <v>722</v>
      </c>
      <c r="N3622" s="64"/>
      <c r="O3622" s="64" t="s">
        <v>413</v>
      </c>
      <c r="P3622" s="64" t="s">
        <v>41</v>
      </c>
      <c r="Q3622" s="16">
        <v>0</v>
      </c>
      <c r="R3622" s="64">
        <v>1000095332</v>
      </c>
      <c r="S3622" s="64"/>
      <c r="T3622" s="83">
        <v>2444.2000000000016</v>
      </c>
      <c r="U3622" s="13"/>
      <c r="V3622" s="13">
        <v>186.27</v>
      </c>
      <c r="W3622" s="83">
        <f t="shared" si="583"/>
        <v>2257.9300000000017</v>
      </c>
      <c r="X3622" s="83">
        <f t="shared" si="584"/>
        <v>186.27</v>
      </c>
      <c r="Y3622" s="83"/>
      <c r="Z3622" s="16">
        <v>0</v>
      </c>
      <c r="AA3622" s="7">
        <v>0</v>
      </c>
      <c r="AB3622" s="7">
        <f t="shared" si="585"/>
        <v>186.27</v>
      </c>
      <c r="AC3622" s="5">
        <f t="shared" si="586"/>
        <v>0</v>
      </c>
      <c r="AD3622" s="83">
        <f t="shared" si="589"/>
        <v>186.27</v>
      </c>
      <c r="AE3622" s="3">
        <f>VLOOKUP(I3622,[1]媒体政策预估表!A:N,MATCH(O3622,[1]媒体政策预估表!$A$2:$M$2,0),0)</f>
        <v>7.0000000000000007E-2</v>
      </c>
      <c r="AF3622" s="7">
        <f t="shared" si="587"/>
        <v>13.038900000000002</v>
      </c>
      <c r="AG3622" s="16">
        <v>0</v>
      </c>
      <c r="AH3622" s="83">
        <f t="shared" si="590"/>
        <v>186.27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3420</v>
      </c>
      <c r="B3623" s="91" t="s">
        <v>35</v>
      </c>
      <c r="C3623" s="91" t="s">
        <v>146</v>
      </c>
      <c r="D3623" s="91" t="s">
        <v>154</v>
      </c>
      <c r="E3623" s="91" t="s">
        <v>723</v>
      </c>
      <c r="F3623" s="91" t="s">
        <v>723</v>
      </c>
      <c r="G3623" s="91" t="s">
        <v>723</v>
      </c>
      <c r="H3623" s="91">
        <v>62</v>
      </c>
      <c r="I3623" s="91" t="s">
        <v>411</v>
      </c>
      <c r="J3623" s="2" t="s">
        <v>3335</v>
      </c>
      <c r="K3623" s="2" t="s">
        <v>3284</v>
      </c>
      <c r="L3623" s="2" t="s">
        <v>35</v>
      </c>
      <c r="M3623" s="91" t="s">
        <v>724</v>
      </c>
      <c r="N3623" s="64"/>
      <c r="O3623" s="64" t="s">
        <v>413</v>
      </c>
      <c r="P3623" s="64" t="s">
        <v>41</v>
      </c>
      <c r="Q3623" s="16">
        <v>0</v>
      </c>
      <c r="R3623" s="64">
        <v>1000095034</v>
      </c>
      <c r="S3623" s="64"/>
      <c r="T3623" s="83">
        <v>30000</v>
      </c>
      <c r="U3623" s="13"/>
      <c r="V3623" s="13">
        <v>0</v>
      </c>
      <c r="W3623" s="83">
        <f t="shared" ref="W3623:W3686" si="591">T3623+U3623-V3623</f>
        <v>30000</v>
      </c>
      <c r="X3623" s="83">
        <f t="shared" si="584"/>
        <v>0</v>
      </c>
      <c r="Y3623" s="83"/>
      <c r="Z3623" s="16">
        <v>0</v>
      </c>
      <c r="AA3623" s="7">
        <v>0</v>
      </c>
      <c r="AB3623" s="7">
        <f t="shared" si="585"/>
        <v>0</v>
      </c>
      <c r="AC3623" s="5">
        <f t="shared" si="586"/>
        <v>0</v>
      </c>
      <c r="AD3623" s="83">
        <f t="shared" si="589"/>
        <v>0</v>
      </c>
      <c r="AE3623" s="3">
        <f>VLOOKUP(I3623,[1]媒体政策预估表!A:N,MATCH(O3623,[1]媒体政策预估表!$A$2:$M$2,0),0)</f>
        <v>7.0000000000000007E-2</v>
      </c>
      <c r="AF3623" s="7">
        <f t="shared" si="587"/>
        <v>0</v>
      </c>
      <c r="AG3623" s="16">
        <v>0</v>
      </c>
      <c r="AH3623" s="83">
        <f t="shared" si="590"/>
        <v>0</v>
      </c>
      <c r="AI3623" s="64"/>
      <c r="AJ3623" s="1" t="e">
        <v>#N/A</v>
      </c>
      <c r="AK3623" s="12">
        <f t="shared" si="588"/>
        <v>0</v>
      </c>
    </row>
    <row r="3624" spans="1:37" hidden="1" x14ac:dyDescent="0.3">
      <c r="A3624" s="104" t="s">
        <v>3417</v>
      </c>
      <c r="B3624" s="91" t="s">
        <v>35</v>
      </c>
      <c r="C3624" s="91" t="s">
        <v>146</v>
      </c>
      <c r="D3624" s="91" t="s">
        <v>154</v>
      </c>
      <c r="E3624" s="91" t="s">
        <v>725</v>
      </c>
      <c r="F3624" s="91" t="s">
        <v>725</v>
      </c>
      <c r="G3624" s="91" t="s">
        <v>725</v>
      </c>
      <c r="H3624" s="91">
        <v>62</v>
      </c>
      <c r="I3624" s="91" t="s">
        <v>411</v>
      </c>
      <c r="J3624" s="2" t="s">
        <v>3335</v>
      </c>
      <c r="K3624" s="2" t="s">
        <v>3284</v>
      </c>
      <c r="L3624" s="2" t="s">
        <v>35</v>
      </c>
      <c r="M3624" s="91" t="s">
        <v>726</v>
      </c>
      <c r="N3624" s="64"/>
      <c r="O3624" s="64" t="s">
        <v>413</v>
      </c>
      <c r="P3624" s="64" t="s">
        <v>46</v>
      </c>
      <c r="Q3624" s="16">
        <v>0.04</v>
      </c>
      <c r="R3624" s="64">
        <v>1000095880</v>
      </c>
      <c r="S3624" s="64"/>
      <c r="T3624" s="83">
        <v>8741.84</v>
      </c>
      <c r="U3624" s="13"/>
      <c r="V3624" s="13">
        <v>7760.83</v>
      </c>
      <c r="W3624" s="83">
        <f t="shared" si="591"/>
        <v>981.01000000000022</v>
      </c>
      <c r="X3624" s="83">
        <f t="shared" ref="X3624:X3687" si="592">IF(P3624="折扣",V3624*Q3624,IF(P3624="返现",V3624,V3624/(1+Q3624)))</f>
        <v>7462.3365384615381</v>
      </c>
      <c r="Y3624" s="83"/>
      <c r="Z3624" s="16">
        <v>0</v>
      </c>
      <c r="AA3624" s="7">
        <v>0</v>
      </c>
      <c r="AB3624" s="7"/>
      <c r="AC3624" s="5">
        <f t="shared" si="586"/>
        <v>298.49346153846182</v>
      </c>
      <c r="AD3624" s="83">
        <f t="shared" si="589"/>
        <v>7760.83</v>
      </c>
      <c r="AE3624" s="3">
        <f>VLOOKUP(I3624,[1]媒体政策预估表!A:N,MATCH(O3624,[1]媒体政策预估表!$A$2:$M$2,0),0)</f>
        <v>7.0000000000000007E-2</v>
      </c>
      <c r="AF3624" s="7">
        <f t="shared" si="587"/>
        <v>543.25810000000001</v>
      </c>
      <c r="AG3624" s="16">
        <v>0</v>
      </c>
      <c r="AH3624" s="83">
        <f t="shared" si="590"/>
        <v>7760.83</v>
      </c>
      <c r="AI3624" s="64"/>
      <c r="AJ3624" s="1">
        <v>112</v>
      </c>
      <c r="AK3624" s="12">
        <f t="shared" si="588"/>
        <v>7462.3365384615381</v>
      </c>
    </row>
    <row r="3625" spans="1:37" hidden="1" x14ac:dyDescent="0.3">
      <c r="A3625" s="104" t="s">
        <v>3420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3335</v>
      </c>
      <c r="K3625" s="2" t="s">
        <v>3284</v>
      </c>
      <c r="L3625" s="2" t="s">
        <v>35</v>
      </c>
      <c r="M3625" s="91" t="s">
        <v>474</v>
      </c>
      <c r="N3625" s="64"/>
      <c r="O3625" s="64" t="s">
        <v>413</v>
      </c>
      <c r="P3625" s="64" t="s">
        <v>46</v>
      </c>
      <c r="Q3625" s="16">
        <v>0.02</v>
      </c>
      <c r="R3625" s="64">
        <v>1000094032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7.0000000000000007E-2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3420</v>
      </c>
      <c r="B3626" s="91" t="s">
        <v>35</v>
      </c>
      <c r="C3626" s="91" t="s">
        <v>65</v>
      </c>
      <c r="D3626" s="91" t="s">
        <v>66</v>
      </c>
      <c r="E3626" s="91" t="s">
        <v>473</v>
      </c>
      <c r="F3626" s="91" t="s">
        <v>473</v>
      </c>
      <c r="G3626" s="91" t="s">
        <v>473</v>
      </c>
      <c r="H3626" s="91">
        <v>62</v>
      </c>
      <c r="I3626" s="91" t="s">
        <v>411</v>
      </c>
      <c r="J3626" s="2" t="s">
        <v>3335</v>
      </c>
      <c r="K3626" s="2" t="s">
        <v>3284</v>
      </c>
      <c r="L3626" s="2" t="s">
        <v>35</v>
      </c>
      <c r="M3626" s="91" t="s">
        <v>475</v>
      </c>
      <c r="N3626" s="64"/>
      <c r="O3626" s="64" t="s">
        <v>45</v>
      </c>
      <c r="P3626" s="64" t="s">
        <v>46</v>
      </c>
      <c r="Q3626" s="16">
        <v>0.04</v>
      </c>
      <c r="R3626" s="64">
        <v>1000094031</v>
      </c>
      <c r="S3626" s="64"/>
      <c r="T3626" s="83">
        <v>5000</v>
      </c>
      <c r="U3626" s="13"/>
      <c r="V3626" s="13">
        <v>0</v>
      </c>
      <c r="W3626" s="83">
        <f t="shared" si="591"/>
        <v>5000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3418</v>
      </c>
      <c r="B3627" s="91" t="s">
        <v>35</v>
      </c>
      <c r="C3627" s="91" t="s">
        <v>36</v>
      </c>
      <c r="D3627" s="91" t="s">
        <v>226</v>
      </c>
      <c r="E3627" s="91" t="s">
        <v>736</v>
      </c>
      <c r="F3627" s="91" t="s">
        <v>736</v>
      </c>
      <c r="G3627" s="91" t="s">
        <v>736</v>
      </c>
      <c r="H3627" s="91">
        <v>62</v>
      </c>
      <c r="I3627" s="91" t="s">
        <v>411</v>
      </c>
      <c r="J3627" s="2" t="s">
        <v>3335</v>
      </c>
      <c r="K3627" s="2" t="s">
        <v>3284</v>
      </c>
      <c r="L3627" s="2" t="s">
        <v>35</v>
      </c>
      <c r="M3627" s="91" t="s">
        <v>737</v>
      </c>
      <c r="N3627" s="64"/>
      <c r="O3627" s="64" t="s">
        <v>45</v>
      </c>
      <c r="P3627" s="64" t="s">
        <v>41</v>
      </c>
      <c r="Q3627" s="16">
        <v>0</v>
      </c>
      <c r="R3627" s="64">
        <v>1000092487</v>
      </c>
      <c r="S3627" s="64"/>
      <c r="T3627" s="83">
        <v>98000</v>
      </c>
      <c r="U3627" s="13"/>
      <c r="V3627" s="13">
        <v>0</v>
      </c>
      <c r="W3627" s="83">
        <f t="shared" si="591"/>
        <v>98000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3418</v>
      </c>
      <c r="B3628" s="91" t="s">
        <v>35</v>
      </c>
      <c r="C3628" s="91" t="s">
        <v>59</v>
      </c>
      <c r="D3628" s="91" t="s">
        <v>60</v>
      </c>
      <c r="E3628" s="91" t="s">
        <v>738</v>
      </c>
      <c r="F3628" s="91" t="s">
        <v>738</v>
      </c>
      <c r="G3628" s="91" t="s">
        <v>738</v>
      </c>
      <c r="H3628" s="91">
        <v>62</v>
      </c>
      <c r="I3628" s="91" t="s">
        <v>411</v>
      </c>
      <c r="J3628" s="2" t="s">
        <v>3335</v>
      </c>
      <c r="K3628" s="2" t="s">
        <v>3284</v>
      </c>
      <c r="L3628" s="2" t="s">
        <v>35</v>
      </c>
      <c r="M3628" s="91" t="s">
        <v>739</v>
      </c>
      <c r="N3628" s="64"/>
      <c r="O3628" s="64" t="s">
        <v>45</v>
      </c>
      <c r="P3628" s="64" t="s">
        <v>76</v>
      </c>
      <c r="Q3628" s="16">
        <v>0.02</v>
      </c>
      <c r="R3628" s="64">
        <v>1000090963</v>
      </c>
      <c r="S3628" s="64"/>
      <c r="T3628" s="83">
        <v>5000</v>
      </c>
      <c r="U3628" s="13"/>
      <c r="V3628" s="13">
        <v>0</v>
      </c>
      <c r="W3628" s="83">
        <f t="shared" si="591"/>
        <v>5000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3418</v>
      </c>
      <c r="B3629" s="91" t="s">
        <v>35</v>
      </c>
      <c r="C3629" s="91" t="s">
        <v>146</v>
      </c>
      <c r="D3629" s="91" t="s">
        <v>154</v>
      </c>
      <c r="E3629" s="91" t="s">
        <v>743</v>
      </c>
      <c r="F3629" s="91" t="s">
        <v>743</v>
      </c>
      <c r="G3629" s="91" t="s">
        <v>743</v>
      </c>
      <c r="H3629" s="91">
        <v>62</v>
      </c>
      <c r="I3629" s="91" t="s">
        <v>411</v>
      </c>
      <c r="J3629" s="2" t="s">
        <v>3335</v>
      </c>
      <c r="K3629" s="2" t="s">
        <v>3284</v>
      </c>
      <c r="L3629" s="2" t="s">
        <v>35</v>
      </c>
      <c r="M3629" s="91" t="s">
        <v>744</v>
      </c>
      <c r="N3629" s="64"/>
      <c r="O3629" s="64" t="s">
        <v>45</v>
      </c>
      <c r="P3629" s="64" t="s">
        <v>46</v>
      </c>
      <c r="Q3629" s="16">
        <v>0.04</v>
      </c>
      <c r="R3629" s="64">
        <v>1000087202</v>
      </c>
      <c r="S3629" s="64"/>
      <c r="T3629" s="83">
        <v>9834.090000000002</v>
      </c>
      <c r="U3629" s="13"/>
      <c r="V3629" s="13">
        <v>0</v>
      </c>
      <c r="W3629" s="83">
        <f t="shared" si="591"/>
        <v>9834.090000000002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3417</v>
      </c>
      <c r="B3630" s="91" t="s">
        <v>35</v>
      </c>
      <c r="C3630" s="91" t="s">
        <v>36</v>
      </c>
      <c r="D3630" s="91" t="s">
        <v>54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411</v>
      </c>
      <c r="J3630" s="2" t="s">
        <v>3335</v>
      </c>
      <c r="K3630" s="2" t="s">
        <v>3284</v>
      </c>
      <c r="L3630" s="2" t="s">
        <v>35</v>
      </c>
      <c r="M3630" s="91" t="s">
        <v>746</v>
      </c>
      <c r="N3630" s="64"/>
      <c r="O3630" s="64" t="s">
        <v>45</v>
      </c>
      <c r="P3630" s="64" t="s">
        <v>41</v>
      </c>
      <c r="Q3630" s="16">
        <v>0</v>
      </c>
      <c r="R3630" s="64">
        <v>1000084758</v>
      </c>
      <c r="S3630" s="64"/>
      <c r="T3630" s="83">
        <v>512</v>
      </c>
      <c r="U3630" s="13"/>
      <c r="V3630" s="13">
        <v>0</v>
      </c>
      <c r="W3630" s="83">
        <f t="shared" si="591"/>
        <v>512</v>
      </c>
      <c r="X3630" s="83">
        <f t="shared" si="592"/>
        <v>0</v>
      </c>
      <c r="Y3630" s="83"/>
      <c r="Z3630" s="16">
        <v>0</v>
      </c>
      <c r="AA3630" s="7">
        <v>0</v>
      </c>
      <c r="AB3630" s="7">
        <f t="shared" si="585"/>
        <v>0</v>
      </c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 t="e">
        <v>#N/A</v>
      </c>
      <c r="AK3630" s="12">
        <f t="shared" si="588"/>
        <v>0</v>
      </c>
    </row>
    <row r="3631" spans="1:37" hidden="1" x14ac:dyDescent="0.3">
      <c r="A3631" s="104" t="s">
        <v>3418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3335</v>
      </c>
      <c r="K3631" s="2" t="s">
        <v>3284</v>
      </c>
      <c r="L3631" s="2" t="s">
        <v>35</v>
      </c>
      <c r="M3631" s="91" t="s">
        <v>749</v>
      </c>
      <c r="N3631" s="64"/>
      <c r="O3631" s="64" t="s">
        <v>45</v>
      </c>
      <c r="P3631" s="64" t="s">
        <v>76</v>
      </c>
      <c r="Q3631" s="16">
        <v>0.1666</v>
      </c>
      <c r="R3631" s="64">
        <v>1000022097</v>
      </c>
      <c r="S3631" s="64"/>
      <c r="T3631" s="83">
        <v>0.22</v>
      </c>
      <c r="U3631" s="13"/>
      <c r="V3631" s="13">
        <v>0</v>
      </c>
      <c r="W3631" s="83">
        <f t="shared" si="591"/>
        <v>0.22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3418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3335</v>
      </c>
      <c r="K3632" s="2" t="s">
        <v>3284</v>
      </c>
      <c r="L3632" s="2" t="s">
        <v>35</v>
      </c>
      <c r="M3632" s="91" t="s">
        <v>750</v>
      </c>
      <c r="N3632" s="64"/>
      <c r="O3632" s="64" t="s">
        <v>45</v>
      </c>
      <c r="P3632" s="64" t="s">
        <v>76</v>
      </c>
      <c r="Q3632" s="16">
        <v>0.1666</v>
      </c>
      <c r="R3632" s="64">
        <v>1000022096</v>
      </c>
      <c r="S3632" s="64"/>
      <c r="T3632" s="83">
        <v>0.94</v>
      </c>
      <c r="U3632" s="13"/>
      <c r="V3632" s="13">
        <v>0</v>
      </c>
      <c r="W3632" s="83">
        <f t="shared" si="591"/>
        <v>0.94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3418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3335</v>
      </c>
      <c r="K3633" s="2" t="s">
        <v>3284</v>
      </c>
      <c r="L3633" s="2" t="s">
        <v>35</v>
      </c>
      <c r="M3633" s="91" t="s">
        <v>751</v>
      </c>
      <c r="N3633" s="64"/>
      <c r="O3633" s="64" t="s">
        <v>45</v>
      </c>
      <c r="P3633" s="64" t="s">
        <v>76</v>
      </c>
      <c r="Q3633" s="16">
        <v>0.1666</v>
      </c>
      <c r="R3633" s="64">
        <v>1000021199</v>
      </c>
      <c r="S3633" s="64"/>
      <c r="T3633" s="83">
        <v>0.43</v>
      </c>
      <c r="U3633" s="13"/>
      <c r="V3633" s="13">
        <v>0</v>
      </c>
      <c r="W3633" s="83">
        <f t="shared" si="591"/>
        <v>0.43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3418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3335</v>
      </c>
      <c r="K3634" s="2" t="s">
        <v>3284</v>
      </c>
      <c r="L3634" s="2" t="s">
        <v>35</v>
      </c>
      <c r="M3634" s="91" t="s">
        <v>752</v>
      </c>
      <c r="N3634" s="64"/>
      <c r="O3634" s="64" t="s">
        <v>45</v>
      </c>
      <c r="P3634" s="64" t="s">
        <v>76</v>
      </c>
      <c r="Q3634" s="16">
        <v>0.1666</v>
      </c>
      <c r="R3634" s="64">
        <v>1000021181</v>
      </c>
      <c r="S3634" s="64"/>
      <c r="T3634" s="83">
        <v>0.24</v>
      </c>
      <c r="U3634" s="13"/>
      <c r="V3634" s="13">
        <v>0</v>
      </c>
      <c r="W3634" s="83">
        <f t="shared" si="591"/>
        <v>0.24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3418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3335</v>
      </c>
      <c r="K3635" s="2" t="s">
        <v>3284</v>
      </c>
      <c r="L3635" s="2" t="s">
        <v>35</v>
      </c>
      <c r="M3635" s="91" t="s">
        <v>753</v>
      </c>
      <c r="N3635" s="64"/>
      <c r="O3635" s="64" t="s">
        <v>45</v>
      </c>
      <c r="P3635" s="64" t="s">
        <v>76</v>
      </c>
      <c r="Q3635" s="16">
        <v>0.1666</v>
      </c>
      <c r="R3635" s="64">
        <v>1000021210</v>
      </c>
      <c r="S3635" s="64"/>
      <c r="T3635" s="83">
        <v>28964.959999999999</v>
      </c>
      <c r="U3635" s="13"/>
      <c r="V3635" s="13">
        <v>0</v>
      </c>
      <c r="W3635" s="83">
        <f t="shared" si="591"/>
        <v>28964.959999999999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3417</v>
      </c>
      <c r="B3636" s="91" t="s">
        <v>35</v>
      </c>
      <c r="C3636" s="91" t="s">
        <v>186</v>
      </c>
      <c r="D3636" s="91" t="s">
        <v>747</v>
      </c>
      <c r="E3636" s="91" t="s">
        <v>748</v>
      </c>
      <c r="F3636" s="91" t="s">
        <v>748</v>
      </c>
      <c r="G3636" s="91" t="s">
        <v>748</v>
      </c>
      <c r="H3636" s="91">
        <v>62</v>
      </c>
      <c r="I3636" s="91" t="s">
        <v>411</v>
      </c>
      <c r="J3636" s="2" t="s">
        <v>3335</v>
      </c>
      <c r="K3636" s="2" t="s">
        <v>3284</v>
      </c>
      <c r="L3636" s="2" t="s">
        <v>35</v>
      </c>
      <c r="M3636" s="91" t="s">
        <v>754</v>
      </c>
      <c r="N3636" s="64"/>
      <c r="O3636" s="64" t="s">
        <v>45</v>
      </c>
      <c r="P3636" s="64" t="s">
        <v>76</v>
      </c>
      <c r="Q3636" s="16">
        <v>0.1666</v>
      </c>
      <c r="R3636" s="64">
        <v>1000021207</v>
      </c>
      <c r="S3636" s="64"/>
      <c r="T3636" s="83">
        <v>14781</v>
      </c>
      <c r="U3636" s="13"/>
      <c r="V3636" s="13">
        <v>0</v>
      </c>
      <c r="W3636" s="83">
        <f t="shared" si="591"/>
        <v>14781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71</v>
      </c>
      <c r="AK3636" s="12">
        <f t="shared" si="588"/>
        <v>0</v>
      </c>
    </row>
    <row r="3637" spans="1:37" hidden="1" x14ac:dyDescent="0.3">
      <c r="A3637" s="104" t="s">
        <v>3418</v>
      </c>
      <c r="B3637" s="91" t="s">
        <v>35</v>
      </c>
      <c r="C3637" s="91" t="s">
        <v>36</v>
      </c>
      <c r="D3637" s="91" t="s">
        <v>37</v>
      </c>
      <c r="E3637" s="91" t="s">
        <v>469</v>
      </c>
      <c r="F3637" s="91" t="s">
        <v>469</v>
      </c>
      <c r="G3637" s="91" t="s">
        <v>469</v>
      </c>
      <c r="H3637" s="91">
        <v>62</v>
      </c>
      <c r="I3637" s="91" t="s">
        <v>411</v>
      </c>
      <c r="J3637" s="2" t="s">
        <v>3335</v>
      </c>
      <c r="K3637" s="2" t="s">
        <v>3284</v>
      </c>
      <c r="L3637" s="2" t="s">
        <v>35</v>
      </c>
      <c r="M3637" s="91" t="s">
        <v>471</v>
      </c>
      <c r="N3637" s="64"/>
      <c r="O3637" s="64" t="s">
        <v>45</v>
      </c>
      <c r="P3637" s="64" t="s">
        <v>41</v>
      </c>
      <c r="Q3637" s="16">
        <v>0</v>
      </c>
      <c r="R3637" s="64">
        <v>1000073642</v>
      </c>
      <c r="S3637" s="64"/>
      <c r="T3637" s="83">
        <v>-20000</v>
      </c>
      <c r="U3637" s="13"/>
      <c r="V3637" s="13">
        <v>0</v>
      </c>
      <c r="W3637" s="83">
        <f t="shared" si="591"/>
        <v>-20000</v>
      </c>
      <c r="X3637" s="83">
        <f t="shared" si="592"/>
        <v>0</v>
      </c>
      <c r="Y3637" s="83"/>
      <c r="Z3637" s="16">
        <v>0</v>
      </c>
      <c r="AA3637" s="7">
        <v>0</v>
      </c>
      <c r="AB3637" s="7"/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0.12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>
        <v>96</v>
      </c>
      <c r="AK3637" s="12">
        <f t="shared" si="588"/>
        <v>0</v>
      </c>
    </row>
    <row r="3638" spans="1:37" hidden="1" x14ac:dyDescent="0.3">
      <c r="A3638" s="104" t="s">
        <v>3418</v>
      </c>
      <c r="B3638" s="91" t="s">
        <v>35</v>
      </c>
      <c r="C3638" s="91" t="s">
        <v>755</v>
      </c>
      <c r="D3638" s="91" t="s">
        <v>756</v>
      </c>
      <c r="E3638" s="91" t="s">
        <v>757</v>
      </c>
      <c r="F3638" s="91" t="s">
        <v>757</v>
      </c>
      <c r="G3638" s="91" t="s">
        <v>757</v>
      </c>
      <c r="H3638" s="91">
        <v>62</v>
      </c>
      <c r="I3638" s="91" t="s">
        <v>411</v>
      </c>
      <c r="J3638" s="2" t="s">
        <v>3335</v>
      </c>
      <c r="K3638" s="2" t="s">
        <v>3284</v>
      </c>
      <c r="L3638" s="2" t="s">
        <v>35</v>
      </c>
      <c r="M3638" s="91" t="s">
        <v>758</v>
      </c>
      <c r="N3638" s="64"/>
      <c r="O3638" s="64" t="s">
        <v>413</v>
      </c>
      <c r="P3638" s="64" t="s">
        <v>46</v>
      </c>
      <c r="Q3638" s="16">
        <v>0.13</v>
      </c>
      <c r="R3638" s="64">
        <v>1000007261</v>
      </c>
      <c r="S3638" s="64"/>
      <c r="T3638" s="83">
        <v>14240.56</v>
      </c>
      <c r="U3638" s="13"/>
      <c r="V3638" s="13">
        <v>0</v>
      </c>
      <c r="W3638" s="83">
        <f t="shared" si="591"/>
        <v>14240.56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3418</v>
      </c>
      <c r="B3639" s="91" t="s">
        <v>35</v>
      </c>
      <c r="C3639" s="91" t="s">
        <v>59</v>
      </c>
      <c r="D3639" s="91" t="s">
        <v>60</v>
      </c>
      <c r="E3639" s="91" t="s">
        <v>759</v>
      </c>
      <c r="F3639" s="91" t="s">
        <v>760</v>
      </c>
      <c r="G3639" s="91" t="s">
        <v>761</v>
      </c>
      <c r="H3639" s="91">
        <v>62</v>
      </c>
      <c r="I3639" s="91" t="s">
        <v>411</v>
      </c>
      <c r="J3639" s="2" t="s">
        <v>3335</v>
      </c>
      <c r="K3639" s="2" t="s">
        <v>3284</v>
      </c>
      <c r="L3639" s="2" t="s">
        <v>35</v>
      </c>
      <c r="M3639" s="91" t="s">
        <v>762</v>
      </c>
      <c r="N3639" s="64"/>
      <c r="O3639" s="64" t="s">
        <v>413</v>
      </c>
      <c r="P3639" s="64" t="s">
        <v>93</v>
      </c>
      <c r="Q3639" s="16">
        <v>0.94</v>
      </c>
      <c r="R3639" s="64">
        <v>1000013008</v>
      </c>
      <c r="S3639" s="64"/>
      <c r="T3639" s="83">
        <v>11576.1</v>
      </c>
      <c r="U3639" s="13"/>
      <c r="V3639" s="13">
        <v>0</v>
      </c>
      <c r="W3639" s="83">
        <f t="shared" si="591"/>
        <v>11576.1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7.0000000000000007E-2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3419</v>
      </c>
      <c r="B3640" s="91" t="s">
        <v>35</v>
      </c>
      <c r="C3640" s="91" t="s">
        <v>59</v>
      </c>
      <c r="D3640" s="91" t="s">
        <v>60</v>
      </c>
      <c r="E3640" s="91" t="s">
        <v>763</v>
      </c>
      <c r="F3640" s="91" t="s">
        <v>763</v>
      </c>
      <c r="G3640" s="91" t="s">
        <v>763</v>
      </c>
      <c r="H3640" s="91">
        <v>62</v>
      </c>
      <c r="I3640" s="91" t="s">
        <v>411</v>
      </c>
      <c r="J3640" s="2" t="s">
        <v>3335</v>
      </c>
      <c r="K3640" s="2" t="s">
        <v>3284</v>
      </c>
      <c r="L3640" s="2" t="s">
        <v>35</v>
      </c>
      <c r="M3640" s="91" t="s">
        <v>764</v>
      </c>
      <c r="N3640" s="64"/>
      <c r="O3640" s="64" t="s">
        <v>45</v>
      </c>
      <c r="P3640" s="64" t="s">
        <v>46</v>
      </c>
      <c r="Q3640" s="16">
        <v>0.1</v>
      </c>
      <c r="R3640" s="64">
        <v>1000051027</v>
      </c>
      <c r="S3640" s="64"/>
      <c r="T3640" s="83">
        <v>3153.85</v>
      </c>
      <c r="U3640" s="13"/>
      <c r="V3640" s="13">
        <v>0</v>
      </c>
      <c r="W3640" s="83">
        <f t="shared" si="591"/>
        <v>3153.85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3418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3335</v>
      </c>
      <c r="K3641" s="2" t="s">
        <v>3284</v>
      </c>
      <c r="L3641" s="2" t="s">
        <v>35</v>
      </c>
      <c r="M3641" s="91" t="s">
        <v>766</v>
      </c>
      <c r="N3641" s="64"/>
      <c r="O3641" s="64" t="s">
        <v>45</v>
      </c>
      <c r="P3641" s="64" t="s">
        <v>46</v>
      </c>
      <c r="Q3641" s="16">
        <v>0.1</v>
      </c>
      <c r="R3641" s="64">
        <v>1000030862</v>
      </c>
      <c r="S3641" s="64"/>
      <c r="T3641" s="83">
        <v>0.17</v>
      </c>
      <c r="U3641" s="13"/>
      <c r="V3641" s="13">
        <v>0</v>
      </c>
      <c r="W3641" s="83">
        <f t="shared" si="591"/>
        <v>0.17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3418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765</v>
      </c>
      <c r="G3642" s="91" t="s">
        <v>765</v>
      </c>
      <c r="H3642" s="91">
        <v>62</v>
      </c>
      <c r="I3642" s="91" t="s">
        <v>411</v>
      </c>
      <c r="J3642" s="2" t="s">
        <v>3335</v>
      </c>
      <c r="K3642" s="2" t="s">
        <v>3284</v>
      </c>
      <c r="L3642" s="2" t="s">
        <v>35</v>
      </c>
      <c r="M3642" s="91" t="s">
        <v>767</v>
      </c>
      <c r="N3642" s="64"/>
      <c r="O3642" s="64" t="s">
        <v>45</v>
      </c>
      <c r="P3642" s="64" t="s">
        <v>46</v>
      </c>
      <c r="Q3642" s="16">
        <v>0.1</v>
      </c>
      <c r="R3642" s="64">
        <v>1000029572</v>
      </c>
      <c r="S3642" s="64"/>
      <c r="T3642" s="83">
        <v>0.97</v>
      </c>
      <c r="U3642" s="13"/>
      <c r="V3642" s="13">
        <v>0</v>
      </c>
      <c r="W3642" s="83">
        <f t="shared" si="591"/>
        <v>0.97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0.12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3418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3335</v>
      </c>
      <c r="K3643" s="2" t="s">
        <v>3284</v>
      </c>
      <c r="L3643" s="2" t="s">
        <v>35</v>
      </c>
      <c r="M3643" s="91" t="s">
        <v>770</v>
      </c>
      <c r="N3643" s="64"/>
      <c r="O3643" s="64" t="s">
        <v>413</v>
      </c>
      <c r="P3643" s="64" t="s">
        <v>46</v>
      </c>
      <c r="Q3643" s="16">
        <v>0.02</v>
      </c>
      <c r="R3643" s="64">
        <v>1000012584</v>
      </c>
      <c r="S3643" s="64"/>
      <c r="T3643" s="83">
        <v>18046</v>
      </c>
      <c r="U3643" s="13"/>
      <c r="V3643" s="13">
        <v>0</v>
      </c>
      <c r="W3643" s="83">
        <f t="shared" si="591"/>
        <v>18046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7.0000000000000007E-2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3418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3335</v>
      </c>
      <c r="K3644" s="2" t="s">
        <v>3284</v>
      </c>
      <c r="L3644" s="2" t="s">
        <v>35</v>
      </c>
      <c r="M3644" s="91" t="s">
        <v>771</v>
      </c>
      <c r="N3644" s="64"/>
      <c r="O3644" s="64" t="s">
        <v>45</v>
      </c>
      <c r="P3644" s="64" t="s">
        <v>46</v>
      </c>
      <c r="Q3644" s="16">
        <v>0.04</v>
      </c>
      <c r="R3644" s="64">
        <v>1000012815</v>
      </c>
      <c r="S3644" s="64"/>
      <c r="T3644" s="83">
        <v>19672.349999999999</v>
      </c>
      <c r="U3644" s="13"/>
      <c r="V3644" s="13">
        <v>0</v>
      </c>
      <c r="W3644" s="83">
        <f t="shared" si="591"/>
        <v>19672.349999999999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0.12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3418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3335</v>
      </c>
      <c r="K3645" s="2" t="s">
        <v>3284</v>
      </c>
      <c r="L3645" s="2" t="s">
        <v>35</v>
      </c>
      <c r="M3645" s="91" t="s">
        <v>772</v>
      </c>
      <c r="N3645" s="64"/>
      <c r="O3645" s="64" t="s">
        <v>413</v>
      </c>
      <c r="P3645" s="64" t="s">
        <v>46</v>
      </c>
      <c r="Q3645" s="16">
        <v>0.06</v>
      </c>
      <c r="R3645" s="64">
        <v>1000022327</v>
      </c>
      <c r="S3645" s="64"/>
      <c r="T3645" s="83">
        <v>6422</v>
      </c>
      <c r="U3645" s="13"/>
      <c r="V3645" s="13">
        <v>0</v>
      </c>
      <c r="W3645" s="83">
        <f t="shared" si="591"/>
        <v>6422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3418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3335</v>
      </c>
      <c r="K3646" s="2" t="s">
        <v>3284</v>
      </c>
      <c r="L3646" s="2" t="s">
        <v>35</v>
      </c>
      <c r="M3646" s="91" t="s">
        <v>773</v>
      </c>
      <c r="N3646" s="64"/>
      <c r="O3646" s="64" t="s">
        <v>413</v>
      </c>
      <c r="P3646" s="64" t="s">
        <v>46</v>
      </c>
      <c r="Q3646" s="16">
        <v>0.06</v>
      </c>
      <c r="R3646" s="64">
        <v>1000020386</v>
      </c>
      <c r="S3646" s="64"/>
      <c r="T3646" s="83">
        <v>971.2</v>
      </c>
      <c r="U3646" s="13"/>
      <c r="V3646" s="13">
        <v>0</v>
      </c>
      <c r="W3646" s="83">
        <f t="shared" si="591"/>
        <v>971.2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3418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3335</v>
      </c>
      <c r="K3647" s="2" t="s">
        <v>3284</v>
      </c>
      <c r="L3647" s="2" t="s">
        <v>35</v>
      </c>
      <c r="M3647" s="91" t="s">
        <v>774</v>
      </c>
      <c r="N3647" s="64"/>
      <c r="O3647" s="64" t="s">
        <v>413</v>
      </c>
      <c r="P3647" s="64" t="s">
        <v>46</v>
      </c>
      <c r="Q3647" s="16">
        <v>0.02</v>
      </c>
      <c r="R3647" s="64">
        <v>1000020963</v>
      </c>
      <c r="S3647" s="64"/>
      <c r="T3647" s="83">
        <v>15309.18</v>
      </c>
      <c r="U3647" s="13"/>
      <c r="V3647" s="13">
        <v>0</v>
      </c>
      <c r="W3647" s="83">
        <f t="shared" si="591"/>
        <v>15309.18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3417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3335</v>
      </c>
      <c r="K3648" s="2" t="s">
        <v>3284</v>
      </c>
      <c r="L3648" s="2" t="s">
        <v>35</v>
      </c>
      <c r="M3648" s="91" t="s">
        <v>775</v>
      </c>
      <c r="N3648" s="64"/>
      <c r="O3648" s="64" t="s">
        <v>413</v>
      </c>
      <c r="P3648" s="64" t="s">
        <v>46</v>
      </c>
      <c r="Q3648" s="16">
        <v>0.06</v>
      </c>
      <c r="R3648" s="64">
        <v>1000019854</v>
      </c>
      <c r="S3648" s="64"/>
      <c r="T3648" s="83">
        <v>9705.75</v>
      </c>
      <c r="U3648" s="13"/>
      <c r="V3648" s="13">
        <v>0</v>
      </c>
      <c r="W3648" s="83">
        <f t="shared" si="591"/>
        <v>9705.75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3418</v>
      </c>
      <c r="B3649" s="91" t="s">
        <v>35</v>
      </c>
      <c r="C3649" s="91" t="s">
        <v>59</v>
      </c>
      <c r="D3649" s="91" t="s">
        <v>60</v>
      </c>
      <c r="E3649" s="91" t="s">
        <v>768</v>
      </c>
      <c r="F3649" s="91" t="s">
        <v>769</v>
      </c>
      <c r="G3649" s="91" t="s">
        <v>768</v>
      </c>
      <c r="H3649" s="91">
        <v>62</v>
      </c>
      <c r="I3649" s="91" t="s">
        <v>411</v>
      </c>
      <c r="J3649" s="2" t="s">
        <v>3335</v>
      </c>
      <c r="K3649" s="2" t="s">
        <v>3284</v>
      </c>
      <c r="L3649" s="2" t="s">
        <v>35</v>
      </c>
      <c r="M3649" s="91" t="s">
        <v>776</v>
      </c>
      <c r="N3649" s="64"/>
      <c r="O3649" s="64" t="s">
        <v>413</v>
      </c>
      <c r="P3649" s="64" t="s">
        <v>46</v>
      </c>
      <c r="Q3649" s="16">
        <v>0.06</v>
      </c>
      <c r="R3649" s="64">
        <v>1000025834</v>
      </c>
      <c r="S3649" s="64"/>
      <c r="T3649" s="83">
        <v>36787.019999999997</v>
      </c>
      <c r="U3649" s="13"/>
      <c r="V3649" s="13">
        <v>0</v>
      </c>
      <c r="W3649" s="83">
        <f t="shared" si="591"/>
        <v>36787.019999999997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3418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3335</v>
      </c>
      <c r="K3650" s="2" t="s">
        <v>3284</v>
      </c>
      <c r="L3650" s="2" t="s">
        <v>35</v>
      </c>
      <c r="M3650" s="91" t="s">
        <v>778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1000024542</v>
      </c>
      <c r="S3650" s="64"/>
      <c r="T3650" s="83">
        <v>2099.6</v>
      </c>
      <c r="U3650" s="13"/>
      <c r="V3650" s="13">
        <v>0</v>
      </c>
      <c r="W3650" s="83">
        <f t="shared" si="591"/>
        <v>2099.6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3418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3335</v>
      </c>
      <c r="K3651" s="2" t="s">
        <v>3284</v>
      </c>
      <c r="L3651" s="2" t="s">
        <v>35</v>
      </c>
      <c r="M3651" s="91" t="s">
        <v>779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1000004394</v>
      </c>
      <c r="S3651" s="64"/>
      <c r="T3651" s="83">
        <v>193.16</v>
      </c>
      <c r="U3651" s="13"/>
      <c r="V3651" s="13">
        <v>0</v>
      </c>
      <c r="W3651" s="83">
        <f t="shared" si="591"/>
        <v>193.16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3417</v>
      </c>
      <c r="B3652" s="91" t="s">
        <v>35</v>
      </c>
      <c r="C3652" s="91" t="s">
        <v>59</v>
      </c>
      <c r="D3652" s="91" t="s">
        <v>60</v>
      </c>
      <c r="E3652" s="91" t="s">
        <v>777</v>
      </c>
      <c r="F3652" s="91" t="s">
        <v>777</v>
      </c>
      <c r="G3652" s="91" t="s">
        <v>777</v>
      </c>
      <c r="H3652" s="91">
        <v>62</v>
      </c>
      <c r="I3652" s="91" t="s">
        <v>411</v>
      </c>
      <c r="J3652" s="2" t="s">
        <v>3335</v>
      </c>
      <c r="K3652" s="2" t="s">
        <v>3284</v>
      </c>
      <c r="L3652" s="2" t="s">
        <v>35</v>
      </c>
      <c r="M3652" s="91" t="s">
        <v>780</v>
      </c>
      <c r="N3652" s="64"/>
      <c r="O3652" s="64" t="s">
        <v>413</v>
      </c>
      <c r="P3652" s="64" t="s">
        <v>46</v>
      </c>
      <c r="Q3652" s="16">
        <v>7.0000000000000007E-2</v>
      </c>
      <c r="R3652" s="64">
        <v>1000022527</v>
      </c>
      <c r="S3652" s="64"/>
      <c r="T3652" s="83">
        <v>4000.15</v>
      </c>
      <c r="U3652" s="13"/>
      <c r="V3652" s="13">
        <v>0</v>
      </c>
      <c r="W3652" s="83">
        <f t="shared" si="591"/>
        <v>4000.15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3420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411</v>
      </c>
      <c r="J3653" s="2" t="s">
        <v>3335</v>
      </c>
      <c r="K3653" s="2" t="s">
        <v>3284</v>
      </c>
      <c r="L3653" s="2" t="s">
        <v>35</v>
      </c>
      <c r="M3653" s="91" t="s">
        <v>783</v>
      </c>
      <c r="N3653" s="64"/>
      <c r="O3653" s="64" t="s">
        <v>413</v>
      </c>
      <c r="P3653" s="64" t="s">
        <v>46</v>
      </c>
      <c r="Q3653" s="16">
        <v>0.05</v>
      </c>
      <c r="R3653" s="64">
        <v>1000025627</v>
      </c>
      <c r="S3653" s="64"/>
      <c r="T3653" s="83">
        <v>15691</v>
      </c>
      <c r="U3653" s="13"/>
      <c r="V3653" s="13">
        <v>0</v>
      </c>
      <c r="W3653" s="83">
        <f t="shared" si="591"/>
        <v>15691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3420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785</v>
      </c>
      <c r="G3654" s="91" t="s">
        <v>784</v>
      </c>
      <c r="H3654" s="91">
        <v>62</v>
      </c>
      <c r="I3654" s="91" t="s">
        <v>411</v>
      </c>
      <c r="J3654" s="2" t="s">
        <v>3335</v>
      </c>
      <c r="K3654" s="2" t="s">
        <v>3284</v>
      </c>
      <c r="L3654" s="2" t="s">
        <v>35</v>
      </c>
      <c r="M3654" s="91" t="s">
        <v>786</v>
      </c>
      <c r="N3654" s="64"/>
      <c r="O3654" s="64" t="s">
        <v>413</v>
      </c>
      <c r="P3654" s="64" t="s">
        <v>46</v>
      </c>
      <c r="Q3654" s="16">
        <v>0.06</v>
      </c>
      <c r="R3654" s="64">
        <v>1000000983</v>
      </c>
      <c r="S3654" s="64"/>
      <c r="T3654" s="83">
        <v>4469.6000000000004</v>
      </c>
      <c r="U3654" s="13"/>
      <c r="V3654" s="13">
        <v>0</v>
      </c>
      <c r="W3654" s="83">
        <f t="shared" si="591"/>
        <v>4469.6000000000004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3418</v>
      </c>
      <c r="B3655" s="91" t="s">
        <v>35</v>
      </c>
      <c r="C3655" s="91" t="s">
        <v>59</v>
      </c>
      <c r="D3655" s="91" t="s">
        <v>60</v>
      </c>
      <c r="E3655" s="91" t="s">
        <v>787</v>
      </c>
      <c r="F3655" s="91" t="s">
        <v>787</v>
      </c>
      <c r="G3655" s="91" t="s">
        <v>787</v>
      </c>
      <c r="H3655" s="91">
        <v>62</v>
      </c>
      <c r="I3655" s="91" t="s">
        <v>411</v>
      </c>
      <c r="J3655" s="2" t="s">
        <v>3335</v>
      </c>
      <c r="K3655" s="2" t="s">
        <v>3284</v>
      </c>
      <c r="L3655" s="2" t="s">
        <v>35</v>
      </c>
      <c r="M3655" s="91" t="s">
        <v>788</v>
      </c>
      <c r="N3655" s="64"/>
      <c r="O3655" s="64" t="s">
        <v>413</v>
      </c>
      <c r="P3655" s="64" t="s">
        <v>46</v>
      </c>
      <c r="Q3655" s="16">
        <v>0.02</v>
      </c>
      <c r="R3655" s="64">
        <v>1000015801</v>
      </c>
      <c r="S3655" s="64"/>
      <c r="T3655" s="83">
        <v>6886.9</v>
      </c>
      <c r="U3655" s="13"/>
      <c r="V3655" s="13">
        <v>0</v>
      </c>
      <c r="W3655" s="83">
        <f t="shared" si="591"/>
        <v>6886.9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3418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3335</v>
      </c>
      <c r="K3656" s="2" t="s">
        <v>3284</v>
      </c>
      <c r="L3656" s="2" t="s">
        <v>35</v>
      </c>
      <c r="M3656" s="91" t="s">
        <v>790</v>
      </c>
      <c r="N3656" s="64"/>
      <c r="O3656" s="64" t="s">
        <v>413</v>
      </c>
      <c r="P3656" s="64" t="s">
        <v>46</v>
      </c>
      <c r="Q3656" s="16">
        <v>0.02</v>
      </c>
      <c r="R3656" s="64">
        <v>1000042444</v>
      </c>
      <c r="S3656" s="64"/>
      <c r="T3656" s="83">
        <v>2384.46</v>
      </c>
      <c r="U3656" s="13"/>
      <c r="V3656" s="13">
        <v>0</v>
      </c>
      <c r="W3656" s="83">
        <f t="shared" si="591"/>
        <v>2384.46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3420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3335</v>
      </c>
      <c r="K3657" s="2" t="s">
        <v>3284</v>
      </c>
      <c r="L3657" s="2" t="s">
        <v>35</v>
      </c>
      <c r="M3657" s="91" t="s">
        <v>791</v>
      </c>
      <c r="N3657" s="64"/>
      <c r="O3657" s="64" t="s">
        <v>413</v>
      </c>
      <c r="P3657" s="64" t="s">
        <v>46</v>
      </c>
      <c r="Q3657" s="16">
        <v>0.02</v>
      </c>
      <c r="R3657" s="64">
        <v>1000038510</v>
      </c>
      <c r="S3657" s="64"/>
      <c r="T3657" s="83">
        <v>27993.81</v>
      </c>
      <c r="U3657" s="13"/>
      <c r="V3657" s="13">
        <v>0</v>
      </c>
      <c r="W3657" s="83">
        <f t="shared" si="591"/>
        <v>27993.81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3418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3335</v>
      </c>
      <c r="K3658" s="2" t="s">
        <v>3284</v>
      </c>
      <c r="L3658" s="2" t="s">
        <v>35</v>
      </c>
      <c r="M3658" s="91" t="s">
        <v>792</v>
      </c>
      <c r="N3658" s="64"/>
      <c r="O3658" s="64" t="s">
        <v>413</v>
      </c>
      <c r="P3658" s="64" t="s">
        <v>46</v>
      </c>
      <c r="Q3658" s="16">
        <v>0.02</v>
      </c>
      <c r="R3658" s="64">
        <v>1000025380</v>
      </c>
      <c r="S3658" s="64"/>
      <c r="T3658" s="83">
        <v>768.6</v>
      </c>
      <c r="U3658" s="13"/>
      <c r="V3658" s="13">
        <v>0</v>
      </c>
      <c r="W3658" s="83">
        <f t="shared" si="591"/>
        <v>768.6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3418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3335</v>
      </c>
      <c r="K3659" s="2" t="s">
        <v>3284</v>
      </c>
      <c r="L3659" s="2" t="s">
        <v>35</v>
      </c>
      <c r="M3659" s="91" t="s">
        <v>793</v>
      </c>
      <c r="N3659" s="64"/>
      <c r="O3659" s="64" t="s">
        <v>413</v>
      </c>
      <c r="P3659" s="64" t="s">
        <v>46</v>
      </c>
      <c r="Q3659" s="16">
        <v>0.02</v>
      </c>
      <c r="R3659" s="64">
        <v>1000026616</v>
      </c>
      <c r="S3659" s="64"/>
      <c r="T3659" s="83">
        <v>6557.88</v>
      </c>
      <c r="U3659" s="13"/>
      <c r="V3659" s="13">
        <v>0</v>
      </c>
      <c r="W3659" s="83">
        <f t="shared" si="591"/>
        <v>6557.88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3418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3335</v>
      </c>
      <c r="K3660" s="2" t="s">
        <v>3284</v>
      </c>
      <c r="L3660" s="2" t="s">
        <v>35</v>
      </c>
      <c r="M3660" s="91" t="s">
        <v>794</v>
      </c>
      <c r="N3660" s="64"/>
      <c r="O3660" s="64" t="s">
        <v>413</v>
      </c>
      <c r="P3660" s="64" t="s">
        <v>46</v>
      </c>
      <c r="Q3660" s="16">
        <v>0.02</v>
      </c>
      <c r="R3660" s="64">
        <v>1000020281</v>
      </c>
      <c r="S3660" s="64"/>
      <c r="T3660" s="83">
        <v>150.1</v>
      </c>
      <c r="U3660" s="13"/>
      <c r="V3660" s="13">
        <v>0</v>
      </c>
      <c r="W3660" s="83">
        <f t="shared" si="591"/>
        <v>150.1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si="585"/>
        <v>0</v>
      </c>
      <c r="AC3660" s="5">
        <f t="shared" si="586"/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si="587"/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si="588"/>
        <v>0</v>
      </c>
    </row>
    <row r="3661" spans="1:37" hidden="1" x14ac:dyDescent="0.3">
      <c r="A3661" s="104" t="s">
        <v>3418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3335</v>
      </c>
      <c r="K3661" s="2" t="s">
        <v>3284</v>
      </c>
      <c r="L3661" s="2" t="s">
        <v>35</v>
      </c>
      <c r="M3661" s="91" t="s">
        <v>795</v>
      </c>
      <c r="N3661" s="64"/>
      <c r="O3661" s="64" t="s">
        <v>413</v>
      </c>
      <c r="P3661" s="64" t="s">
        <v>46</v>
      </c>
      <c r="Q3661" s="16">
        <v>0.02</v>
      </c>
      <c r="R3661" s="64">
        <v>1000027351</v>
      </c>
      <c r="S3661" s="64"/>
      <c r="T3661" s="83">
        <v>1336.7</v>
      </c>
      <c r="U3661" s="13"/>
      <c r="V3661" s="13">
        <v>0</v>
      </c>
      <c r="W3661" s="83">
        <f t="shared" si="591"/>
        <v>1336.7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ref="AB3661:AB3724" si="593">X3661+AA3661</f>
        <v>0</v>
      </c>
      <c r="AC3661" s="5">
        <f t="shared" ref="AC3661:AC3724" si="594">IF(P3661="返现",X3661*Q3661,V3661-X3661)</f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ref="AF3661:AF3724" si="595">AD3661*AE3661</f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ref="AK3661:AK3689" si="596">X3661+AA3661-AB3661</f>
        <v>0</v>
      </c>
    </row>
    <row r="3662" spans="1:37" hidden="1" x14ac:dyDescent="0.3">
      <c r="A3662" s="104" t="s">
        <v>3418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3335</v>
      </c>
      <c r="K3662" s="2" t="s">
        <v>3284</v>
      </c>
      <c r="L3662" s="2" t="s">
        <v>35</v>
      </c>
      <c r="M3662" s="91" t="s">
        <v>796</v>
      </c>
      <c r="N3662" s="64"/>
      <c r="O3662" s="64" t="s">
        <v>413</v>
      </c>
      <c r="P3662" s="64" t="s">
        <v>46</v>
      </c>
      <c r="Q3662" s="16">
        <v>0.02</v>
      </c>
      <c r="R3662" s="64">
        <v>1000020877</v>
      </c>
      <c r="S3662" s="64"/>
      <c r="T3662" s="83">
        <v>356.31</v>
      </c>
      <c r="U3662" s="13"/>
      <c r="V3662" s="13">
        <v>0</v>
      </c>
      <c r="W3662" s="83">
        <f t="shared" si="591"/>
        <v>356.31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3419</v>
      </c>
      <c r="B3663" s="91" t="s">
        <v>35</v>
      </c>
      <c r="C3663" s="91" t="s">
        <v>59</v>
      </c>
      <c r="D3663" s="91" t="s">
        <v>60</v>
      </c>
      <c r="E3663" s="91" t="s">
        <v>789</v>
      </c>
      <c r="F3663" s="91" t="s">
        <v>789</v>
      </c>
      <c r="G3663" s="91" t="s">
        <v>789</v>
      </c>
      <c r="H3663" s="91">
        <v>62</v>
      </c>
      <c r="I3663" s="91" t="s">
        <v>411</v>
      </c>
      <c r="J3663" s="2" t="s">
        <v>3335</v>
      </c>
      <c r="K3663" s="2" t="s">
        <v>3284</v>
      </c>
      <c r="L3663" s="2" t="s">
        <v>35</v>
      </c>
      <c r="M3663" s="91" t="s">
        <v>797</v>
      </c>
      <c r="N3663" s="64"/>
      <c r="O3663" s="64" t="s">
        <v>413</v>
      </c>
      <c r="P3663" s="64" t="s">
        <v>46</v>
      </c>
      <c r="Q3663" s="16">
        <v>0.02</v>
      </c>
      <c r="R3663" s="64">
        <v>1000026896</v>
      </c>
      <c r="S3663" s="64"/>
      <c r="T3663" s="83">
        <v>10166.4</v>
      </c>
      <c r="U3663" s="13"/>
      <c r="V3663" s="13">
        <v>0</v>
      </c>
      <c r="W3663" s="83">
        <f t="shared" si="591"/>
        <v>10166.4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3418</v>
      </c>
      <c r="B3664" s="91" t="s">
        <v>35</v>
      </c>
      <c r="C3664" s="91" t="s">
        <v>186</v>
      </c>
      <c r="D3664" s="91" t="s">
        <v>187</v>
      </c>
      <c r="E3664" s="91" t="s">
        <v>798</v>
      </c>
      <c r="F3664" s="91" t="s">
        <v>798</v>
      </c>
      <c r="G3664" s="91" t="s">
        <v>798</v>
      </c>
      <c r="H3664" s="91">
        <v>62</v>
      </c>
      <c r="I3664" s="91" t="s">
        <v>411</v>
      </c>
      <c r="J3664" s="2" t="s">
        <v>3335</v>
      </c>
      <c r="K3664" s="2" t="s">
        <v>3284</v>
      </c>
      <c r="L3664" s="2" t="s">
        <v>35</v>
      </c>
      <c r="M3664" s="91" t="s">
        <v>799</v>
      </c>
      <c r="N3664" s="64"/>
      <c r="O3664" s="64" t="s">
        <v>413</v>
      </c>
      <c r="P3664" s="64" t="s">
        <v>46</v>
      </c>
      <c r="Q3664" s="16">
        <v>0.02</v>
      </c>
      <c r="R3664" s="64">
        <v>1000015195</v>
      </c>
      <c r="S3664" s="64"/>
      <c r="T3664" s="83">
        <v>145.04</v>
      </c>
      <c r="U3664" s="13"/>
      <c r="V3664" s="13">
        <v>0</v>
      </c>
      <c r="W3664" s="83">
        <f t="shared" si="591"/>
        <v>145.04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3418</v>
      </c>
      <c r="B3665" s="91" t="s">
        <v>35</v>
      </c>
      <c r="C3665" s="91" t="s">
        <v>186</v>
      </c>
      <c r="D3665" s="91" t="s">
        <v>187</v>
      </c>
      <c r="E3665" s="91" t="s">
        <v>800</v>
      </c>
      <c r="F3665" s="91" t="s">
        <v>800</v>
      </c>
      <c r="G3665" s="91" t="s">
        <v>800</v>
      </c>
      <c r="H3665" s="91">
        <v>62</v>
      </c>
      <c r="I3665" s="91" t="s">
        <v>411</v>
      </c>
      <c r="J3665" s="2" t="s">
        <v>3335</v>
      </c>
      <c r="K3665" s="2" t="s">
        <v>3284</v>
      </c>
      <c r="L3665" s="2" t="s">
        <v>35</v>
      </c>
      <c r="M3665" s="91" t="s">
        <v>801</v>
      </c>
      <c r="N3665" s="64"/>
      <c r="O3665" s="64" t="s">
        <v>413</v>
      </c>
      <c r="P3665" s="64" t="s">
        <v>46</v>
      </c>
      <c r="Q3665" s="16">
        <v>0.02</v>
      </c>
      <c r="R3665" s="64">
        <v>1000026636</v>
      </c>
      <c r="S3665" s="64"/>
      <c r="T3665" s="83">
        <v>4027.61</v>
      </c>
      <c r="U3665" s="13"/>
      <c r="V3665" s="13">
        <v>0</v>
      </c>
      <c r="W3665" s="83">
        <f t="shared" si="591"/>
        <v>4027.61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3418</v>
      </c>
      <c r="B3666" s="91" t="s">
        <v>35</v>
      </c>
      <c r="C3666" s="91" t="s">
        <v>186</v>
      </c>
      <c r="D3666" s="91" t="s">
        <v>187</v>
      </c>
      <c r="E3666" s="91" t="s">
        <v>802</v>
      </c>
      <c r="F3666" s="91" t="s">
        <v>802</v>
      </c>
      <c r="G3666" s="91" t="s">
        <v>802</v>
      </c>
      <c r="H3666" s="91">
        <v>62</v>
      </c>
      <c r="I3666" s="91" t="s">
        <v>411</v>
      </c>
      <c r="J3666" s="2" t="s">
        <v>3335</v>
      </c>
      <c r="K3666" s="2" t="s">
        <v>3284</v>
      </c>
      <c r="L3666" s="2" t="s">
        <v>35</v>
      </c>
      <c r="M3666" s="91" t="s">
        <v>803</v>
      </c>
      <c r="N3666" s="64"/>
      <c r="O3666" s="64" t="s">
        <v>413</v>
      </c>
      <c r="P3666" s="64" t="s">
        <v>46</v>
      </c>
      <c r="Q3666" s="16">
        <v>0.02</v>
      </c>
      <c r="R3666" s="64">
        <v>1000041723</v>
      </c>
      <c r="S3666" s="64"/>
      <c r="T3666" s="83">
        <v>5617.1800000000012</v>
      </c>
      <c r="U3666" s="13"/>
      <c r="V3666" s="13">
        <v>0</v>
      </c>
      <c r="W3666" s="83">
        <f t="shared" si="591"/>
        <v>5617.1800000000012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3418</v>
      </c>
      <c r="B3667" s="91" t="s">
        <v>35</v>
      </c>
      <c r="C3667" s="91" t="s">
        <v>186</v>
      </c>
      <c r="D3667" s="91" t="s">
        <v>187</v>
      </c>
      <c r="E3667" s="91" t="s">
        <v>804</v>
      </c>
      <c r="F3667" s="91" t="s">
        <v>804</v>
      </c>
      <c r="G3667" s="91" t="s">
        <v>804</v>
      </c>
      <c r="H3667" s="91">
        <v>62</v>
      </c>
      <c r="I3667" s="91" t="s">
        <v>411</v>
      </c>
      <c r="J3667" s="2" t="s">
        <v>3335</v>
      </c>
      <c r="K3667" s="2" t="s">
        <v>3284</v>
      </c>
      <c r="L3667" s="2" t="s">
        <v>35</v>
      </c>
      <c r="M3667" s="91" t="s">
        <v>805</v>
      </c>
      <c r="N3667" s="64"/>
      <c r="O3667" s="64" t="s">
        <v>413</v>
      </c>
      <c r="P3667" s="64" t="s">
        <v>46</v>
      </c>
      <c r="Q3667" s="16">
        <v>0.06</v>
      </c>
      <c r="R3667" s="64">
        <v>1000030978</v>
      </c>
      <c r="S3667" s="64"/>
      <c r="T3667" s="83">
        <v>8.6</v>
      </c>
      <c r="U3667" s="13"/>
      <c r="V3667" s="13">
        <v>0</v>
      </c>
      <c r="W3667" s="83">
        <f t="shared" si="591"/>
        <v>8.6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3418</v>
      </c>
      <c r="B3668" s="91" t="s">
        <v>35</v>
      </c>
      <c r="C3668" s="91" t="s">
        <v>186</v>
      </c>
      <c r="D3668" s="91" t="s">
        <v>187</v>
      </c>
      <c r="E3668" s="91" t="s">
        <v>806</v>
      </c>
      <c r="F3668" s="91" t="s">
        <v>806</v>
      </c>
      <c r="G3668" s="91" t="s">
        <v>806</v>
      </c>
      <c r="H3668" s="91">
        <v>62</v>
      </c>
      <c r="I3668" s="91" t="s">
        <v>411</v>
      </c>
      <c r="J3668" s="2" t="s">
        <v>3335</v>
      </c>
      <c r="K3668" s="2" t="s">
        <v>3284</v>
      </c>
      <c r="L3668" s="2" t="s">
        <v>35</v>
      </c>
      <c r="M3668" s="91" t="s">
        <v>807</v>
      </c>
      <c r="N3668" s="64"/>
      <c r="O3668" s="64" t="s">
        <v>413</v>
      </c>
      <c r="P3668" s="64" t="s">
        <v>46</v>
      </c>
      <c r="Q3668" s="16">
        <v>0.06</v>
      </c>
      <c r="R3668" s="64">
        <v>1000017569</v>
      </c>
      <c r="S3668" s="64"/>
      <c r="T3668" s="83">
        <v>117244.06</v>
      </c>
      <c r="U3668" s="13"/>
      <c r="V3668" s="13">
        <v>0</v>
      </c>
      <c r="W3668" s="83">
        <f t="shared" si="591"/>
        <v>117244.06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3418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3335</v>
      </c>
      <c r="K3669" s="2" t="s">
        <v>3284</v>
      </c>
      <c r="L3669" s="2" t="s">
        <v>35</v>
      </c>
      <c r="M3669" s="91" t="s">
        <v>809</v>
      </c>
      <c r="N3669" s="64"/>
      <c r="O3669" s="64" t="s">
        <v>413</v>
      </c>
      <c r="P3669" s="64" t="s">
        <v>41</v>
      </c>
      <c r="Q3669" s="16">
        <v>0</v>
      </c>
      <c r="R3669" s="64">
        <v>1000042360</v>
      </c>
      <c r="S3669" s="64"/>
      <c r="T3669" s="83">
        <v>484</v>
      </c>
      <c r="U3669" s="13"/>
      <c r="V3669" s="13">
        <v>0</v>
      </c>
      <c r="W3669" s="83">
        <f t="shared" si="591"/>
        <v>484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3417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3335</v>
      </c>
      <c r="K3670" s="2" t="s">
        <v>3284</v>
      </c>
      <c r="L3670" s="2" t="s">
        <v>35</v>
      </c>
      <c r="M3670" s="91" t="s">
        <v>810</v>
      </c>
      <c r="N3670" s="64"/>
      <c r="O3670" s="64" t="s">
        <v>413</v>
      </c>
      <c r="P3670" s="64" t="s">
        <v>41</v>
      </c>
      <c r="Q3670" s="16">
        <v>0</v>
      </c>
      <c r="R3670" s="64">
        <v>1000006287</v>
      </c>
      <c r="S3670" s="64"/>
      <c r="T3670" s="83">
        <v>778.26</v>
      </c>
      <c r="U3670" s="13"/>
      <c r="V3670" s="13">
        <v>0</v>
      </c>
      <c r="W3670" s="83">
        <f t="shared" si="591"/>
        <v>778.26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7.0000000000000007E-2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3418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3335</v>
      </c>
      <c r="K3671" s="2" t="s">
        <v>3284</v>
      </c>
      <c r="L3671" s="2" t="s">
        <v>35</v>
      </c>
      <c r="M3671" s="91" t="s">
        <v>811</v>
      </c>
      <c r="N3671" s="64"/>
      <c r="O3671" s="64" t="s">
        <v>45</v>
      </c>
      <c r="P3671" s="64" t="s">
        <v>46</v>
      </c>
      <c r="Q3671" s="16">
        <v>0.04</v>
      </c>
      <c r="R3671" s="64">
        <v>1000008342</v>
      </c>
      <c r="S3671" s="64"/>
      <c r="T3671" s="83">
        <v>10200</v>
      </c>
      <c r="U3671" s="13"/>
      <c r="V3671" s="13">
        <v>0</v>
      </c>
      <c r="W3671" s="83">
        <f t="shared" si="591"/>
        <v>10200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0.12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3420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3335</v>
      </c>
      <c r="K3672" s="2" t="s">
        <v>3284</v>
      </c>
      <c r="L3672" s="2" t="s">
        <v>35</v>
      </c>
      <c r="M3672" s="91" t="s">
        <v>812</v>
      </c>
      <c r="N3672" s="64"/>
      <c r="O3672" s="64" t="s">
        <v>413</v>
      </c>
      <c r="P3672" s="64" t="s">
        <v>41</v>
      </c>
      <c r="Q3672" s="16">
        <v>0</v>
      </c>
      <c r="R3672" s="64">
        <v>1000013880</v>
      </c>
      <c r="S3672" s="64"/>
      <c r="T3672" s="83">
        <v>49.5</v>
      </c>
      <c r="U3672" s="13"/>
      <c r="V3672" s="13">
        <v>0</v>
      </c>
      <c r="W3672" s="83">
        <f t="shared" si="591"/>
        <v>49.5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3418</v>
      </c>
      <c r="B3673" s="91" t="s">
        <v>35</v>
      </c>
      <c r="C3673" s="91" t="s">
        <v>146</v>
      </c>
      <c r="D3673" s="91" t="s">
        <v>147</v>
      </c>
      <c r="E3673" s="91" t="s">
        <v>808</v>
      </c>
      <c r="F3673" s="91" t="s">
        <v>808</v>
      </c>
      <c r="G3673" s="91" t="s">
        <v>808</v>
      </c>
      <c r="H3673" s="91">
        <v>62</v>
      </c>
      <c r="I3673" s="91" t="s">
        <v>411</v>
      </c>
      <c r="J3673" s="2" t="s">
        <v>3335</v>
      </c>
      <c r="K3673" s="2" t="s">
        <v>3284</v>
      </c>
      <c r="L3673" s="2" t="s">
        <v>35</v>
      </c>
      <c r="M3673" s="91" t="s">
        <v>813</v>
      </c>
      <c r="N3673" s="64"/>
      <c r="O3673" s="64" t="s">
        <v>413</v>
      </c>
      <c r="P3673" s="64" t="s">
        <v>41</v>
      </c>
      <c r="Q3673" s="16">
        <v>0</v>
      </c>
      <c r="R3673" s="64">
        <v>1000012766</v>
      </c>
      <c r="S3673" s="64"/>
      <c r="T3673" s="83">
        <v>3542.3</v>
      </c>
      <c r="U3673" s="13"/>
      <c r="V3673" s="13">
        <v>0</v>
      </c>
      <c r="W3673" s="83">
        <f t="shared" si="591"/>
        <v>3542.3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3418</v>
      </c>
      <c r="B3674" s="91" t="s">
        <v>35</v>
      </c>
      <c r="C3674" s="91" t="s">
        <v>186</v>
      </c>
      <c r="D3674" s="91" t="s">
        <v>187</v>
      </c>
      <c r="E3674" s="91" t="s">
        <v>814</v>
      </c>
      <c r="F3674" s="91" t="s">
        <v>814</v>
      </c>
      <c r="G3674" s="91" t="s">
        <v>814</v>
      </c>
      <c r="H3674" s="91">
        <v>62</v>
      </c>
      <c r="I3674" s="91" t="s">
        <v>411</v>
      </c>
      <c r="J3674" s="2" t="s">
        <v>3335</v>
      </c>
      <c r="K3674" s="2" t="s">
        <v>3284</v>
      </c>
      <c r="L3674" s="2" t="s">
        <v>35</v>
      </c>
      <c r="M3674" s="91" t="s">
        <v>815</v>
      </c>
      <c r="N3674" s="64"/>
      <c r="O3674" s="64" t="s">
        <v>413</v>
      </c>
      <c r="P3674" s="64" t="s">
        <v>41</v>
      </c>
      <c r="Q3674" s="16">
        <v>0</v>
      </c>
      <c r="R3674" s="64">
        <v>1000017685</v>
      </c>
      <c r="S3674" s="64"/>
      <c r="T3674" s="83">
        <v>4203.45</v>
      </c>
      <c r="U3674" s="13"/>
      <c r="V3674" s="13">
        <v>0</v>
      </c>
      <c r="W3674" s="83">
        <f t="shared" si="591"/>
        <v>4203.45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3418</v>
      </c>
      <c r="B3675" s="91" t="s">
        <v>35</v>
      </c>
      <c r="C3675" s="91" t="s">
        <v>186</v>
      </c>
      <c r="D3675" s="91" t="s">
        <v>187</v>
      </c>
      <c r="E3675" s="91" t="s">
        <v>816</v>
      </c>
      <c r="F3675" s="91" t="s">
        <v>816</v>
      </c>
      <c r="G3675" s="91" t="s">
        <v>816</v>
      </c>
      <c r="H3675" s="91">
        <v>62</v>
      </c>
      <c r="I3675" s="91" t="s">
        <v>411</v>
      </c>
      <c r="J3675" s="2" t="s">
        <v>3335</v>
      </c>
      <c r="K3675" s="2" t="s">
        <v>3284</v>
      </c>
      <c r="L3675" s="2" t="s">
        <v>35</v>
      </c>
      <c r="M3675" s="91" t="s">
        <v>817</v>
      </c>
      <c r="N3675" s="64"/>
      <c r="O3675" s="64" t="s">
        <v>413</v>
      </c>
      <c r="P3675" s="64" t="s">
        <v>46</v>
      </c>
      <c r="Q3675" s="16">
        <v>0.05</v>
      </c>
      <c r="R3675" s="64">
        <v>1000018310</v>
      </c>
      <c r="S3675" s="64"/>
      <c r="T3675" s="83">
        <v>33599.269999999997</v>
      </c>
      <c r="U3675" s="13"/>
      <c r="V3675" s="13">
        <v>0</v>
      </c>
      <c r="W3675" s="83">
        <f t="shared" si="591"/>
        <v>33599.269999999997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3420</v>
      </c>
      <c r="B3676" s="91" t="s">
        <v>35</v>
      </c>
      <c r="C3676" s="91" t="s">
        <v>186</v>
      </c>
      <c r="D3676" s="91" t="s">
        <v>187</v>
      </c>
      <c r="E3676" s="91" t="s">
        <v>818</v>
      </c>
      <c r="F3676" s="91" t="s">
        <v>818</v>
      </c>
      <c r="G3676" s="91" t="s">
        <v>818</v>
      </c>
      <c r="H3676" s="91">
        <v>62</v>
      </c>
      <c r="I3676" s="91" t="s">
        <v>411</v>
      </c>
      <c r="J3676" s="2" t="s">
        <v>3335</v>
      </c>
      <c r="K3676" s="2" t="s">
        <v>3284</v>
      </c>
      <c r="L3676" s="2" t="s">
        <v>35</v>
      </c>
      <c r="M3676" s="91" t="s">
        <v>819</v>
      </c>
      <c r="N3676" s="64"/>
      <c r="O3676" s="64" t="s">
        <v>413</v>
      </c>
      <c r="P3676" s="64" t="s">
        <v>46</v>
      </c>
      <c r="Q3676" s="16">
        <v>0.02</v>
      </c>
      <c r="R3676" s="64">
        <v>1000020394</v>
      </c>
      <c r="S3676" s="64"/>
      <c r="T3676" s="83">
        <v>5730.1</v>
      </c>
      <c r="U3676" s="13"/>
      <c r="V3676" s="13">
        <v>0</v>
      </c>
      <c r="W3676" s="83">
        <f t="shared" si="591"/>
        <v>5730.1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7.0000000000000007E-2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3418</v>
      </c>
      <c r="B3677" s="91" t="s">
        <v>35</v>
      </c>
      <c r="C3677" s="91" t="s">
        <v>186</v>
      </c>
      <c r="D3677" s="91" t="s">
        <v>187</v>
      </c>
      <c r="E3677" s="91" t="s">
        <v>820</v>
      </c>
      <c r="F3677" s="91" t="s">
        <v>820</v>
      </c>
      <c r="G3677" s="91" t="s">
        <v>820</v>
      </c>
      <c r="H3677" s="91">
        <v>62</v>
      </c>
      <c r="I3677" s="91" t="s">
        <v>411</v>
      </c>
      <c r="J3677" s="2" t="s">
        <v>3335</v>
      </c>
      <c r="K3677" s="2" t="s">
        <v>3284</v>
      </c>
      <c r="L3677" s="2" t="s">
        <v>35</v>
      </c>
      <c r="M3677" s="91" t="s">
        <v>821</v>
      </c>
      <c r="N3677" s="64"/>
      <c r="O3677" s="64" t="s">
        <v>45</v>
      </c>
      <c r="P3677" s="64" t="s">
        <v>41</v>
      </c>
      <c r="Q3677" s="16">
        <v>0</v>
      </c>
      <c r="R3677" s="64">
        <v>1000009833</v>
      </c>
      <c r="S3677" s="64"/>
      <c r="T3677" s="83">
        <v>4648.87</v>
      </c>
      <c r="U3677" s="13"/>
      <c r="V3677" s="13">
        <v>0</v>
      </c>
      <c r="W3677" s="83">
        <f t="shared" si="591"/>
        <v>4648.87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0.12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3418</v>
      </c>
      <c r="B3678" s="91" t="s">
        <v>35</v>
      </c>
      <c r="C3678" s="91" t="s">
        <v>186</v>
      </c>
      <c r="D3678" s="91" t="s">
        <v>187</v>
      </c>
      <c r="E3678" s="91" t="s">
        <v>822</v>
      </c>
      <c r="F3678" s="91" t="s">
        <v>822</v>
      </c>
      <c r="G3678" s="91" t="s">
        <v>822</v>
      </c>
      <c r="H3678" s="91">
        <v>62</v>
      </c>
      <c r="I3678" s="91" t="s">
        <v>411</v>
      </c>
      <c r="J3678" s="2" t="s">
        <v>3335</v>
      </c>
      <c r="K3678" s="2" t="s">
        <v>3284</v>
      </c>
      <c r="L3678" s="2" t="s">
        <v>35</v>
      </c>
      <c r="M3678" s="91" t="s">
        <v>823</v>
      </c>
      <c r="N3678" s="64"/>
      <c r="O3678" s="64" t="s">
        <v>413</v>
      </c>
      <c r="P3678" s="64" t="s">
        <v>46</v>
      </c>
      <c r="Q3678" s="16">
        <v>0.02</v>
      </c>
      <c r="R3678" s="64">
        <v>1000025032</v>
      </c>
      <c r="S3678" s="64"/>
      <c r="T3678" s="83">
        <v>110</v>
      </c>
      <c r="U3678" s="13"/>
      <c r="V3678" s="13">
        <v>0</v>
      </c>
      <c r="W3678" s="83">
        <f t="shared" si="591"/>
        <v>110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3420</v>
      </c>
      <c r="B3679" s="91" t="s">
        <v>35</v>
      </c>
      <c r="C3679" s="91" t="s">
        <v>186</v>
      </c>
      <c r="D3679" s="91" t="s">
        <v>187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411</v>
      </c>
      <c r="J3679" s="2" t="s">
        <v>3335</v>
      </c>
      <c r="K3679" s="2" t="s">
        <v>3284</v>
      </c>
      <c r="L3679" s="2" t="s">
        <v>35</v>
      </c>
      <c r="M3679" s="91" t="s">
        <v>825</v>
      </c>
      <c r="N3679" s="64"/>
      <c r="O3679" s="64" t="s">
        <v>413</v>
      </c>
      <c r="P3679" s="64" t="s">
        <v>41</v>
      </c>
      <c r="Q3679" s="16">
        <v>0</v>
      </c>
      <c r="R3679" s="64">
        <v>1000030803</v>
      </c>
      <c r="S3679" s="64"/>
      <c r="T3679" s="83">
        <v>9231.0499999999993</v>
      </c>
      <c r="U3679" s="13"/>
      <c r="V3679" s="13">
        <v>0</v>
      </c>
      <c r="W3679" s="83">
        <f t="shared" si="591"/>
        <v>9231.0499999999993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3418</v>
      </c>
      <c r="B3680" s="91" t="s">
        <v>35</v>
      </c>
      <c r="C3680" s="91" t="s">
        <v>36</v>
      </c>
      <c r="D3680" s="91" t="s">
        <v>826</v>
      </c>
      <c r="E3680" s="91" t="s">
        <v>827</v>
      </c>
      <c r="F3680" s="91" t="s">
        <v>827</v>
      </c>
      <c r="G3680" s="91" t="s">
        <v>827</v>
      </c>
      <c r="H3680" s="91">
        <v>62</v>
      </c>
      <c r="I3680" s="91" t="s">
        <v>411</v>
      </c>
      <c r="J3680" s="2" t="s">
        <v>3335</v>
      </c>
      <c r="K3680" s="2" t="s">
        <v>3284</v>
      </c>
      <c r="L3680" s="2" t="s">
        <v>35</v>
      </c>
      <c r="M3680" s="91" t="s">
        <v>828</v>
      </c>
      <c r="N3680" s="64"/>
      <c r="O3680" s="64" t="s">
        <v>413</v>
      </c>
      <c r="P3680" s="64" t="s">
        <v>46</v>
      </c>
      <c r="Q3680" s="16">
        <v>0.14000000000000001</v>
      </c>
      <c r="R3680" s="64">
        <v>1000026795</v>
      </c>
      <c r="S3680" s="64"/>
      <c r="T3680" s="83">
        <v>11400</v>
      </c>
      <c r="U3680" s="13"/>
      <c r="V3680" s="13">
        <v>0</v>
      </c>
      <c r="W3680" s="83">
        <f t="shared" si="591"/>
        <v>11400</v>
      </c>
      <c r="X3680" s="83">
        <f t="shared" si="592"/>
        <v>0</v>
      </c>
      <c r="Y3680" s="83"/>
      <c r="Z3680" s="16">
        <v>0</v>
      </c>
      <c r="AA3680" s="7">
        <v>0</v>
      </c>
      <c r="AB3680" s="7">
        <f t="shared" si="593"/>
        <v>0</v>
      </c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7.0000000000000007E-2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 t="e">
        <v>#N/A</v>
      </c>
      <c r="AK3680" s="12">
        <f t="shared" si="596"/>
        <v>0</v>
      </c>
    </row>
    <row r="3681" spans="1:37" hidden="1" x14ac:dyDescent="0.3">
      <c r="A3681" s="104" t="s">
        <v>3418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3335</v>
      </c>
      <c r="K3681" s="2" t="s">
        <v>3284</v>
      </c>
      <c r="L3681" s="2" t="s">
        <v>35</v>
      </c>
      <c r="M3681" s="91" t="s">
        <v>830</v>
      </c>
      <c r="N3681" s="64"/>
      <c r="O3681" s="64" t="s">
        <v>45</v>
      </c>
      <c r="P3681" s="64" t="s">
        <v>46</v>
      </c>
      <c r="Q3681" s="16">
        <v>0.12</v>
      </c>
      <c r="R3681" s="64">
        <v>1000034280</v>
      </c>
      <c r="S3681" s="64"/>
      <c r="T3681" s="83">
        <v>5000</v>
      </c>
      <c r="U3681" s="13"/>
      <c r="V3681" s="13">
        <v>0</v>
      </c>
      <c r="W3681" s="83">
        <f t="shared" si="591"/>
        <v>5000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3418</v>
      </c>
      <c r="B3682" s="91" t="s">
        <v>35</v>
      </c>
      <c r="C3682" s="91" t="s">
        <v>186</v>
      </c>
      <c r="D3682" s="91" t="s">
        <v>300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411</v>
      </c>
      <c r="J3682" s="2" t="s">
        <v>3335</v>
      </c>
      <c r="K3682" s="2" t="s">
        <v>3284</v>
      </c>
      <c r="L3682" s="2" t="s">
        <v>35</v>
      </c>
      <c r="M3682" s="91" t="s">
        <v>831</v>
      </c>
      <c r="N3682" s="64"/>
      <c r="O3682" s="64" t="s">
        <v>45</v>
      </c>
      <c r="P3682" s="64" t="s">
        <v>46</v>
      </c>
      <c r="Q3682" s="16">
        <v>0.12</v>
      </c>
      <c r="R3682" s="64">
        <v>1000033907</v>
      </c>
      <c r="S3682" s="64"/>
      <c r="T3682" s="83">
        <v>4566.68</v>
      </c>
      <c r="U3682" s="13"/>
      <c r="V3682" s="13">
        <v>0</v>
      </c>
      <c r="W3682" s="83">
        <f t="shared" si="591"/>
        <v>4566.68</v>
      </c>
      <c r="X3682" s="83">
        <f t="shared" si="592"/>
        <v>0</v>
      </c>
      <c r="Y3682" s="83"/>
      <c r="Z3682" s="16">
        <v>0</v>
      </c>
      <c r="AA3682" s="7">
        <v>0</v>
      </c>
      <c r="AB3682" s="7"/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0.12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>
        <v>28</v>
      </c>
      <c r="AK3682" s="12">
        <f t="shared" si="596"/>
        <v>0</v>
      </c>
    </row>
    <row r="3683" spans="1:37" hidden="1" x14ac:dyDescent="0.3">
      <c r="A3683" s="104" t="s">
        <v>3418</v>
      </c>
      <c r="B3683" s="91" t="s">
        <v>35</v>
      </c>
      <c r="C3683" s="91" t="s">
        <v>186</v>
      </c>
      <c r="D3683" s="91" t="s">
        <v>300</v>
      </c>
      <c r="E3683" s="91" t="s">
        <v>832</v>
      </c>
      <c r="F3683" s="91" t="s">
        <v>832</v>
      </c>
      <c r="G3683" s="91" t="s">
        <v>832</v>
      </c>
      <c r="H3683" s="91">
        <v>62</v>
      </c>
      <c r="I3683" s="91" t="s">
        <v>411</v>
      </c>
      <c r="J3683" s="2" t="s">
        <v>3335</v>
      </c>
      <c r="K3683" s="2" t="s">
        <v>3284</v>
      </c>
      <c r="L3683" s="2" t="s">
        <v>35</v>
      </c>
      <c r="M3683" s="91" t="s">
        <v>833</v>
      </c>
      <c r="N3683" s="64"/>
      <c r="O3683" s="64" t="s">
        <v>413</v>
      </c>
      <c r="P3683" s="64" t="s">
        <v>46</v>
      </c>
      <c r="Q3683" s="16">
        <v>0.02</v>
      </c>
      <c r="R3683" s="64">
        <v>1000022171</v>
      </c>
      <c r="S3683" s="64"/>
      <c r="T3683" s="83">
        <v>4893.2</v>
      </c>
      <c r="U3683" s="13"/>
      <c r="V3683" s="13">
        <v>0</v>
      </c>
      <c r="W3683" s="83">
        <f t="shared" si="591"/>
        <v>4893.2</v>
      </c>
      <c r="X3683" s="83">
        <f t="shared" si="592"/>
        <v>0</v>
      </c>
      <c r="Y3683" s="83"/>
      <c r="Z3683" s="16">
        <v>0</v>
      </c>
      <c r="AA3683" s="7">
        <v>0</v>
      </c>
      <c r="AB3683" s="7">
        <f t="shared" si="593"/>
        <v>0</v>
      </c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7.0000000000000007E-2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 t="e">
        <v>#N/A</v>
      </c>
      <c r="AK3683" s="12">
        <f t="shared" si="596"/>
        <v>0</v>
      </c>
    </row>
    <row r="3684" spans="1:37" hidden="1" x14ac:dyDescent="0.3">
      <c r="A3684" s="104" t="s">
        <v>3420</v>
      </c>
      <c r="B3684" s="91" t="s">
        <v>35</v>
      </c>
      <c r="C3684" s="91" t="s">
        <v>186</v>
      </c>
      <c r="D3684" s="91" t="s">
        <v>300</v>
      </c>
      <c r="E3684" s="91" t="s">
        <v>834</v>
      </c>
      <c r="F3684" s="91" t="s">
        <v>834</v>
      </c>
      <c r="G3684" s="91" t="s">
        <v>834</v>
      </c>
      <c r="H3684" s="91">
        <v>62</v>
      </c>
      <c r="I3684" s="91" t="s">
        <v>411</v>
      </c>
      <c r="J3684" s="2" t="s">
        <v>3335</v>
      </c>
      <c r="K3684" s="2" t="s">
        <v>3284</v>
      </c>
      <c r="L3684" s="2" t="s">
        <v>35</v>
      </c>
      <c r="M3684" s="91" t="s">
        <v>835</v>
      </c>
      <c r="N3684" s="64"/>
      <c r="O3684" s="64" t="s">
        <v>45</v>
      </c>
      <c r="P3684" s="64" t="s">
        <v>46</v>
      </c>
      <c r="Q3684" s="16">
        <v>0.08</v>
      </c>
      <c r="R3684" s="64">
        <v>1000027257</v>
      </c>
      <c r="S3684" s="64"/>
      <c r="T3684" s="83">
        <v>188113.3</v>
      </c>
      <c r="U3684" s="13"/>
      <c r="V3684" s="13">
        <v>0</v>
      </c>
      <c r="W3684" s="83">
        <f t="shared" si="591"/>
        <v>188113.3</v>
      </c>
      <c r="X3684" s="83">
        <f t="shared" si="592"/>
        <v>0</v>
      </c>
      <c r="Y3684" s="83"/>
      <c r="Z3684" s="16">
        <v>0</v>
      </c>
      <c r="AA3684" s="7">
        <v>0</v>
      </c>
      <c r="AB3684" s="7"/>
      <c r="AC3684" s="5">
        <f t="shared" si="594"/>
        <v>0</v>
      </c>
      <c r="AD3684" s="83">
        <f t="shared" si="589"/>
        <v>0</v>
      </c>
      <c r="AE3684" s="3">
        <f>VLOOKUP(I3684,[1]媒体政策预估表!A:N,MATCH(O3684,[1]媒体政策预估表!$A$2:$M$2,0),0)</f>
        <v>0.12</v>
      </c>
      <c r="AF3684" s="7">
        <f t="shared" si="595"/>
        <v>0</v>
      </c>
      <c r="AG3684" s="16">
        <v>0</v>
      </c>
      <c r="AH3684" s="83">
        <f t="shared" si="590"/>
        <v>0</v>
      </c>
      <c r="AI3684" s="64"/>
      <c r="AJ3684" s="1">
        <v>25</v>
      </c>
      <c r="AK3684" s="12">
        <f t="shared" si="596"/>
        <v>0</v>
      </c>
    </row>
    <row r="3685" spans="1:37" hidden="1" x14ac:dyDescent="0.3">
      <c r="A3685" s="104" t="s">
        <v>3418</v>
      </c>
      <c r="B3685" s="91" t="s">
        <v>35</v>
      </c>
      <c r="C3685" s="91" t="s">
        <v>186</v>
      </c>
      <c r="D3685" s="91" t="s">
        <v>300</v>
      </c>
      <c r="E3685" s="91" t="s">
        <v>836</v>
      </c>
      <c r="F3685" s="91" t="s">
        <v>836</v>
      </c>
      <c r="G3685" s="91" t="s">
        <v>836</v>
      </c>
      <c r="H3685" s="91">
        <v>62</v>
      </c>
      <c r="I3685" s="91" t="s">
        <v>411</v>
      </c>
      <c r="J3685" s="2" t="s">
        <v>3335</v>
      </c>
      <c r="K3685" s="2" t="s">
        <v>3284</v>
      </c>
      <c r="L3685" s="2" t="s">
        <v>35</v>
      </c>
      <c r="M3685" s="91" t="s">
        <v>837</v>
      </c>
      <c r="N3685" s="64"/>
      <c r="O3685" s="64" t="s">
        <v>413</v>
      </c>
      <c r="P3685" s="64" t="s">
        <v>46</v>
      </c>
      <c r="Q3685" s="16">
        <v>0.06</v>
      </c>
      <c r="R3685" s="64">
        <v>1000010261</v>
      </c>
      <c r="S3685" s="64"/>
      <c r="T3685" s="83">
        <v>9056.2000000000007</v>
      </c>
      <c r="U3685" s="13"/>
      <c r="V3685" s="13">
        <v>0</v>
      </c>
      <c r="W3685" s="83">
        <f t="shared" si="591"/>
        <v>9056.2000000000007</v>
      </c>
      <c r="X3685" s="83">
        <f t="shared" si="592"/>
        <v>0</v>
      </c>
      <c r="Y3685" s="83"/>
      <c r="Z3685" s="16">
        <v>0</v>
      </c>
      <c r="AA3685" s="7">
        <v>0</v>
      </c>
      <c r="AB3685" s="7">
        <f t="shared" si="593"/>
        <v>0</v>
      </c>
      <c r="AC3685" s="5">
        <f t="shared" si="594"/>
        <v>0</v>
      </c>
      <c r="AD3685" s="83">
        <f t="shared" ref="AD3685:AD3748" si="597">V3685</f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ref="AH3685:AH3748" si="598">V3685</f>
        <v>0</v>
      </c>
      <c r="AI3685" s="64"/>
      <c r="AJ3685" s="1" t="e">
        <v>#N/A</v>
      </c>
      <c r="AK3685" s="12">
        <f t="shared" si="596"/>
        <v>0</v>
      </c>
    </row>
    <row r="3686" spans="1:37" hidden="1" x14ac:dyDescent="0.3">
      <c r="A3686" s="104" t="s">
        <v>3417</v>
      </c>
      <c r="B3686" s="91" t="s">
        <v>35</v>
      </c>
      <c r="C3686" s="91" t="s">
        <v>186</v>
      </c>
      <c r="D3686" s="91" t="s">
        <v>300</v>
      </c>
      <c r="E3686" s="91" t="s">
        <v>838</v>
      </c>
      <c r="F3686" s="91" t="s">
        <v>838</v>
      </c>
      <c r="G3686" s="91" t="s">
        <v>838</v>
      </c>
      <c r="H3686" s="91">
        <v>62</v>
      </c>
      <c r="I3686" s="91" t="s">
        <v>411</v>
      </c>
      <c r="J3686" s="2" t="s">
        <v>3335</v>
      </c>
      <c r="K3686" s="2" t="s">
        <v>3284</v>
      </c>
      <c r="L3686" s="2" t="s">
        <v>35</v>
      </c>
      <c r="M3686" s="91" t="s">
        <v>839</v>
      </c>
      <c r="N3686" s="64"/>
      <c r="O3686" s="64" t="s">
        <v>413</v>
      </c>
      <c r="P3686" s="64" t="s">
        <v>46</v>
      </c>
      <c r="Q3686" s="16">
        <v>0.06</v>
      </c>
      <c r="R3686" s="64">
        <v>1000040479</v>
      </c>
      <c r="S3686" s="64"/>
      <c r="T3686" s="83">
        <v>3920.2</v>
      </c>
      <c r="U3686" s="13"/>
      <c r="V3686" s="13">
        <v>0</v>
      </c>
      <c r="W3686" s="83">
        <f t="shared" si="591"/>
        <v>3920.2</v>
      </c>
      <c r="X3686" s="83">
        <f t="shared" si="592"/>
        <v>0</v>
      </c>
      <c r="Y3686" s="83"/>
      <c r="Z3686" s="16">
        <v>0</v>
      </c>
      <c r="AA3686" s="7">
        <v>0</v>
      </c>
      <c r="AB3686" s="7"/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>
        <v>14</v>
      </c>
      <c r="AK3686" s="12">
        <f t="shared" si="596"/>
        <v>0</v>
      </c>
    </row>
    <row r="3687" spans="1:37" hidden="1" x14ac:dyDescent="0.3">
      <c r="A3687" s="104" t="s">
        <v>3418</v>
      </c>
      <c r="B3687" s="91" t="s">
        <v>35</v>
      </c>
      <c r="C3687" s="91" t="s">
        <v>186</v>
      </c>
      <c r="D3687" s="91" t="s">
        <v>300</v>
      </c>
      <c r="E3687" s="91" t="s">
        <v>840</v>
      </c>
      <c r="F3687" s="91" t="s">
        <v>840</v>
      </c>
      <c r="G3687" s="91" t="s">
        <v>840</v>
      </c>
      <c r="H3687" s="91">
        <v>62</v>
      </c>
      <c r="I3687" s="91" t="s">
        <v>411</v>
      </c>
      <c r="J3687" s="2" t="s">
        <v>3335</v>
      </c>
      <c r="K3687" s="2" t="s">
        <v>3284</v>
      </c>
      <c r="L3687" s="2" t="s">
        <v>35</v>
      </c>
      <c r="M3687" s="91" t="s">
        <v>841</v>
      </c>
      <c r="N3687" s="64"/>
      <c r="O3687" s="64" t="s">
        <v>413</v>
      </c>
      <c r="P3687" s="64" t="s">
        <v>46</v>
      </c>
      <c r="Q3687" s="16">
        <v>0.04</v>
      </c>
      <c r="R3687" s="64">
        <v>1000027594</v>
      </c>
      <c r="S3687" s="64"/>
      <c r="T3687" s="83">
        <v>3210.89</v>
      </c>
      <c r="U3687" s="13"/>
      <c r="V3687" s="13">
        <v>0</v>
      </c>
      <c r="W3687" s="83">
        <f t="shared" ref="W3687:W3750" si="599">T3687+U3687-V3687</f>
        <v>3210.89</v>
      </c>
      <c r="X3687" s="83">
        <f t="shared" si="592"/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3417</v>
      </c>
      <c r="B3688" s="91" t="s">
        <v>35</v>
      </c>
      <c r="C3688" s="91" t="s">
        <v>186</v>
      </c>
      <c r="D3688" s="91" t="s">
        <v>300</v>
      </c>
      <c r="E3688" s="91" t="s">
        <v>842</v>
      </c>
      <c r="F3688" s="91" t="s">
        <v>842</v>
      </c>
      <c r="G3688" s="91" t="s">
        <v>842</v>
      </c>
      <c r="H3688" s="91">
        <v>62</v>
      </c>
      <c r="I3688" s="91" t="s">
        <v>411</v>
      </c>
      <c r="J3688" s="2" t="s">
        <v>3335</v>
      </c>
      <c r="K3688" s="2" t="s">
        <v>3284</v>
      </c>
      <c r="L3688" s="2" t="s">
        <v>35</v>
      </c>
      <c r="M3688" s="91" t="s">
        <v>843</v>
      </c>
      <c r="N3688" s="64"/>
      <c r="O3688" s="64" t="s">
        <v>413</v>
      </c>
      <c r="P3688" s="64" t="s">
        <v>93</v>
      </c>
      <c r="Q3688" s="16">
        <v>0.94</v>
      </c>
      <c r="R3688" s="64">
        <v>1000026064</v>
      </c>
      <c r="S3688" s="64"/>
      <c r="T3688" s="83">
        <v>32786.82</v>
      </c>
      <c r="U3688" s="13"/>
      <c r="V3688" s="13">
        <v>0</v>
      </c>
      <c r="W3688" s="83">
        <f t="shared" si="599"/>
        <v>32786.82</v>
      </c>
      <c r="X3688" s="83">
        <f t="shared" ref="X3688:X3751" si="600">IF(P3688="折扣",V3688*Q3688,IF(P3688="返现",V3688,V3688/(1+Q3688)))</f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3417</v>
      </c>
      <c r="B3689" s="91" t="s">
        <v>35</v>
      </c>
      <c r="C3689" s="91" t="s">
        <v>186</v>
      </c>
      <c r="D3689" s="91" t="s">
        <v>300</v>
      </c>
      <c r="E3689" s="91" t="s">
        <v>844</v>
      </c>
      <c r="F3689" s="91" t="s">
        <v>844</v>
      </c>
      <c r="G3689" s="91" t="s">
        <v>844</v>
      </c>
      <c r="H3689" s="91">
        <v>62</v>
      </c>
      <c r="I3689" s="91" t="s">
        <v>411</v>
      </c>
      <c r="J3689" s="2" t="s">
        <v>3335</v>
      </c>
      <c r="K3689" s="2" t="s">
        <v>3284</v>
      </c>
      <c r="L3689" s="2" t="s">
        <v>35</v>
      </c>
      <c r="M3689" s="91" t="s">
        <v>845</v>
      </c>
      <c r="N3689" s="64"/>
      <c r="O3689" s="64" t="s">
        <v>413</v>
      </c>
      <c r="P3689" s="64" t="s">
        <v>41</v>
      </c>
      <c r="Q3689" s="16">
        <v>0</v>
      </c>
      <c r="R3689" s="64">
        <v>1000015519</v>
      </c>
      <c r="S3689" s="64"/>
      <c r="T3689" s="83">
        <v>494</v>
      </c>
      <c r="U3689" s="13"/>
      <c r="V3689" s="13">
        <v>0</v>
      </c>
      <c r="W3689" s="83">
        <f t="shared" si="599"/>
        <v>494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 t="shared" si="596"/>
        <v>0</v>
      </c>
    </row>
    <row r="3690" spans="1:37" hidden="1" x14ac:dyDescent="0.3">
      <c r="A3690" s="104" t="s">
        <v>3419</v>
      </c>
      <c r="B3690" s="91" t="s">
        <v>35</v>
      </c>
      <c r="C3690" s="91" t="s">
        <v>186</v>
      </c>
      <c r="D3690" s="91" t="s">
        <v>300</v>
      </c>
      <c r="E3690" s="91" t="s">
        <v>846</v>
      </c>
      <c r="F3690" s="91" t="s">
        <v>846</v>
      </c>
      <c r="G3690" s="91" t="s">
        <v>846</v>
      </c>
      <c r="H3690" s="91">
        <v>62</v>
      </c>
      <c r="I3690" s="91" t="s">
        <v>411</v>
      </c>
      <c r="J3690" s="2" t="s">
        <v>3335</v>
      </c>
      <c r="K3690" s="2" t="s">
        <v>3284</v>
      </c>
      <c r="L3690" s="2" t="s">
        <v>35</v>
      </c>
      <c r="M3690" s="91" t="s">
        <v>847</v>
      </c>
      <c r="N3690" s="64"/>
      <c r="O3690" s="64" t="s">
        <v>413</v>
      </c>
      <c r="P3690" s="64" t="s">
        <v>46</v>
      </c>
      <c r="Q3690" s="16">
        <v>0.06</v>
      </c>
      <c r="R3690" s="64">
        <v>1000020836</v>
      </c>
      <c r="S3690" s="64"/>
      <c r="T3690" s="83">
        <v>27822.3</v>
      </c>
      <c r="U3690" s="13"/>
      <c r="V3690" s="13">
        <v>0</v>
      </c>
      <c r="W3690" s="83">
        <f t="shared" si="599"/>
        <v>27822.3</v>
      </c>
      <c r="X3690" s="83">
        <f t="shared" si="600"/>
        <v>0</v>
      </c>
      <c r="Y3690" s="83"/>
      <c r="Z3690" s="16">
        <v>0</v>
      </c>
      <c r="AA3690" s="7">
        <v>0</v>
      </c>
      <c r="AB3690" s="7">
        <f t="shared" si="593"/>
        <v>0</v>
      </c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7.0000000000000007E-2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 t="e">
        <v>#N/A</v>
      </c>
      <c r="AK3690" s="12">
        <f>X3690+AA3690-AB3690</f>
        <v>0</v>
      </c>
    </row>
    <row r="3691" spans="1:37" hidden="1" x14ac:dyDescent="0.3">
      <c r="A3691" s="104" t="s">
        <v>3417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3335</v>
      </c>
      <c r="K3691" s="2" t="s">
        <v>3284</v>
      </c>
      <c r="L3691" s="2" t="s">
        <v>35</v>
      </c>
      <c r="M3691" s="91" t="s">
        <v>848</v>
      </c>
      <c r="N3691" s="64"/>
      <c r="O3691" s="64" t="s">
        <v>45</v>
      </c>
      <c r="P3691" s="64" t="s">
        <v>46</v>
      </c>
      <c r="Q3691" s="16">
        <v>0.08</v>
      </c>
      <c r="R3691" s="64">
        <v>1000051114</v>
      </c>
      <c r="S3691" s="64"/>
      <c r="T3691" s="83">
        <v>0.33</v>
      </c>
      <c r="U3691" s="13"/>
      <c r="V3691" s="13">
        <v>0</v>
      </c>
      <c r="W3691" s="83">
        <f t="shared" si="599"/>
        <v>0.33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ref="AK3691:AK3754" si="601">X3691+AA3691-AB3691</f>
        <v>0</v>
      </c>
    </row>
    <row r="3692" spans="1:37" hidden="1" x14ac:dyDescent="0.3">
      <c r="A3692" s="104" t="s">
        <v>3417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3335</v>
      </c>
      <c r="K3692" s="2" t="s">
        <v>3284</v>
      </c>
      <c r="L3692" s="2" t="s">
        <v>35</v>
      </c>
      <c r="M3692" s="91" t="s">
        <v>849</v>
      </c>
      <c r="N3692" s="64"/>
      <c r="O3692" s="64" t="s">
        <v>45</v>
      </c>
      <c r="P3692" s="64" t="s">
        <v>46</v>
      </c>
      <c r="Q3692" s="16">
        <v>0.08</v>
      </c>
      <c r="R3692" s="64">
        <v>1000052597</v>
      </c>
      <c r="S3692" s="64"/>
      <c r="T3692" s="83">
        <v>0.08</v>
      </c>
      <c r="U3692" s="13"/>
      <c r="V3692" s="13">
        <v>0</v>
      </c>
      <c r="W3692" s="83">
        <f t="shared" si="599"/>
        <v>0.08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3417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3335</v>
      </c>
      <c r="K3693" s="2" t="s">
        <v>3284</v>
      </c>
      <c r="L3693" s="2" t="s">
        <v>35</v>
      </c>
      <c r="M3693" s="91" t="s">
        <v>850</v>
      </c>
      <c r="N3693" s="64"/>
      <c r="O3693" s="64" t="s">
        <v>45</v>
      </c>
      <c r="P3693" s="64" t="s">
        <v>46</v>
      </c>
      <c r="Q3693" s="16">
        <v>0.08</v>
      </c>
      <c r="R3693" s="64">
        <v>1000050386</v>
      </c>
      <c r="S3693" s="64"/>
      <c r="T3693" s="83">
        <v>0.19</v>
      </c>
      <c r="U3693" s="13"/>
      <c r="V3693" s="13">
        <v>0</v>
      </c>
      <c r="W3693" s="83">
        <f t="shared" si="599"/>
        <v>0.19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3420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3335</v>
      </c>
      <c r="K3694" s="2" t="s">
        <v>3284</v>
      </c>
      <c r="L3694" s="2" t="s">
        <v>35</v>
      </c>
      <c r="M3694" s="91" t="s">
        <v>851</v>
      </c>
      <c r="N3694" s="64"/>
      <c r="O3694" s="64" t="s">
        <v>45</v>
      </c>
      <c r="P3694" s="64" t="s">
        <v>46</v>
      </c>
      <c r="Q3694" s="16">
        <v>0.08</v>
      </c>
      <c r="R3694" s="64">
        <v>1000055543</v>
      </c>
      <c r="S3694" s="64"/>
      <c r="T3694" s="83">
        <v>0.55000000000000004</v>
      </c>
      <c r="U3694" s="13"/>
      <c r="V3694" s="13">
        <v>0</v>
      </c>
      <c r="W3694" s="83">
        <f t="shared" si="599"/>
        <v>0.55000000000000004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3417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3335</v>
      </c>
      <c r="K3695" s="2" t="s">
        <v>3284</v>
      </c>
      <c r="L3695" s="2" t="s">
        <v>35</v>
      </c>
      <c r="M3695" s="91" t="s">
        <v>852</v>
      </c>
      <c r="N3695" s="64"/>
      <c r="O3695" s="64" t="s">
        <v>45</v>
      </c>
      <c r="P3695" s="64" t="s">
        <v>46</v>
      </c>
      <c r="Q3695" s="16">
        <v>0.08</v>
      </c>
      <c r="R3695" s="64">
        <v>1000051113</v>
      </c>
      <c r="S3695" s="64"/>
      <c r="T3695" s="83">
        <v>0.53</v>
      </c>
      <c r="U3695" s="13"/>
      <c r="V3695" s="13">
        <v>0</v>
      </c>
      <c r="W3695" s="83">
        <f t="shared" si="599"/>
        <v>0.53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3417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3335</v>
      </c>
      <c r="K3696" s="2" t="s">
        <v>3284</v>
      </c>
      <c r="L3696" s="2" t="s">
        <v>35</v>
      </c>
      <c r="M3696" s="91" t="s">
        <v>853</v>
      </c>
      <c r="N3696" s="64"/>
      <c r="O3696" s="64" t="s">
        <v>45</v>
      </c>
      <c r="P3696" s="64" t="s">
        <v>46</v>
      </c>
      <c r="Q3696" s="16">
        <v>0.08</v>
      </c>
      <c r="R3696" s="64">
        <v>1000021727</v>
      </c>
      <c r="S3696" s="64"/>
      <c r="T3696" s="83">
        <v>7.0000000000000007E-2</v>
      </c>
      <c r="U3696" s="13"/>
      <c r="V3696" s="13">
        <v>0</v>
      </c>
      <c r="W3696" s="83">
        <f t="shared" si="599"/>
        <v>7.0000000000000007E-2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3418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3335</v>
      </c>
      <c r="K3697" s="2" t="s">
        <v>3284</v>
      </c>
      <c r="L3697" s="2" t="s">
        <v>35</v>
      </c>
      <c r="M3697" s="91" t="s">
        <v>854</v>
      </c>
      <c r="N3697" s="64"/>
      <c r="O3697" s="64" t="s">
        <v>45</v>
      </c>
      <c r="P3697" s="64" t="s">
        <v>46</v>
      </c>
      <c r="Q3697" s="16">
        <v>0.08</v>
      </c>
      <c r="R3697" s="64">
        <v>1000021711</v>
      </c>
      <c r="S3697" s="64"/>
      <c r="T3697" s="83">
        <v>0.57999999999999996</v>
      </c>
      <c r="U3697" s="13"/>
      <c r="V3697" s="13">
        <v>0</v>
      </c>
      <c r="W3697" s="83">
        <f t="shared" si="599"/>
        <v>0.57999999999999996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3420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3335</v>
      </c>
      <c r="K3698" s="2" t="s">
        <v>3284</v>
      </c>
      <c r="L3698" s="2" t="s">
        <v>35</v>
      </c>
      <c r="M3698" s="91" t="s">
        <v>855</v>
      </c>
      <c r="N3698" s="64"/>
      <c r="O3698" s="64" t="s">
        <v>45</v>
      </c>
      <c r="P3698" s="64" t="s">
        <v>46</v>
      </c>
      <c r="Q3698" s="16">
        <v>0.08</v>
      </c>
      <c r="R3698" s="64">
        <v>1000023594</v>
      </c>
      <c r="S3698" s="64"/>
      <c r="T3698" s="83">
        <v>0.82</v>
      </c>
      <c r="U3698" s="13"/>
      <c r="V3698" s="13">
        <v>0</v>
      </c>
      <c r="W3698" s="83">
        <f t="shared" si="599"/>
        <v>0.82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3420</v>
      </c>
      <c r="B3699" s="91" t="s">
        <v>35</v>
      </c>
      <c r="C3699" s="91" t="s">
        <v>186</v>
      </c>
      <c r="D3699" s="91" t="s">
        <v>747</v>
      </c>
      <c r="E3699" s="91" t="s">
        <v>748</v>
      </c>
      <c r="F3699" s="91" t="s">
        <v>748</v>
      </c>
      <c r="G3699" s="91" t="s">
        <v>748</v>
      </c>
      <c r="H3699" s="91">
        <v>62</v>
      </c>
      <c r="I3699" s="91" t="s">
        <v>411</v>
      </c>
      <c r="J3699" s="2" t="s">
        <v>3335</v>
      </c>
      <c r="K3699" s="2" t="s">
        <v>3284</v>
      </c>
      <c r="L3699" s="2" t="s">
        <v>35</v>
      </c>
      <c r="M3699" s="91" t="s">
        <v>856</v>
      </c>
      <c r="N3699" s="64"/>
      <c r="O3699" s="64" t="s">
        <v>45</v>
      </c>
      <c r="P3699" s="64" t="s">
        <v>46</v>
      </c>
      <c r="Q3699" s="16">
        <v>0.08</v>
      </c>
      <c r="R3699" s="64">
        <v>1000022894</v>
      </c>
      <c r="S3699" s="64"/>
      <c r="T3699" s="83">
        <v>0.05</v>
      </c>
      <c r="U3699" s="13"/>
      <c r="V3699" s="13">
        <v>0</v>
      </c>
      <c r="W3699" s="83">
        <f t="shared" si="599"/>
        <v>0.05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71</v>
      </c>
      <c r="AK3699" s="12">
        <f t="shared" si="601"/>
        <v>0</v>
      </c>
    </row>
    <row r="3700" spans="1:37" hidden="1" x14ac:dyDescent="0.3">
      <c r="A3700" s="104" t="s">
        <v>3417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3335</v>
      </c>
      <c r="K3700" s="2" t="s">
        <v>3284</v>
      </c>
      <c r="L3700" s="2" t="s">
        <v>35</v>
      </c>
      <c r="M3700" s="91" t="s">
        <v>858</v>
      </c>
      <c r="N3700" s="64"/>
      <c r="O3700" s="64" t="s">
        <v>45</v>
      </c>
      <c r="P3700" s="64" t="s">
        <v>46</v>
      </c>
      <c r="Q3700" s="16">
        <v>0.08</v>
      </c>
      <c r="R3700" s="64">
        <v>1000051670</v>
      </c>
      <c r="S3700" s="64"/>
      <c r="T3700" s="83">
        <v>6673.14</v>
      </c>
      <c r="U3700" s="13"/>
      <c r="V3700" s="13">
        <v>0</v>
      </c>
      <c r="W3700" s="83">
        <f t="shared" si="599"/>
        <v>6673.14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0.12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3417</v>
      </c>
      <c r="B3701" s="91" t="s">
        <v>35</v>
      </c>
      <c r="C3701" s="91" t="s">
        <v>186</v>
      </c>
      <c r="D3701" s="91" t="s">
        <v>747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411</v>
      </c>
      <c r="J3701" s="2" t="s">
        <v>3335</v>
      </c>
      <c r="K3701" s="2" t="s">
        <v>3284</v>
      </c>
      <c r="L3701" s="2" t="s">
        <v>35</v>
      </c>
      <c r="M3701" s="91" t="s">
        <v>859</v>
      </c>
      <c r="N3701" s="64"/>
      <c r="O3701" s="64" t="s">
        <v>413</v>
      </c>
      <c r="P3701" s="64" t="s">
        <v>46</v>
      </c>
      <c r="Q3701" s="16">
        <v>0.02</v>
      </c>
      <c r="R3701" s="64">
        <v>1000045688</v>
      </c>
      <c r="S3701" s="64"/>
      <c r="T3701" s="83">
        <v>5730.63</v>
      </c>
      <c r="U3701" s="13"/>
      <c r="V3701" s="13">
        <v>0</v>
      </c>
      <c r="W3701" s="83">
        <f t="shared" si="599"/>
        <v>5730.63</v>
      </c>
      <c r="X3701" s="83">
        <f t="shared" si="600"/>
        <v>0</v>
      </c>
      <c r="Y3701" s="83"/>
      <c r="Z3701" s="16">
        <v>0</v>
      </c>
      <c r="AA3701" s="7">
        <v>0</v>
      </c>
      <c r="AB3701" s="7"/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7.0000000000000007E-2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>
        <v>31</v>
      </c>
      <c r="AK3701" s="12">
        <f t="shared" si="601"/>
        <v>0</v>
      </c>
    </row>
    <row r="3702" spans="1:37" hidden="1" x14ac:dyDescent="0.3">
      <c r="A3702" s="104" t="s">
        <v>3417</v>
      </c>
      <c r="B3702" s="91" t="s">
        <v>35</v>
      </c>
      <c r="C3702" s="91" t="s">
        <v>186</v>
      </c>
      <c r="D3702" s="91" t="s">
        <v>747</v>
      </c>
      <c r="E3702" s="91" t="s">
        <v>860</v>
      </c>
      <c r="F3702" s="91" t="s">
        <v>860</v>
      </c>
      <c r="G3702" s="91" t="s">
        <v>860</v>
      </c>
      <c r="H3702" s="91">
        <v>62</v>
      </c>
      <c r="I3702" s="91" t="s">
        <v>411</v>
      </c>
      <c r="J3702" s="2" t="s">
        <v>3335</v>
      </c>
      <c r="K3702" s="2" t="s">
        <v>3284</v>
      </c>
      <c r="L3702" s="2" t="s">
        <v>35</v>
      </c>
      <c r="M3702" s="91" t="s">
        <v>861</v>
      </c>
      <c r="N3702" s="64"/>
      <c r="O3702" s="64" t="s">
        <v>45</v>
      </c>
      <c r="P3702" s="64" t="s">
        <v>46</v>
      </c>
      <c r="Q3702" s="16">
        <v>0.17</v>
      </c>
      <c r="R3702" s="64">
        <v>1000022881</v>
      </c>
      <c r="S3702" s="64"/>
      <c r="T3702" s="83">
        <v>7525.93</v>
      </c>
      <c r="U3702" s="13"/>
      <c r="V3702" s="13">
        <v>0</v>
      </c>
      <c r="W3702" s="83">
        <f t="shared" si="599"/>
        <v>7525.93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0.12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3417</v>
      </c>
      <c r="B3703" s="91" t="s">
        <v>35</v>
      </c>
      <c r="C3703" s="91" t="s">
        <v>186</v>
      </c>
      <c r="D3703" s="91" t="s">
        <v>747</v>
      </c>
      <c r="E3703" s="91" t="s">
        <v>862</v>
      </c>
      <c r="F3703" s="91" t="s">
        <v>862</v>
      </c>
      <c r="G3703" s="91" t="s">
        <v>862</v>
      </c>
      <c r="H3703" s="91">
        <v>62</v>
      </c>
      <c r="I3703" s="91" t="s">
        <v>411</v>
      </c>
      <c r="J3703" s="2" t="s">
        <v>3335</v>
      </c>
      <c r="K3703" s="2" t="s">
        <v>3284</v>
      </c>
      <c r="L3703" s="2" t="s">
        <v>35</v>
      </c>
      <c r="M3703" s="91" t="s">
        <v>863</v>
      </c>
      <c r="N3703" s="64"/>
      <c r="O3703" s="64" t="s">
        <v>413</v>
      </c>
      <c r="P3703" s="64" t="s">
        <v>46</v>
      </c>
      <c r="Q3703" s="16">
        <v>0.08</v>
      </c>
      <c r="R3703" s="64">
        <v>1000027727</v>
      </c>
      <c r="S3703" s="64"/>
      <c r="T3703" s="83">
        <v>7172</v>
      </c>
      <c r="U3703" s="13"/>
      <c r="V3703" s="13">
        <v>0</v>
      </c>
      <c r="W3703" s="83">
        <f t="shared" si="599"/>
        <v>7172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3418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3335</v>
      </c>
      <c r="K3704" s="2" t="s">
        <v>3284</v>
      </c>
      <c r="L3704" s="2" t="s">
        <v>35</v>
      </c>
      <c r="M3704" s="91" t="s">
        <v>865</v>
      </c>
      <c r="N3704" s="64"/>
      <c r="O3704" s="64" t="s">
        <v>413</v>
      </c>
      <c r="P3704" s="64" t="s">
        <v>46</v>
      </c>
      <c r="Q3704" s="16">
        <v>0.04</v>
      </c>
      <c r="R3704" s="64">
        <v>1000013455</v>
      </c>
      <c r="S3704" s="64"/>
      <c r="T3704" s="83">
        <v>28027.7</v>
      </c>
      <c r="U3704" s="13"/>
      <c r="V3704" s="13">
        <v>0</v>
      </c>
      <c r="W3704" s="83">
        <f t="shared" si="599"/>
        <v>28027.7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3417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411</v>
      </c>
      <c r="J3705" s="2" t="s">
        <v>3335</v>
      </c>
      <c r="K3705" s="2" t="s">
        <v>3284</v>
      </c>
      <c r="L3705" s="2" t="s">
        <v>35</v>
      </c>
      <c r="M3705" s="91" t="s">
        <v>866</v>
      </c>
      <c r="N3705" s="64"/>
      <c r="O3705" s="64" t="s">
        <v>413</v>
      </c>
      <c r="P3705" s="64" t="s">
        <v>46</v>
      </c>
      <c r="Q3705" s="16">
        <v>0.04</v>
      </c>
      <c r="R3705" s="64">
        <v>1000001190</v>
      </c>
      <c r="S3705" s="64"/>
      <c r="T3705" s="83">
        <v>35733.800000000003</v>
      </c>
      <c r="U3705" s="13"/>
      <c r="V3705" s="13">
        <v>0</v>
      </c>
      <c r="W3705" s="83">
        <f t="shared" si="599"/>
        <v>35733.800000000003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3417</v>
      </c>
      <c r="B3706" s="91" t="s">
        <v>35</v>
      </c>
      <c r="C3706" s="91" t="s">
        <v>65</v>
      </c>
      <c r="D3706" s="91" t="s">
        <v>66</v>
      </c>
      <c r="E3706" s="91" t="s">
        <v>867</v>
      </c>
      <c r="F3706" s="91" t="s">
        <v>867</v>
      </c>
      <c r="G3706" s="91" t="s">
        <v>867</v>
      </c>
      <c r="H3706" s="91">
        <v>62</v>
      </c>
      <c r="I3706" s="91" t="s">
        <v>411</v>
      </c>
      <c r="J3706" s="2" t="s">
        <v>3335</v>
      </c>
      <c r="K3706" s="2" t="s">
        <v>3284</v>
      </c>
      <c r="L3706" s="2" t="s">
        <v>35</v>
      </c>
      <c r="M3706" s="91" t="s">
        <v>868</v>
      </c>
      <c r="N3706" s="64"/>
      <c r="O3706" s="64" t="s">
        <v>413</v>
      </c>
      <c r="P3706" s="64" t="s">
        <v>46</v>
      </c>
      <c r="Q3706" s="16">
        <v>7.0000000000000007E-2</v>
      </c>
      <c r="R3706" s="64">
        <v>1000001255</v>
      </c>
      <c r="S3706" s="64"/>
      <c r="T3706" s="83">
        <v>351</v>
      </c>
      <c r="U3706" s="13"/>
      <c r="V3706" s="13">
        <v>0</v>
      </c>
      <c r="W3706" s="83">
        <f t="shared" si="599"/>
        <v>351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3417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870</v>
      </c>
      <c r="G3707" s="91" t="s">
        <v>869</v>
      </c>
      <c r="H3707" s="91">
        <v>62</v>
      </c>
      <c r="I3707" s="91" t="s">
        <v>411</v>
      </c>
      <c r="J3707" s="2" t="s">
        <v>3335</v>
      </c>
      <c r="K3707" s="2" t="s">
        <v>3284</v>
      </c>
      <c r="L3707" s="2" t="s">
        <v>35</v>
      </c>
      <c r="M3707" s="91" t="s">
        <v>871</v>
      </c>
      <c r="N3707" s="64"/>
      <c r="O3707" s="64" t="s">
        <v>413</v>
      </c>
      <c r="P3707" s="64" t="s">
        <v>46</v>
      </c>
      <c r="Q3707" s="16">
        <v>0.02</v>
      </c>
      <c r="R3707" s="64">
        <v>1000049631</v>
      </c>
      <c r="S3707" s="64"/>
      <c r="T3707" s="83">
        <v>32887.910000000003</v>
      </c>
      <c r="U3707" s="13"/>
      <c r="V3707" s="13">
        <v>0</v>
      </c>
      <c r="W3707" s="83">
        <f t="shared" si="599"/>
        <v>32887.910000000003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3417</v>
      </c>
      <c r="B3708" s="91" t="s">
        <v>35</v>
      </c>
      <c r="C3708" s="91" t="s">
        <v>65</v>
      </c>
      <c r="D3708" s="91" t="s">
        <v>66</v>
      </c>
      <c r="E3708" s="91" t="s">
        <v>872</v>
      </c>
      <c r="F3708" s="91" t="s">
        <v>872</v>
      </c>
      <c r="G3708" s="91" t="s">
        <v>872</v>
      </c>
      <c r="H3708" s="91">
        <v>62</v>
      </c>
      <c r="I3708" s="91" t="s">
        <v>411</v>
      </c>
      <c r="J3708" s="2" t="s">
        <v>3335</v>
      </c>
      <c r="K3708" s="2" t="s">
        <v>3284</v>
      </c>
      <c r="L3708" s="2" t="s">
        <v>35</v>
      </c>
      <c r="M3708" s="91" t="s">
        <v>873</v>
      </c>
      <c r="N3708" s="64"/>
      <c r="O3708" s="64" t="s">
        <v>413</v>
      </c>
      <c r="P3708" s="64" t="s">
        <v>41</v>
      </c>
      <c r="Q3708" s="16">
        <v>0</v>
      </c>
      <c r="R3708" s="64">
        <v>1000002672</v>
      </c>
      <c r="S3708" s="64"/>
      <c r="T3708" s="83">
        <v>16499.900000000001</v>
      </c>
      <c r="U3708" s="13"/>
      <c r="V3708" s="13">
        <v>0</v>
      </c>
      <c r="W3708" s="83">
        <f t="shared" si="599"/>
        <v>16499.900000000001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3420</v>
      </c>
      <c r="B3709" s="91" t="s">
        <v>35</v>
      </c>
      <c r="C3709" s="91" t="s">
        <v>65</v>
      </c>
      <c r="D3709" s="91" t="s">
        <v>124</v>
      </c>
      <c r="E3709" s="91" t="s">
        <v>874</v>
      </c>
      <c r="F3709" s="91" t="s">
        <v>875</v>
      </c>
      <c r="G3709" s="91" t="s">
        <v>874</v>
      </c>
      <c r="H3709" s="91">
        <v>62</v>
      </c>
      <c r="I3709" s="91" t="s">
        <v>411</v>
      </c>
      <c r="J3709" s="2" t="s">
        <v>3335</v>
      </c>
      <c r="K3709" s="2" t="s">
        <v>3284</v>
      </c>
      <c r="L3709" s="2" t="s">
        <v>35</v>
      </c>
      <c r="M3709" s="91" t="s">
        <v>876</v>
      </c>
      <c r="N3709" s="64"/>
      <c r="O3709" s="64" t="s">
        <v>413</v>
      </c>
      <c r="P3709" s="64" t="s">
        <v>46</v>
      </c>
      <c r="Q3709" s="16">
        <v>0.04</v>
      </c>
      <c r="R3709" s="64">
        <v>1000008084</v>
      </c>
      <c r="S3709" s="64"/>
      <c r="T3709" s="83">
        <v>15897.1</v>
      </c>
      <c r="U3709" s="13"/>
      <c r="V3709" s="13">
        <v>0</v>
      </c>
      <c r="W3709" s="83">
        <f t="shared" si="599"/>
        <v>15897.1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7.0000000000000007E-2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3417</v>
      </c>
      <c r="B3710" s="91" t="s">
        <v>35</v>
      </c>
      <c r="C3710" s="91" t="s">
        <v>65</v>
      </c>
      <c r="D3710" s="91" t="s">
        <v>124</v>
      </c>
      <c r="E3710" s="91" t="s">
        <v>877</v>
      </c>
      <c r="F3710" s="91" t="s">
        <v>877</v>
      </c>
      <c r="G3710" s="91" t="s">
        <v>877</v>
      </c>
      <c r="H3710" s="91">
        <v>62</v>
      </c>
      <c r="I3710" s="91" t="s">
        <v>411</v>
      </c>
      <c r="J3710" s="2" t="s">
        <v>3335</v>
      </c>
      <c r="K3710" s="2" t="s">
        <v>3284</v>
      </c>
      <c r="L3710" s="2" t="s">
        <v>35</v>
      </c>
      <c r="M3710" s="91" t="s">
        <v>878</v>
      </c>
      <c r="N3710" s="64"/>
      <c r="O3710" s="64" t="s">
        <v>45</v>
      </c>
      <c r="P3710" s="64" t="s">
        <v>46</v>
      </c>
      <c r="Q3710" s="16">
        <v>0.08</v>
      </c>
      <c r="R3710" s="64">
        <v>1000022027</v>
      </c>
      <c r="S3710" s="64"/>
      <c r="T3710" s="83">
        <v>2400</v>
      </c>
      <c r="U3710" s="13"/>
      <c r="V3710" s="13">
        <v>0</v>
      </c>
      <c r="W3710" s="83">
        <f t="shared" si="599"/>
        <v>2400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0.12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3417</v>
      </c>
      <c r="B3711" s="91" t="s">
        <v>35</v>
      </c>
      <c r="C3711" s="91" t="s">
        <v>65</v>
      </c>
      <c r="D3711" s="91" t="s">
        <v>127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411</v>
      </c>
      <c r="J3711" s="2" t="s">
        <v>3335</v>
      </c>
      <c r="K3711" s="2" t="s">
        <v>3284</v>
      </c>
      <c r="L3711" s="2" t="s">
        <v>35</v>
      </c>
      <c r="M3711" s="91" t="s">
        <v>880</v>
      </c>
      <c r="N3711" s="64"/>
      <c r="O3711" s="64" t="s">
        <v>413</v>
      </c>
      <c r="P3711" s="64" t="s">
        <v>41</v>
      </c>
      <c r="Q3711" s="16">
        <v>0</v>
      </c>
      <c r="R3711" s="64">
        <v>1000051898</v>
      </c>
      <c r="S3711" s="64"/>
      <c r="T3711" s="83">
        <v>499146.39</v>
      </c>
      <c r="U3711" s="13"/>
      <c r="V3711" s="13">
        <v>0</v>
      </c>
      <c r="W3711" s="83">
        <f t="shared" si="599"/>
        <v>499146.39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3417</v>
      </c>
      <c r="B3712" s="91" t="s">
        <v>35</v>
      </c>
      <c r="C3712" s="91" t="s">
        <v>47</v>
      </c>
      <c r="D3712" s="91" t="s">
        <v>881</v>
      </c>
      <c r="E3712" s="91" t="s">
        <v>882</v>
      </c>
      <c r="F3712" s="91" t="s">
        <v>882</v>
      </c>
      <c r="G3712" s="91" t="s">
        <v>882</v>
      </c>
      <c r="H3712" s="91">
        <v>62</v>
      </c>
      <c r="I3712" s="91" t="s">
        <v>411</v>
      </c>
      <c r="J3712" s="2" t="s">
        <v>3335</v>
      </c>
      <c r="K3712" s="2" t="s">
        <v>3284</v>
      </c>
      <c r="L3712" s="2" t="s">
        <v>35</v>
      </c>
      <c r="M3712" s="91" t="s">
        <v>883</v>
      </c>
      <c r="N3712" s="64"/>
      <c r="O3712" s="64" t="s">
        <v>413</v>
      </c>
      <c r="P3712" s="64" t="s">
        <v>46</v>
      </c>
      <c r="Q3712" s="16">
        <v>0.04</v>
      </c>
      <c r="R3712" s="64">
        <v>1000026251</v>
      </c>
      <c r="S3712" s="64"/>
      <c r="T3712" s="83">
        <v>9727.1</v>
      </c>
      <c r="U3712" s="13"/>
      <c r="V3712" s="13">
        <v>0</v>
      </c>
      <c r="W3712" s="83">
        <f t="shared" si="599"/>
        <v>9727.1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3417</v>
      </c>
      <c r="B3713" s="91" t="s">
        <v>35</v>
      </c>
      <c r="C3713" s="91" t="s">
        <v>47</v>
      </c>
      <c r="D3713" s="91" t="s">
        <v>63</v>
      </c>
      <c r="E3713" s="91" t="s">
        <v>884</v>
      </c>
      <c r="F3713" s="91" t="s">
        <v>884</v>
      </c>
      <c r="G3713" s="91" t="s">
        <v>884</v>
      </c>
      <c r="H3713" s="91">
        <v>62</v>
      </c>
      <c r="I3713" s="91" t="s">
        <v>411</v>
      </c>
      <c r="J3713" s="2" t="s">
        <v>3335</v>
      </c>
      <c r="K3713" s="2" t="s">
        <v>3284</v>
      </c>
      <c r="L3713" s="2" t="s">
        <v>35</v>
      </c>
      <c r="M3713" s="91" t="s">
        <v>885</v>
      </c>
      <c r="N3713" s="64"/>
      <c r="O3713" s="64" t="s">
        <v>413</v>
      </c>
      <c r="P3713" s="64" t="s">
        <v>41</v>
      </c>
      <c r="Q3713" s="16">
        <v>0</v>
      </c>
      <c r="R3713" s="64">
        <v>1000004884</v>
      </c>
      <c r="S3713" s="64"/>
      <c r="T3713" s="83">
        <v>85408.59</v>
      </c>
      <c r="U3713" s="13"/>
      <c r="V3713" s="13">
        <v>0</v>
      </c>
      <c r="W3713" s="83">
        <f t="shared" si="599"/>
        <v>85408.59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3417</v>
      </c>
      <c r="B3714" s="91" t="s">
        <v>35</v>
      </c>
      <c r="C3714" s="91" t="s">
        <v>47</v>
      </c>
      <c r="D3714" s="91" t="s">
        <v>63</v>
      </c>
      <c r="E3714" s="91" t="s">
        <v>886</v>
      </c>
      <c r="F3714" s="91" t="s">
        <v>886</v>
      </c>
      <c r="G3714" s="91" t="s">
        <v>886</v>
      </c>
      <c r="H3714" s="91">
        <v>62</v>
      </c>
      <c r="I3714" s="91" t="s">
        <v>411</v>
      </c>
      <c r="J3714" s="2" t="s">
        <v>3335</v>
      </c>
      <c r="K3714" s="2" t="s">
        <v>3284</v>
      </c>
      <c r="L3714" s="2" t="s">
        <v>35</v>
      </c>
      <c r="M3714" s="91" t="s">
        <v>887</v>
      </c>
      <c r="N3714" s="64"/>
      <c r="O3714" s="64" t="s">
        <v>413</v>
      </c>
      <c r="P3714" s="64" t="s">
        <v>41</v>
      </c>
      <c r="Q3714" s="16">
        <v>0</v>
      </c>
      <c r="R3714" s="64">
        <v>1000054033</v>
      </c>
      <c r="S3714" s="64"/>
      <c r="T3714" s="83">
        <v>655.38</v>
      </c>
      <c r="U3714" s="13"/>
      <c r="V3714" s="13">
        <v>0</v>
      </c>
      <c r="W3714" s="83">
        <f t="shared" si="599"/>
        <v>655.38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3418</v>
      </c>
      <c r="B3715" s="91" t="s">
        <v>35</v>
      </c>
      <c r="C3715" s="91" t="s">
        <v>47</v>
      </c>
      <c r="D3715" s="91" t="s">
        <v>63</v>
      </c>
      <c r="E3715" s="91" t="s">
        <v>888</v>
      </c>
      <c r="F3715" s="91" t="s">
        <v>888</v>
      </c>
      <c r="G3715" s="91" t="s">
        <v>888</v>
      </c>
      <c r="H3715" s="91">
        <v>62</v>
      </c>
      <c r="I3715" s="91" t="s">
        <v>411</v>
      </c>
      <c r="J3715" s="2" t="s">
        <v>3335</v>
      </c>
      <c r="K3715" s="2" t="s">
        <v>3284</v>
      </c>
      <c r="L3715" s="2" t="s">
        <v>35</v>
      </c>
      <c r="M3715" s="91" t="s">
        <v>889</v>
      </c>
      <c r="N3715" s="64"/>
      <c r="O3715" s="64" t="s">
        <v>413</v>
      </c>
      <c r="P3715" s="64" t="s">
        <v>41</v>
      </c>
      <c r="Q3715" s="16">
        <v>0</v>
      </c>
      <c r="R3715" s="64">
        <v>1000002377</v>
      </c>
      <c r="S3715" s="64"/>
      <c r="T3715" s="83">
        <v>1</v>
      </c>
      <c r="U3715" s="13"/>
      <c r="V3715" s="13">
        <v>0</v>
      </c>
      <c r="W3715" s="83">
        <f t="shared" si="599"/>
        <v>1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3417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3335</v>
      </c>
      <c r="K3716" s="2" t="s">
        <v>3284</v>
      </c>
      <c r="L3716" s="2" t="s">
        <v>35</v>
      </c>
      <c r="M3716" s="91" t="s">
        <v>892</v>
      </c>
      <c r="N3716" s="64"/>
      <c r="O3716" s="64" t="s">
        <v>413</v>
      </c>
      <c r="P3716" s="64" t="s">
        <v>93</v>
      </c>
      <c r="Q3716" s="16">
        <v>0.93</v>
      </c>
      <c r="R3716" s="64">
        <v>1000010556</v>
      </c>
      <c r="S3716" s="64"/>
      <c r="T3716" s="83">
        <v>15112.89</v>
      </c>
      <c r="U3716" s="13"/>
      <c r="V3716" s="13">
        <v>0</v>
      </c>
      <c r="W3716" s="83">
        <f t="shared" si="599"/>
        <v>15112.89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3420</v>
      </c>
      <c r="B3717" s="91" t="s">
        <v>35</v>
      </c>
      <c r="C3717" s="91" t="s">
        <v>47</v>
      </c>
      <c r="D3717" s="91" t="s">
        <v>63</v>
      </c>
      <c r="E3717" s="91" t="s">
        <v>890</v>
      </c>
      <c r="F3717" s="91" t="s">
        <v>891</v>
      </c>
      <c r="G3717" s="91" t="s">
        <v>890</v>
      </c>
      <c r="H3717" s="91">
        <v>62</v>
      </c>
      <c r="I3717" s="91" t="s">
        <v>411</v>
      </c>
      <c r="J3717" s="2" t="s">
        <v>3335</v>
      </c>
      <c r="K3717" s="2" t="s">
        <v>3284</v>
      </c>
      <c r="L3717" s="2" t="s">
        <v>35</v>
      </c>
      <c r="M3717" s="91" t="s">
        <v>893</v>
      </c>
      <c r="N3717" s="64"/>
      <c r="O3717" s="64" t="s">
        <v>413</v>
      </c>
      <c r="P3717" s="64" t="s">
        <v>93</v>
      </c>
      <c r="Q3717" s="16">
        <v>0.93</v>
      </c>
      <c r="R3717" s="64">
        <v>1000005076</v>
      </c>
      <c r="S3717" s="64"/>
      <c r="T3717" s="83">
        <v>971.7</v>
      </c>
      <c r="U3717" s="13"/>
      <c r="V3717" s="13">
        <v>0</v>
      </c>
      <c r="W3717" s="83">
        <f t="shared" si="599"/>
        <v>971.7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3420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3335</v>
      </c>
      <c r="K3718" s="2" t="s">
        <v>3284</v>
      </c>
      <c r="L3718" s="2" t="s">
        <v>35</v>
      </c>
      <c r="M3718" s="91" t="s">
        <v>895</v>
      </c>
      <c r="N3718" s="64"/>
      <c r="O3718" s="64" t="s">
        <v>413</v>
      </c>
      <c r="P3718" s="64" t="s">
        <v>93</v>
      </c>
      <c r="Q3718" s="16">
        <v>0.96</v>
      </c>
      <c r="R3718" s="64">
        <v>1000017211</v>
      </c>
      <c r="S3718" s="64"/>
      <c r="T3718" s="83">
        <v>2298.75</v>
      </c>
      <c r="U3718" s="13"/>
      <c r="V3718" s="13">
        <v>0</v>
      </c>
      <c r="W3718" s="83">
        <f t="shared" si="599"/>
        <v>2298.75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3417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894</v>
      </c>
      <c r="G3719" s="91" t="s">
        <v>894</v>
      </c>
      <c r="H3719" s="91">
        <v>62</v>
      </c>
      <c r="I3719" s="91" t="s">
        <v>411</v>
      </c>
      <c r="J3719" s="2" t="s">
        <v>3335</v>
      </c>
      <c r="K3719" s="2" t="s">
        <v>3284</v>
      </c>
      <c r="L3719" s="2" t="s">
        <v>35</v>
      </c>
      <c r="M3719" s="91" t="s">
        <v>896</v>
      </c>
      <c r="N3719" s="64"/>
      <c r="O3719" s="64" t="s">
        <v>413</v>
      </c>
      <c r="P3719" s="64" t="s">
        <v>93</v>
      </c>
      <c r="Q3719" s="16">
        <v>0.96</v>
      </c>
      <c r="R3719" s="64">
        <v>1000003726</v>
      </c>
      <c r="S3719" s="64"/>
      <c r="T3719" s="83">
        <v>11.4</v>
      </c>
      <c r="U3719" s="13"/>
      <c r="V3719" s="13">
        <v>0</v>
      </c>
      <c r="W3719" s="83">
        <f t="shared" si="599"/>
        <v>11.4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7.0000000000000007E-2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3417</v>
      </c>
      <c r="B3720" s="91" t="s">
        <v>35</v>
      </c>
      <c r="C3720" s="91" t="s">
        <v>47</v>
      </c>
      <c r="D3720" s="91" t="s">
        <v>63</v>
      </c>
      <c r="E3720" s="91" t="s">
        <v>897</v>
      </c>
      <c r="F3720" s="91" t="s">
        <v>898</v>
      </c>
      <c r="G3720" s="91" t="s">
        <v>897</v>
      </c>
      <c r="H3720" s="91">
        <v>62</v>
      </c>
      <c r="I3720" s="91" t="s">
        <v>411</v>
      </c>
      <c r="J3720" s="2" t="s">
        <v>3335</v>
      </c>
      <c r="K3720" s="2" t="s">
        <v>3284</v>
      </c>
      <c r="L3720" s="2" t="s">
        <v>35</v>
      </c>
      <c r="M3720" s="91" t="s">
        <v>719</v>
      </c>
      <c r="N3720" s="64"/>
      <c r="O3720" s="64" t="s">
        <v>45</v>
      </c>
      <c r="P3720" s="64" t="s">
        <v>46</v>
      </c>
      <c r="Q3720" s="16">
        <v>0.06</v>
      </c>
      <c r="R3720" s="64">
        <v>1000016985</v>
      </c>
      <c r="S3720" s="64"/>
      <c r="T3720" s="83">
        <v>73667.62</v>
      </c>
      <c r="U3720" s="13"/>
      <c r="V3720" s="13">
        <v>0</v>
      </c>
      <c r="W3720" s="83">
        <f t="shared" si="599"/>
        <v>73667.62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3420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3335</v>
      </c>
      <c r="K3721" s="2" t="s">
        <v>3284</v>
      </c>
      <c r="L3721" s="2" t="s">
        <v>35</v>
      </c>
      <c r="M3721" s="91" t="s">
        <v>900</v>
      </c>
      <c r="N3721" s="64"/>
      <c r="O3721" s="64" t="s">
        <v>45</v>
      </c>
      <c r="P3721" s="64" t="s">
        <v>93</v>
      </c>
      <c r="Q3721" s="16">
        <v>0.92</v>
      </c>
      <c r="R3721" s="64">
        <v>1000003554</v>
      </c>
      <c r="S3721" s="64"/>
      <c r="T3721" s="83">
        <v>3171.92</v>
      </c>
      <c r="U3721" s="13"/>
      <c r="V3721" s="13">
        <v>0</v>
      </c>
      <c r="W3721" s="83">
        <f t="shared" si="599"/>
        <v>3171.92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0.12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3418</v>
      </c>
      <c r="B3722" s="91" t="s">
        <v>35</v>
      </c>
      <c r="C3722" s="91" t="s">
        <v>47</v>
      </c>
      <c r="D3722" s="91" t="s">
        <v>63</v>
      </c>
      <c r="E3722" s="91" t="s">
        <v>899</v>
      </c>
      <c r="F3722" s="91" t="s">
        <v>899</v>
      </c>
      <c r="G3722" s="91" t="s">
        <v>899</v>
      </c>
      <c r="H3722" s="91">
        <v>62</v>
      </c>
      <c r="I3722" s="91" t="s">
        <v>411</v>
      </c>
      <c r="J3722" s="2" t="s">
        <v>3335</v>
      </c>
      <c r="K3722" s="2" t="s">
        <v>3284</v>
      </c>
      <c r="L3722" s="2" t="s">
        <v>35</v>
      </c>
      <c r="M3722" s="91" t="s">
        <v>901</v>
      </c>
      <c r="N3722" s="64"/>
      <c r="O3722" s="64" t="s">
        <v>413</v>
      </c>
      <c r="P3722" s="64" t="s">
        <v>93</v>
      </c>
      <c r="Q3722" s="16">
        <v>0.96</v>
      </c>
      <c r="R3722" s="64">
        <v>1000003494</v>
      </c>
      <c r="S3722" s="64"/>
      <c r="T3722" s="83">
        <v>28952.38</v>
      </c>
      <c r="U3722" s="13"/>
      <c r="V3722" s="13">
        <v>0</v>
      </c>
      <c r="W3722" s="83">
        <f t="shared" si="599"/>
        <v>28952.38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7.0000000000000007E-2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3418</v>
      </c>
      <c r="B3723" s="91" t="s">
        <v>35</v>
      </c>
      <c r="C3723" s="91" t="s">
        <v>47</v>
      </c>
      <c r="D3723" s="91" t="s">
        <v>63</v>
      </c>
      <c r="E3723" s="91" t="s">
        <v>903</v>
      </c>
      <c r="F3723" s="91" t="s">
        <v>903</v>
      </c>
      <c r="G3723" s="91" t="s">
        <v>903</v>
      </c>
      <c r="H3723" s="91">
        <v>62</v>
      </c>
      <c r="I3723" s="91" t="s">
        <v>411</v>
      </c>
      <c r="J3723" s="2" t="s">
        <v>3335</v>
      </c>
      <c r="K3723" s="2" t="s">
        <v>3284</v>
      </c>
      <c r="L3723" s="2" t="s">
        <v>35</v>
      </c>
      <c r="M3723" s="91" t="s">
        <v>904</v>
      </c>
      <c r="N3723" s="64"/>
      <c r="O3723" s="64" t="s">
        <v>45</v>
      </c>
      <c r="P3723" s="64" t="s">
        <v>46</v>
      </c>
      <c r="Q3723" s="16">
        <v>0.12</v>
      </c>
      <c r="R3723" s="64">
        <v>1000008917</v>
      </c>
      <c r="S3723" s="64"/>
      <c r="T3723" s="83">
        <v>16751.8</v>
      </c>
      <c r="U3723" s="13"/>
      <c r="V3723" s="13">
        <v>0</v>
      </c>
      <c r="W3723" s="83">
        <f t="shared" si="599"/>
        <v>16751.8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0.12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3417</v>
      </c>
      <c r="B3724" s="91" t="s">
        <v>35</v>
      </c>
      <c r="C3724" s="91" t="s">
        <v>47</v>
      </c>
      <c r="D3724" s="91" t="s">
        <v>63</v>
      </c>
      <c r="E3724" s="91" t="s">
        <v>905</v>
      </c>
      <c r="F3724" s="91" t="s">
        <v>905</v>
      </c>
      <c r="G3724" s="91" t="s">
        <v>905</v>
      </c>
      <c r="H3724" s="91">
        <v>62</v>
      </c>
      <c r="I3724" s="91" t="s">
        <v>411</v>
      </c>
      <c r="J3724" s="2" t="s">
        <v>3335</v>
      </c>
      <c r="K3724" s="2" t="s">
        <v>3284</v>
      </c>
      <c r="L3724" s="2" t="s">
        <v>35</v>
      </c>
      <c r="M3724" s="91" t="s">
        <v>906</v>
      </c>
      <c r="N3724" s="64"/>
      <c r="O3724" s="64" t="s">
        <v>413</v>
      </c>
      <c r="P3724" s="64" t="s">
        <v>93</v>
      </c>
      <c r="Q3724" s="16">
        <v>0.92</v>
      </c>
      <c r="R3724" s="64">
        <v>1000025023</v>
      </c>
      <c r="S3724" s="64"/>
      <c r="T3724" s="83">
        <v>4204.8999999999996</v>
      </c>
      <c r="U3724" s="13"/>
      <c r="V3724" s="13">
        <v>0</v>
      </c>
      <c r="W3724" s="83">
        <f t="shared" si="599"/>
        <v>4204.8999999999996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si="593"/>
        <v>0</v>
      </c>
      <c r="AC3724" s="5">
        <f t="shared" si="594"/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si="595"/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3420</v>
      </c>
      <c r="B3725" s="91" t="s">
        <v>35</v>
      </c>
      <c r="C3725" s="91" t="s">
        <v>47</v>
      </c>
      <c r="D3725" s="91" t="s">
        <v>63</v>
      </c>
      <c r="E3725" s="91" t="s">
        <v>907</v>
      </c>
      <c r="F3725" s="91" t="s">
        <v>907</v>
      </c>
      <c r="G3725" s="91" t="s">
        <v>907</v>
      </c>
      <c r="H3725" s="91">
        <v>62</v>
      </c>
      <c r="I3725" s="91" t="s">
        <v>411</v>
      </c>
      <c r="J3725" s="2" t="s">
        <v>3335</v>
      </c>
      <c r="K3725" s="2" t="s">
        <v>3284</v>
      </c>
      <c r="L3725" s="2" t="s">
        <v>35</v>
      </c>
      <c r="M3725" s="91" t="s">
        <v>908</v>
      </c>
      <c r="N3725" s="64"/>
      <c r="O3725" s="64" t="s">
        <v>413</v>
      </c>
      <c r="P3725" s="64" t="s">
        <v>93</v>
      </c>
      <c r="Q3725" s="16">
        <v>0.98</v>
      </c>
      <c r="R3725" s="64">
        <v>1000024567</v>
      </c>
      <c r="S3725" s="64"/>
      <c r="T3725" s="83">
        <v>4252.8</v>
      </c>
      <c r="U3725" s="13"/>
      <c r="V3725" s="13">
        <v>0</v>
      </c>
      <c r="W3725" s="83">
        <f t="shared" si="599"/>
        <v>4252.8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ref="AB3725:AB3788" si="602">X3725+AA3725</f>
        <v>0</v>
      </c>
      <c r="AC3725" s="5">
        <f t="shared" ref="AC3725:AC3788" si="603">IF(P3725="返现",X3725*Q3725,V3725-X3725)</f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ref="AF3725:AF3788" si="604">AD3725*AE3725</f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3417</v>
      </c>
      <c r="B3726" s="91" t="s">
        <v>35</v>
      </c>
      <c r="C3726" s="91" t="s">
        <v>47</v>
      </c>
      <c r="D3726" s="91" t="s">
        <v>63</v>
      </c>
      <c r="E3726" s="91" t="s">
        <v>909</v>
      </c>
      <c r="F3726" s="91" t="s">
        <v>909</v>
      </c>
      <c r="G3726" s="91" t="s">
        <v>909</v>
      </c>
      <c r="H3726" s="91">
        <v>62</v>
      </c>
      <c r="I3726" s="91" t="s">
        <v>411</v>
      </c>
      <c r="J3726" s="2" t="s">
        <v>3335</v>
      </c>
      <c r="K3726" s="2" t="s">
        <v>3284</v>
      </c>
      <c r="L3726" s="2" t="s">
        <v>35</v>
      </c>
      <c r="M3726" s="91" t="s">
        <v>910</v>
      </c>
      <c r="N3726" s="64"/>
      <c r="O3726" s="64" t="s">
        <v>413</v>
      </c>
      <c r="P3726" s="64" t="s">
        <v>46</v>
      </c>
      <c r="Q3726" s="16">
        <v>7.0000000000000007E-2</v>
      </c>
      <c r="R3726" s="64">
        <v>1000025858</v>
      </c>
      <c r="S3726" s="64"/>
      <c r="T3726" s="83">
        <v>8256.9</v>
      </c>
      <c r="U3726" s="13"/>
      <c r="V3726" s="13">
        <v>0</v>
      </c>
      <c r="W3726" s="83">
        <f t="shared" si="599"/>
        <v>8256.9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7.0000000000000007E-2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3417</v>
      </c>
      <c r="B3727" s="91" t="s">
        <v>35</v>
      </c>
      <c r="C3727" s="91" t="s">
        <v>47</v>
      </c>
      <c r="D3727" s="91" t="s">
        <v>63</v>
      </c>
      <c r="E3727" s="91" t="s">
        <v>911</v>
      </c>
      <c r="F3727" s="91" t="s">
        <v>911</v>
      </c>
      <c r="G3727" s="91" t="s">
        <v>911</v>
      </c>
      <c r="H3727" s="91">
        <v>62</v>
      </c>
      <c r="I3727" s="91" t="s">
        <v>411</v>
      </c>
      <c r="J3727" s="2" t="s">
        <v>3335</v>
      </c>
      <c r="K3727" s="2" t="s">
        <v>3284</v>
      </c>
      <c r="L3727" s="2" t="s">
        <v>35</v>
      </c>
      <c r="M3727" s="91" t="s">
        <v>912</v>
      </c>
      <c r="N3727" s="64"/>
      <c r="O3727" s="64" t="s">
        <v>45</v>
      </c>
      <c r="P3727" s="64" t="s">
        <v>46</v>
      </c>
      <c r="Q3727" s="16">
        <v>0.14000000000000001</v>
      </c>
      <c r="R3727" s="64">
        <v>1000027510</v>
      </c>
      <c r="S3727" s="64"/>
      <c r="T3727" s="83">
        <v>5081.22</v>
      </c>
      <c r="U3727" s="13"/>
      <c r="V3727" s="13">
        <v>0</v>
      </c>
      <c r="W3727" s="83">
        <f t="shared" si="599"/>
        <v>5081.22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3417</v>
      </c>
      <c r="B3728" s="91" t="s">
        <v>35</v>
      </c>
      <c r="C3728" s="91" t="s">
        <v>47</v>
      </c>
      <c r="D3728" s="91" t="s">
        <v>48</v>
      </c>
      <c r="E3728" s="91" t="s">
        <v>913</v>
      </c>
      <c r="F3728" s="91" t="s">
        <v>913</v>
      </c>
      <c r="G3728" s="91" t="s">
        <v>913</v>
      </c>
      <c r="H3728" s="91">
        <v>62</v>
      </c>
      <c r="I3728" s="91" t="s">
        <v>411</v>
      </c>
      <c r="J3728" s="2" t="s">
        <v>3335</v>
      </c>
      <c r="K3728" s="2" t="s">
        <v>3284</v>
      </c>
      <c r="L3728" s="2" t="s">
        <v>35</v>
      </c>
      <c r="M3728" s="91" t="s">
        <v>914</v>
      </c>
      <c r="N3728" s="64"/>
      <c r="O3728" s="64" t="s">
        <v>45</v>
      </c>
      <c r="P3728" s="64" t="s">
        <v>46</v>
      </c>
      <c r="Q3728" s="16">
        <v>0.09</v>
      </c>
      <c r="R3728" s="64">
        <v>1000024621</v>
      </c>
      <c r="S3728" s="64"/>
      <c r="T3728" s="83">
        <v>12602.69</v>
      </c>
      <c r="U3728" s="13"/>
      <c r="V3728" s="13">
        <v>0</v>
      </c>
      <c r="W3728" s="83">
        <f t="shared" si="599"/>
        <v>12602.69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0.12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3417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3335</v>
      </c>
      <c r="K3729" s="2" t="s">
        <v>3284</v>
      </c>
      <c r="L3729" s="2" t="s">
        <v>35</v>
      </c>
      <c r="M3729" s="91" t="s">
        <v>916</v>
      </c>
      <c r="N3729" s="64"/>
      <c r="O3729" s="64" t="s">
        <v>413</v>
      </c>
      <c r="P3729" s="64" t="s">
        <v>46</v>
      </c>
      <c r="Q3729" s="16">
        <v>0.08</v>
      </c>
      <c r="R3729" s="64">
        <v>1000006713</v>
      </c>
      <c r="S3729" s="64"/>
      <c r="T3729" s="83">
        <v>4718.3999999999996</v>
      </c>
      <c r="U3729" s="13"/>
      <c r="V3729" s="13">
        <v>0</v>
      </c>
      <c r="W3729" s="83">
        <f t="shared" si="599"/>
        <v>4718.3999999999996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3418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411</v>
      </c>
      <c r="J3730" s="2" t="s">
        <v>3335</v>
      </c>
      <c r="K3730" s="2" t="s">
        <v>3284</v>
      </c>
      <c r="L3730" s="2" t="s">
        <v>35</v>
      </c>
      <c r="M3730" s="91" t="s">
        <v>917</v>
      </c>
      <c r="N3730" s="64"/>
      <c r="O3730" s="64" t="s">
        <v>413</v>
      </c>
      <c r="P3730" s="64" t="s">
        <v>46</v>
      </c>
      <c r="Q3730" s="16">
        <v>0.08</v>
      </c>
      <c r="R3730" s="64">
        <v>1000001513</v>
      </c>
      <c r="S3730" s="64"/>
      <c r="T3730" s="83">
        <v>253.9</v>
      </c>
      <c r="U3730" s="13"/>
      <c r="V3730" s="13">
        <v>0</v>
      </c>
      <c r="W3730" s="83">
        <f t="shared" si="599"/>
        <v>253.9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3420</v>
      </c>
      <c r="B3731" s="91" t="s">
        <v>35</v>
      </c>
      <c r="C3731" s="91" t="s">
        <v>47</v>
      </c>
      <c r="D3731" s="91" t="s">
        <v>48</v>
      </c>
      <c r="E3731" s="91" t="s">
        <v>918</v>
      </c>
      <c r="F3731" s="91" t="s">
        <v>918</v>
      </c>
      <c r="G3731" s="91" t="s">
        <v>918</v>
      </c>
      <c r="H3731" s="91">
        <v>62</v>
      </c>
      <c r="I3731" s="91" t="s">
        <v>411</v>
      </c>
      <c r="J3731" s="2" t="s">
        <v>3335</v>
      </c>
      <c r="K3731" s="2" t="s">
        <v>3284</v>
      </c>
      <c r="L3731" s="2" t="s">
        <v>35</v>
      </c>
      <c r="M3731" s="91" t="s">
        <v>919</v>
      </c>
      <c r="N3731" s="64"/>
      <c r="O3731" s="64" t="s">
        <v>413</v>
      </c>
      <c r="P3731" s="64" t="s">
        <v>46</v>
      </c>
      <c r="Q3731" s="16">
        <v>0.04</v>
      </c>
      <c r="R3731" s="64">
        <v>1000030587</v>
      </c>
      <c r="S3731" s="64"/>
      <c r="T3731" s="83">
        <v>29251.9</v>
      </c>
      <c r="U3731" s="13"/>
      <c r="V3731" s="13">
        <v>0</v>
      </c>
      <c r="W3731" s="83">
        <f t="shared" si="599"/>
        <v>29251.9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3417</v>
      </c>
      <c r="B3732" s="91" t="s">
        <v>35</v>
      </c>
      <c r="C3732" s="91" t="s">
        <v>47</v>
      </c>
      <c r="D3732" s="91" t="s">
        <v>48</v>
      </c>
      <c r="E3732" s="91" t="s">
        <v>920</v>
      </c>
      <c r="F3732" s="91" t="s">
        <v>920</v>
      </c>
      <c r="G3732" s="91" t="s">
        <v>920</v>
      </c>
      <c r="H3732" s="91">
        <v>62</v>
      </c>
      <c r="I3732" s="91" t="s">
        <v>411</v>
      </c>
      <c r="J3732" s="2" t="s">
        <v>3335</v>
      </c>
      <c r="K3732" s="2" t="s">
        <v>3284</v>
      </c>
      <c r="L3732" s="2" t="s">
        <v>35</v>
      </c>
      <c r="M3732" s="91" t="s">
        <v>921</v>
      </c>
      <c r="N3732" s="64"/>
      <c r="O3732" s="64" t="s">
        <v>413</v>
      </c>
      <c r="P3732" s="64" t="s">
        <v>46</v>
      </c>
      <c r="Q3732" s="16">
        <v>0.02</v>
      </c>
      <c r="R3732" s="64">
        <v>1000028757</v>
      </c>
      <c r="S3732" s="64"/>
      <c r="T3732" s="83">
        <v>2000</v>
      </c>
      <c r="U3732" s="13"/>
      <c r="V3732" s="13">
        <v>0</v>
      </c>
      <c r="W3732" s="83">
        <f t="shared" si="599"/>
        <v>2000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3417</v>
      </c>
      <c r="B3733" s="91" t="s">
        <v>35</v>
      </c>
      <c r="C3733" s="91" t="s">
        <v>47</v>
      </c>
      <c r="D3733" s="91" t="s">
        <v>48</v>
      </c>
      <c r="E3733" s="91" t="s">
        <v>922</v>
      </c>
      <c r="F3733" s="91" t="s">
        <v>922</v>
      </c>
      <c r="G3733" s="91" t="s">
        <v>922</v>
      </c>
      <c r="H3733" s="91">
        <v>62</v>
      </c>
      <c r="I3733" s="91" t="s">
        <v>411</v>
      </c>
      <c r="J3733" s="2" t="s">
        <v>3335</v>
      </c>
      <c r="K3733" s="2" t="s">
        <v>3284</v>
      </c>
      <c r="L3733" s="2" t="s">
        <v>35</v>
      </c>
      <c r="M3733" s="91" t="s">
        <v>923</v>
      </c>
      <c r="N3733" s="64"/>
      <c r="O3733" s="64" t="s">
        <v>413</v>
      </c>
      <c r="P3733" s="64" t="s">
        <v>46</v>
      </c>
      <c r="Q3733" s="16">
        <v>0.04</v>
      </c>
      <c r="R3733" s="64">
        <v>1000010405</v>
      </c>
      <c r="S3733" s="64"/>
      <c r="T3733" s="83">
        <v>43170.3</v>
      </c>
      <c r="U3733" s="13"/>
      <c r="V3733" s="13">
        <v>0</v>
      </c>
      <c r="W3733" s="83">
        <f t="shared" si="599"/>
        <v>43170.3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3417</v>
      </c>
      <c r="B3734" s="91" t="s">
        <v>35</v>
      </c>
      <c r="C3734" s="91" t="s">
        <v>146</v>
      </c>
      <c r="D3734" s="91" t="s">
        <v>147</v>
      </c>
      <c r="E3734" s="91" t="s">
        <v>924</v>
      </c>
      <c r="F3734" s="91" t="s">
        <v>924</v>
      </c>
      <c r="G3734" s="91" t="s">
        <v>924</v>
      </c>
      <c r="H3734" s="91">
        <v>62</v>
      </c>
      <c r="I3734" s="91" t="s">
        <v>411</v>
      </c>
      <c r="J3734" s="2" t="s">
        <v>3335</v>
      </c>
      <c r="K3734" s="2" t="s">
        <v>3284</v>
      </c>
      <c r="L3734" s="2" t="s">
        <v>35</v>
      </c>
      <c r="M3734" s="91" t="s">
        <v>925</v>
      </c>
      <c r="N3734" s="64"/>
      <c r="O3734" s="64" t="s">
        <v>413</v>
      </c>
      <c r="P3734" s="64" t="s">
        <v>46</v>
      </c>
      <c r="Q3734" s="16">
        <v>7.0000000000000007E-2</v>
      </c>
      <c r="R3734" s="64">
        <v>1000031742</v>
      </c>
      <c r="S3734" s="64"/>
      <c r="T3734" s="83">
        <v>10000</v>
      </c>
      <c r="U3734" s="13"/>
      <c r="V3734" s="13">
        <v>0</v>
      </c>
      <c r="W3734" s="83">
        <f t="shared" si="599"/>
        <v>10000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7.0000000000000007E-2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3417</v>
      </c>
      <c r="B3735" s="91" t="s">
        <v>35</v>
      </c>
      <c r="C3735" s="91" t="s">
        <v>146</v>
      </c>
      <c r="D3735" s="91" t="s">
        <v>147</v>
      </c>
      <c r="E3735" s="91" t="s">
        <v>926</v>
      </c>
      <c r="F3735" s="91" t="s">
        <v>926</v>
      </c>
      <c r="G3735" s="91" t="s">
        <v>926</v>
      </c>
      <c r="H3735" s="91">
        <v>62</v>
      </c>
      <c r="I3735" s="91" t="s">
        <v>411</v>
      </c>
      <c r="J3735" s="2" t="s">
        <v>3335</v>
      </c>
      <c r="K3735" s="2" t="s">
        <v>3284</v>
      </c>
      <c r="L3735" s="2" t="s">
        <v>35</v>
      </c>
      <c r="M3735" s="91" t="s">
        <v>927</v>
      </c>
      <c r="N3735" s="64"/>
      <c r="O3735" s="64" t="s">
        <v>45</v>
      </c>
      <c r="P3735" s="64" t="s">
        <v>46</v>
      </c>
      <c r="Q3735" s="16">
        <v>0.1</v>
      </c>
      <c r="R3735" s="64">
        <v>1000028859</v>
      </c>
      <c r="S3735" s="64"/>
      <c r="T3735" s="83">
        <v>10398.74</v>
      </c>
      <c r="U3735" s="13"/>
      <c r="V3735" s="13">
        <v>0</v>
      </c>
      <c r="W3735" s="83">
        <f t="shared" si="599"/>
        <v>10398.74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0.12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3417</v>
      </c>
      <c r="B3736" s="91" t="s">
        <v>35</v>
      </c>
      <c r="C3736" s="91" t="s">
        <v>146</v>
      </c>
      <c r="D3736" s="91" t="s">
        <v>305</v>
      </c>
      <c r="E3736" s="91" t="s">
        <v>930</v>
      </c>
      <c r="F3736" s="91" t="s">
        <v>930</v>
      </c>
      <c r="G3736" s="91" t="s">
        <v>930</v>
      </c>
      <c r="H3736" s="91">
        <v>62</v>
      </c>
      <c r="I3736" s="91" t="s">
        <v>411</v>
      </c>
      <c r="J3736" s="2" t="s">
        <v>3335</v>
      </c>
      <c r="K3736" s="2" t="s">
        <v>3284</v>
      </c>
      <c r="L3736" s="2" t="s">
        <v>35</v>
      </c>
      <c r="M3736" s="91" t="s">
        <v>931</v>
      </c>
      <c r="N3736" s="64"/>
      <c r="O3736" s="64" t="s">
        <v>413</v>
      </c>
      <c r="P3736" s="64" t="s">
        <v>46</v>
      </c>
      <c r="Q3736" s="16">
        <v>0.02</v>
      </c>
      <c r="R3736" s="64">
        <v>1000044270</v>
      </c>
      <c r="S3736" s="64"/>
      <c r="T3736" s="83">
        <v>12179.5</v>
      </c>
      <c r="U3736" s="13"/>
      <c r="V3736" s="13">
        <v>0</v>
      </c>
      <c r="W3736" s="83">
        <f t="shared" si="599"/>
        <v>12179.5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7.0000000000000007E-2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3417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3335</v>
      </c>
      <c r="K3737" s="2" t="s">
        <v>3284</v>
      </c>
      <c r="L3737" s="2" t="s">
        <v>35</v>
      </c>
      <c r="M3737" s="91" t="s">
        <v>933</v>
      </c>
      <c r="N3737" s="64"/>
      <c r="O3737" s="64" t="s">
        <v>45</v>
      </c>
      <c r="P3737" s="64" t="s">
        <v>46</v>
      </c>
      <c r="Q3737" s="16">
        <v>0.1</v>
      </c>
      <c r="R3737" s="64">
        <v>1000034042</v>
      </c>
      <c r="S3737" s="64"/>
      <c r="T3737" s="83">
        <v>4625.51</v>
      </c>
      <c r="U3737" s="13"/>
      <c r="V3737" s="13">
        <v>0</v>
      </c>
      <c r="W3737" s="83">
        <f t="shared" si="599"/>
        <v>4625.51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0.12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3418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3335</v>
      </c>
      <c r="K3738" s="2" t="s">
        <v>3284</v>
      </c>
      <c r="L3738" s="2" t="s">
        <v>35</v>
      </c>
      <c r="M3738" s="91" t="s">
        <v>934</v>
      </c>
      <c r="N3738" s="64"/>
      <c r="O3738" s="64" t="s">
        <v>413</v>
      </c>
      <c r="P3738" s="64" t="s">
        <v>46</v>
      </c>
      <c r="Q3738" s="16">
        <v>0.02</v>
      </c>
      <c r="R3738" s="64">
        <v>1000029728</v>
      </c>
      <c r="S3738" s="64"/>
      <c r="T3738" s="83">
        <v>8223.7000000000007</v>
      </c>
      <c r="U3738" s="13"/>
      <c r="V3738" s="13">
        <v>0</v>
      </c>
      <c r="W3738" s="83">
        <f t="shared" si="599"/>
        <v>8223.7000000000007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3417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3335</v>
      </c>
      <c r="K3739" s="2" t="s">
        <v>3284</v>
      </c>
      <c r="L3739" s="2" t="s">
        <v>35</v>
      </c>
      <c r="M3739" s="91" t="s">
        <v>935</v>
      </c>
      <c r="N3739" s="64"/>
      <c r="O3739" s="64" t="s">
        <v>413</v>
      </c>
      <c r="P3739" s="64" t="s">
        <v>46</v>
      </c>
      <c r="Q3739" s="16">
        <v>0.02</v>
      </c>
      <c r="R3739" s="64">
        <v>1000015608</v>
      </c>
      <c r="S3739" s="64"/>
      <c r="T3739" s="83">
        <v>2453</v>
      </c>
      <c r="U3739" s="13"/>
      <c r="V3739" s="13">
        <v>0</v>
      </c>
      <c r="W3739" s="83">
        <f t="shared" si="599"/>
        <v>2453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3417</v>
      </c>
      <c r="B3740" s="91" t="s">
        <v>35</v>
      </c>
      <c r="C3740" s="91" t="s">
        <v>146</v>
      </c>
      <c r="D3740" s="91" t="s">
        <v>163</v>
      </c>
      <c r="E3740" s="91" t="s">
        <v>932</v>
      </c>
      <c r="F3740" s="91" t="s">
        <v>932</v>
      </c>
      <c r="G3740" s="91" t="s">
        <v>932</v>
      </c>
      <c r="H3740" s="91">
        <v>62</v>
      </c>
      <c r="I3740" s="91" t="s">
        <v>411</v>
      </c>
      <c r="J3740" s="2" t="s">
        <v>3335</v>
      </c>
      <c r="K3740" s="2" t="s">
        <v>3284</v>
      </c>
      <c r="L3740" s="2" t="s">
        <v>35</v>
      </c>
      <c r="M3740" s="91" t="s">
        <v>936</v>
      </c>
      <c r="N3740" s="64"/>
      <c r="O3740" s="64" t="s">
        <v>413</v>
      </c>
      <c r="P3740" s="64" t="s">
        <v>46</v>
      </c>
      <c r="Q3740" s="16">
        <v>0.02</v>
      </c>
      <c r="R3740" s="64">
        <v>1000003404</v>
      </c>
      <c r="S3740" s="64"/>
      <c r="T3740" s="83">
        <v>9703.2000000000007</v>
      </c>
      <c r="U3740" s="13"/>
      <c r="V3740" s="13">
        <v>0</v>
      </c>
      <c r="W3740" s="83">
        <f t="shared" si="599"/>
        <v>9703.2000000000007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3418</v>
      </c>
      <c r="B3741" s="91" t="s">
        <v>35</v>
      </c>
      <c r="C3741" s="91" t="s">
        <v>166</v>
      </c>
      <c r="D3741" s="91" t="s">
        <v>937</v>
      </c>
      <c r="E3741" s="91" t="s">
        <v>938</v>
      </c>
      <c r="F3741" s="91" t="s">
        <v>938</v>
      </c>
      <c r="G3741" s="91" t="s">
        <v>938</v>
      </c>
      <c r="H3741" s="91">
        <v>62</v>
      </c>
      <c r="I3741" s="91" t="s">
        <v>411</v>
      </c>
      <c r="J3741" s="2" t="s">
        <v>3335</v>
      </c>
      <c r="K3741" s="2" t="s">
        <v>3284</v>
      </c>
      <c r="L3741" s="2" t="s">
        <v>35</v>
      </c>
      <c r="M3741" s="91" t="s">
        <v>939</v>
      </c>
      <c r="N3741" s="64"/>
      <c r="O3741" s="64" t="s">
        <v>413</v>
      </c>
      <c r="P3741" s="64" t="s">
        <v>46</v>
      </c>
      <c r="Q3741" s="16">
        <v>0.02</v>
      </c>
      <c r="R3741" s="64">
        <v>1000011614</v>
      </c>
      <c r="S3741" s="64"/>
      <c r="T3741" s="83">
        <v>10200</v>
      </c>
      <c r="U3741" s="13"/>
      <c r="V3741" s="13">
        <v>0</v>
      </c>
      <c r="W3741" s="83">
        <f t="shared" si="599"/>
        <v>10200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7.0000000000000007E-2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3418</v>
      </c>
      <c r="B3742" s="91" t="s">
        <v>35</v>
      </c>
      <c r="C3742" s="91" t="s">
        <v>166</v>
      </c>
      <c r="D3742" s="91" t="s">
        <v>307</v>
      </c>
      <c r="E3742" s="91" t="s">
        <v>940</v>
      </c>
      <c r="F3742" s="91" t="s">
        <v>940</v>
      </c>
      <c r="G3742" s="91" t="s">
        <v>940</v>
      </c>
      <c r="H3742" s="91">
        <v>62</v>
      </c>
      <c r="I3742" s="91" t="s">
        <v>411</v>
      </c>
      <c r="J3742" s="2" t="s">
        <v>3335</v>
      </c>
      <c r="K3742" s="2" t="s">
        <v>3284</v>
      </c>
      <c r="L3742" s="2" t="s">
        <v>35</v>
      </c>
      <c r="M3742" s="91" t="s">
        <v>941</v>
      </c>
      <c r="N3742" s="64"/>
      <c r="O3742" s="64" t="s">
        <v>45</v>
      </c>
      <c r="P3742" s="64" t="s">
        <v>46</v>
      </c>
      <c r="Q3742" s="16">
        <v>0.08</v>
      </c>
      <c r="R3742" s="64">
        <v>1000049542</v>
      </c>
      <c r="S3742" s="64"/>
      <c r="T3742" s="83">
        <v>272.2</v>
      </c>
      <c r="U3742" s="13"/>
      <c r="V3742" s="13">
        <v>0</v>
      </c>
      <c r="W3742" s="83">
        <f t="shared" si="599"/>
        <v>272.2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0.12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3420</v>
      </c>
      <c r="B3743" s="91" t="s">
        <v>35</v>
      </c>
      <c r="C3743" s="91" t="s">
        <v>166</v>
      </c>
      <c r="D3743" s="91" t="s">
        <v>307</v>
      </c>
      <c r="E3743" s="91" t="s">
        <v>942</v>
      </c>
      <c r="F3743" s="91" t="s">
        <v>942</v>
      </c>
      <c r="G3743" s="91" t="s">
        <v>942</v>
      </c>
      <c r="H3743" s="91">
        <v>62</v>
      </c>
      <c r="I3743" s="91" t="s">
        <v>411</v>
      </c>
      <c r="J3743" s="2" t="s">
        <v>3335</v>
      </c>
      <c r="K3743" s="2" t="s">
        <v>3284</v>
      </c>
      <c r="L3743" s="2" t="s">
        <v>35</v>
      </c>
      <c r="M3743" s="91" t="s">
        <v>943</v>
      </c>
      <c r="N3743" s="64"/>
      <c r="O3743" s="64" t="s">
        <v>413</v>
      </c>
      <c r="P3743" s="64" t="s">
        <v>46</v>
      </c>
      <c r="Q3743" s="16">
        <v>0.04</v>
      </c>
      <c r="R3743" s="64">
        <v>1000010147</v>
      </c>
      <c r="S3743" s="64"/>
      <c r="T3743" s="83">
        <v>6212.97</v>
      </c>
      <c r="U3743" s="13"/>
      <c r="V3743" s="13">
        <v>0</v>
      </c>
      <c r="W3743" s="83">
        <f t="shared" si="599"/>
        <v>6212.97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7.0000000000000007E-2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3419</v>
      </c>
      <c r="B3744" s="91" t="s">
        <v>35</v>
      </c>
      <c r="C3744" s="91" t="s">
        <v>166</v>
      </c>
      <c r="D3744" s="91" t="s">
        <v>167</v>
      </c>
      <c r="E3744" s="91" t="s">
        <v>622</v>
      </c>
      <c r="F3744" s="91" t="s">
        <v>623</v>
      </c>
      <c r="G3744" s="91" t="s">
        <v>622</v>
      </c>
      <c r="H3744" s="91">
        <v>62</v>
      </c>
      <c r="I3744" s="91" t="s">
        <v>411</v>
      </c>
      <c r="J3744" s="2" t="s">
        <v>3335</v>
      </c>
      <c r="K3744" s="2" t="s">
        <v>3284</v>
      </c>
      <c r="L3744" s="2" t="s">
        <v>35</v>
      </c>
      <c r="M3744" s="91" t="s">
        <v>625</v>
      </c>
      <c r="N3744" s="64"/>
      <c r="O3744" s="64" t="s">
        <v>944</v>
      </c>
      <c r="P3744" s="64" t="s">
        <v>41</v>
      </c>
      <c r="Q3744" s="16">
        <v>0</v>
      </c>
      <c r="R3744" s="64">
        <v>1000067334</v>
      </c>
      <c r="S3744" s="64"/>
      <c r="T3744" s="83">
        <v>0</v>
      </c>
      <c r="U3744" s="13"/>
      <c r="V3744" s="13">
        <v>0</v>
      </c>
      <c r="W3744" s="83">
        <f t="shared" si="599"/>
        <v>0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3417</v>
      </c>
      <c r="B3745" s="91" t="s">
        <v>35</v>
      </c>
      <c r="C3745" s="91" t="s">
        <v>166</v>
      </c>
      <c r="D3745" s="91" t="s">
        <v>176</v>
      </c>
      <c r="E3745" s="91" t="s">
        <v>945</v>
      </c>
      <c r="F3745" s="91" t="s">
        <v>945</v>
      </c>
      <c r="G3745" s="91" t="s">
        <v>945</v>
      </c>
      <c r="H3745" s="91">
        <v>62</v>
      </c>
      <c r="I3745" s="91" t="s">
        <v>411</v>
      </c>
      <c r="J3745" s="2" t="s">
        <v>3335</v>
      </c>
      <c r="K3745" s="2" t="s">
        <v>3284</v>
      </c>
      <c r="L3745" s="2" t="s">
        <v>35</v>
      </c>
      <c r="M3745" s="91" t="s">
        <v>946</v>
      </c>
      <c r="N3745" s="64"/>
      <c r="O3745" s="64" t="s">
        <v>45</v>
      </c>
      <c r="P3745" s="64" t="s">
        <v>46</v>
      </c>
      <c r="Q3745" s="16">
        <v>0.06</v>
      </c>
      <c r="R3745" s="64">
        <v>1000047703</v>
      </c>
      <c r="S3745" s="64"/>
      <c r="T3745" s="83">
        <v>4982</v>
      </c>
      <c r="U3745" s="13"/>
      <c r="V3745" s="13">
        <v>0</v>
      </c>
      <c r="W3745" s="83">
        <f t="shared" si="599"/>
        <v>4982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0.12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3417</v>
      </c>
      <c r="B3746" s="91" t="s">
        <v>35</v>
      </c>
      <c r="C3746" s="91" t="s">
        <v>166</v>
      </c>
      <c r="D3746" s="91" t="s">
        <v>176</v>
      </c>
      <c r="E3746" s="91" t="s">
        <v>947</v>
      </c>
      <c r="F3746" s="91" t="s">
        <v>947</v>
      </c>
      <c r="G3746" s="91" t="s">
        <v>947</v>
      </c>
      <c r="H3746" s="91">
        <v>62</v>
      </c>
      <c r="I3746" s="91" t="s">
        <v>411</v>
      </c>
      <c r="J3746" s="2" t="s">
        <v>3335</v>
      </c>
      <c r="K3746" s="2" t="s">
        <v>3284</v>
      </c>
      <c r="L3746" s="2" t="s">
        <v>35</v>
      </c>
      <c r="M3746" s="91" t="s">
        <v>948</v>
      </c>
      <c r="N3746" s="64"/>
      <c r="O3746" s="64" t="s">
        <v>413</v>
      </c>
      <c r="P3746" s="64" t="s">
        <v>46</v>
      </c>
      <c r="Q3746" s="16">
        <v>0.02</v>
      </c>
      <c r="R3746" s="64">
        <v>1000017235</v>
      </c>
      <c r="S3746" s="64"/>
      <c r="T3746" s="83">
        <v>10184.5</v>
      </c>
      <c r="U3746" s="13"/>
      <c r="V3746" s="13">
        <v>0</v>
      </c>
      <c r="W3746" s="83">
        <f t="shared" si="599"/>
        <v>10184.5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3417</v>
      </c>
      <c r="B3747" s="91" t="s">
        <v>35</v>
      </c>
      <c r="C3747" s="91" t="s">
        <v>166</v>
      </c>
      <c r="D3747" s="91" t="s">
        <v>176</v>
      </c>
      <c r="E3747" s="91" t="s">
        <v>949</v>
      </c>
      <c r="F3747" s="91" t="s">
        <v>949</v>
      </c>
      <c r="G3747" s="91" t="s">
        <v>949</v>
      </c>
      <c r="H3747" s="91">
        <v>62</v>
      </c>
      <c r="I3747" s="91" t="s">
        <v>411</v>
      </c>
      <c r="J3747" s="2" t="s">
        <v>3335</v>
      </c>
      <c r="K3747" s="2" t="s">
        <v>3284</v>
      </c>
      <c r="L3747" s="2" t="s">
        <v>35</v>
      </c>
      <c r="M3747" s="91" t="s">
        <v>950</v>
      </c>
      <c r="N3747" s="64"/>
      <c r="O3747" s="64" t="s">
        <v>413</v>
      </c>
      <c r="P3747" s="64" t="s">
        <v>46</v>
      </c>
      <c r="Q3747" s="16">
        <v>0.02</v>
      </c>
      <c r="R3747" s="64">
        <v>1000045521</v>
      </c>
      <c r="S3747" s="64"/>
      <c r="T3747" s="83">
        <v>1779.71</v>
      </c>
      <c r="U3747" s="13"/>
      <c r="V3747" s="13">
        <v>0</v>
      </c>
      <c r="W3747" s="83">
        <f t="shared" si="599"/>
        <v>1779.71</v>
      </c>
      <c r="X3747" s="83">
        <f t="shared" si="600"/>
        <v>0</v>
      </c>
      <c r="Y3747" s="83"/>
      <c r="Z3747" s="16">
        <v>0</v>
      </c>
      <c r="AA3747" s="7">
        <v>0</v>
      </c>
      <c r="AB3747" s="7">
        <f t="shared" si="602"/>
        <v>0</v>
      </c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7.0000000000000007E-2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 t="e">
        <v>#N/A</v>
      </c>
      <c r="AK3747" s="12">
        <f t="shared" si="601"/>
        <v>0</v>
      </c>
    </row>
    <row r="3748" spans="1:37" hidden="1" x14ac:dyDescent="0.3">
      <c r="A3748" s="104" t="s">
        <v>3420</v>
      </c>
      <c r="B3748" s="91" t="s">
        <v>35</v>
      </c>
      <c r="C3748" s="91" t="s">
        <v>166</v>
      </c>
      <c r="D3748" s="91" t="s">
        <v>176</v>
      </c>
      <c r="E3748" s="91" t="s">
        <v>951</v>
      </c>
      <c r="F3748" s="91" t="s">
        <v>951</v>
      </c>
      <c r="G3748" s="91" t="s">
        <v>951</v>
      </c>
      <c r="H3748" s="91">
        <v>62</v>
      </c>
      <c r="I3748" s="91" t="s">
        <v>411</v>
      </c>
      <c r="J3748" s="2" t="s">
        <v>3335</v>
      </c>
      <c r="K3748" s="2" t="s">
        <v>3284</v>
      </c>
      <c r="L3748" s="2" t="s">
        <v>35</v>
      </c>
      <c r="M3748" s="91" t="s">
        <v>952</v>
      </c>
      <c r="N3748" s="64"/>
      <c r="O3748" s="64" t="s">
        <v>45</v>
      </c>
      <c r="P3748" s="64" t="s">
        <v>46</v>
      </c>
      <c r="Q3748" s="16">
        <v>0.1</v>
      </c>
      <c r="R3748" s="64">
        <v>1000053875</v>
      </c>
      <c r="S3748" s="64"/>
      <c r="T3748" s="83">
        <v>1651.5</v>
      </c>
      <c r="U3748" s="13"/>
      <c r="V3748" s="13">
        <v>0</v>
      </c>
      <c r="W3748" s="83">
        <f t="shared" si="599"/>
        <v>1651.5</v>
      </c>
      <c r="X3748" s="83">
        <f t="shared" si="600"/>
        <v>0</v>
      </c>
      <c r="Y3748" s="83"/>
      <c r="Z3748" s="16">
        <v>0</v>
      </c>
      <c r="AA3748" s="7">
        <v>0</v>
      </c>
      <c r="AB3748" s="7"/>
      <c r="AC3748" s="5">
        <f t="shared" si="603"/>
        <v>0</v>
      </c>
      <c r="AD3748" s="83">
        <f t="shared" si="597"/>
        <v>0</v>
      </c>
      <c r="AE3748" s="3">
        <f>VLOOKUP(I3748,[1]媒体政策预估表!A:N,MATCH(O3748,[1]媒体政策预估表!$A$2:$M$2,0),0)</f>
        <v>0.12</v>
      </c>
      <c r="AF3748" s="7">
        <f t="shared" si="604"/>
        <v>0</v>
      </c>
      <c r="AG3748" s="16">
        <v>0</v>
      </c>
      <c r="AH3748" s="83">
        <f t="shared" si="598"/>
        <v>0</v>
      </c>
      <c r="AI3748" s="64"/>
      <c r="AJ3748" s="1">
        <v>16</v>
      </c>
      <c r="AK3748" s="12">
        <f t="shared" si="601"/>
        <v>0</v>
      </c>
    </row>
    <row r="3749" spans="1:37" hidden="1" x14ac:dyDescent="0.3">
      <c r="A3749" s="104" t="s">
        <v>3417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3335</v>
      </c>
      <c r="K3749" s="2" t="s">
        <v>3284</v>
      </c>
      <c r="L3749" s="2" t="s">
        <v>35</v>
      </c>
      <c r="M3749" s="91" t="s">
        <v>954</v>
      </c>
      <c r="N3749" s="64"/>
      <c r="O3749" s="64" t="s">
        <v>413</v>
      </c>
      <c r="P3749" s="64" t="s">
        <v>46</v>
      </c>
      <c r="Q3749" s="16">
        <v>0.02</v>
      </c>
      <c r="R3749" s="64">
        <v>1000044972</v>
      </c>
      <c r="S3749" s="64"/>
      <c r="T3749" s="83">
        <v>5296.7</v>
      </c>
      <c r="U3749" s="13"/>
      <c r="V3749" s="13">
        <v>0</v>
      </c>
      <c r="W3749" s="83">
        <f t="shared" si="599"/>
        <v>5296.7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ref="AD3749:AD3812" si="605">V3749</f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ref="AH3749:AH3812" si="606">V3749</f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3417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3335</v>
      </c>
      <c r="K3750" s="2" t="s">
        <v>3284</v>
      </c>
      <c r="L3750" s="2" t="s">
        <v>35</v>
      </c>
      <c r="M3750" s="91" t="s">
        <v>955</v>
      </c>
      <c r="N3750" s="64"/>
      <c r="O3750" s="64" t="s">
        <v>413</v>
      </c>
      <c r="P3750" s="64" t="s">
        <v>46</v>
      </c>
      <c r="Q3750" s="16">
        <v>0.02</v>
      </c>
      <c r="R3750" s="64">
        <v>1000041974</v>
      </c>
      <c r="S3750" s="64"/>
      <c r="T3750" s="83">
        <v>44382.7</v>
      </c>
      <c r="U3750" s="13"/>
      <c r="V3750" s="13">
        <v>0</v>
      </c>
      <c r="W3750" s="83">
        <f t="shared" si="599"/>
        <v>44382.7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3419</v>
      </c>
      <c r="B3751" s="91" t="s">
        <v>35</v>
      </c>
      <c r="C3751" s="91" t="s">
        <v>166</v>
      </c>
      <c r="D3751" s="91" t="s">
        <v>183</v>
      </c>
      <c r="E3751" s="91" t="s">
        <v>953</v>
      </c>
      <c r="F3751" s="91" t="s">
        <v>953</v>
      </c>
      <c r="G3751" s="91" t="s">
        <v>953</v>
      </c>
      <c r="H3751" s="91">
        <v>62</v>
      </c>
      <c r="I3751" s="91" t="s">
        <v>411</v>
      </c>
      <c r="J3751" s="2" t="s">
        <v>3335</v>
      </c>
      <c r="K3751" s="2" t="s">
        <v>3284</v>
      </c>
      <c r="L3751" s="2" t="s">
        <v>35</v>
      </c>
      <c r="M3751" s="91" t="s">
        <v>956</v>
      </c>
      <c r="N3751" s="64"/>
      <c r="O3751" s="64" t="s">
        <v>413</v>
      </c>
      <c r="P3751" s="64" t="s">
        <v>46</v>
      </c>
      <c r="Q3751" s="16">
        <v>0.02</v>
      </c>
      <c r="R3751" s="64">
        <v>1000011247</v>
      </c>
      <c r="S3751" s="64"/>
      <c r="T3751" s="83">
        <v>653.5</v>
      </c>
      <c r="U3751" s="13"/>
      <c r="V3751" s="13">
        <v>0</v>
      </c>
      <c r="W3751" s="83">
        <f t="shared" ref="W3751:W3814" si="607">T3751+U3751-V3751</f>
        <v>653.5</v>
      </c>
      <c r="X3751" s="83">
        <f t="shared" si="600"/>
        <v>0</v>
      </c>
      <c r="Y3751" s="83"/>
      <c r="Z3751" s="16">
        <v>0</v>
      </c>
      <c r="AA3751" s="7">
        <v>0</v>
      </c>
      <c r="AB3751" s="7">
        <f t="shared" si="602"/>
        <v>0</v>
      </c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7.0000000000000007E-2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 t="e">
        <v>#N/A</v>
      </c>
      <c r="AK3751" s="12">
        <f t="shared" si="601"/>
        <v>0</v>
      </c>
    </row>
    <row r="3752" spans="1:37" hidden="1" x14ac:dyDescent="0.3">
      <c r="A3752" s="104" t="s">
        <v>3419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3335</v>
      </c>
      <c r="K3752" s="2" t="s">
        <v>3284</v>
      </c>
      <c r="L3752" s="2" t="s">
        <v>35</v>
      </c>
      <c r="M3752" s="91" t="s">
        <v>958</v>
      </c>
      <c r="N3752" s="64"/>
      <c r="O3752" s="64" t="s">
        <v>45</v>
      </c>
      <c r="P3752" s="64" t="s">
        <v>46</v>
      </c>
      <c r="Q3752" s="16">
        <v>0.2</v>
      </c>
      <c r="R3752" s="64">
        <v>1000020835</v>
      </c>
      <c r="S3752" s="64"/>
      <c r="T3752" s="83">
        <v>3515.75</v>
      </c>
      <c r="U3752" s="13"/>
      <c r="V3752" s="13">
        <v>0</v>
      </c>
      <c r="W3752" s="83">
        <f t="shared" si="607"/>
        <v>3515.75</v>
      </c>
      <c r="X3752" s="83">
        <f t="shared" ref="X3752:X3815" si="608">IF(P3752="折扣",V3752*Q3752,IF(P3752="返现",V3752,V3752/(1+Q3752)))</f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3417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3335</v>
      </c>
      <c r="K3753" s="2" t="s">
        <v>3284</v>
      </c>
      <c r="L3753" s="2" t="s">
        <v>35</v>
      </c>
      <c r="M3753" s="91" t="s">
        <v>959</v>
      </c>
      <c r="N3753" s="64"/>
      <c r="O3753" s="64" t="s">
        <v>45</v>
      </c>
      <c r="P3753" s="64" t="s">
        <v>46</v>
      </c>
      <c r="Q3753" s="16">
        <v>0.2</v>
      </c>
      <c r="R3753" s="64">
        <v>1000021103</v>
      </c>
      <c r="S3753" s="64"/>
      <c r="T3753" s="83">
        <v>7.25</v>
      </c>
      <c r="U3753" s="13"/>
      <c r="V3753" s="13">
        <v>0</v>
      </c>
      <c r="W3753" s="83">
        <f t="shared" si="607"/>
        <v>7.25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3417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3335</v>
      </c>
      <c r="K3754" s="2" t="s">
        <v>3284</v>
      </c>
      <c r="L3754" s="2" t="s">
        <v>35</v>
      </c>
      <c r="M3754" s="91" t="s">
        <v>960</v>
      </c>
      <c r="N3754" s="64"/>
      <c r="O3754" s="64" t="s">
        <v>45</v>
      </c>
      <c r="P3754" s="64" t="s">
        <v>46</v>
      </c>
      <c r="Q3754" s="16">
        <v>0.2</v>
      </c>
      <c r="R3754" s="64">
        <v>1000019249</v>
      </c>
      <c r="S3754" s="64"/>
      <c r="T3754" s="83">
        <v>4515.43</v>
      </c>
      <c r="U3754" s="13"/>
      <c r="V3754" s="13">
        <v>0</v>
      </c>
      <c r="W3754" s="83">
        <f t="shared" si="607"/>
        <v>4515.43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si="601"/>
        <v>0</v>
      </c>
    </row>
    <row r="3755" spans="1:37" hidden="1" x14ac:dyDescent="0.3">
      <c r="A3755" s="104" t="s">
        <v>3419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3335</v>
      </c>
      <c r="K3755" s="2" t="s">
        <v>3284</v>
      </c>
      <c r="L3755" s="2" t="s">
        <v>35</v>
      </c>
      <c r="M3755" s="91" t="s">
        <v>961</v>
      </c>
      <c r="N3755" s="64"/>
      <c r="O3755" s="64" t="s">
        <v>45</v>
      </c>
      <c r="P3755" s="64" t="s">
        <v>46</v>
      </c>
      <c r="Q3755" s="16">
        <v>0.2</v>
      </c>
      <c r="R3755" s="64">
        <v>1000021107</v>
      </c>
      <c r="S3755" s="64"/>
      <c r="T3755" s="83">
        <v>10100.4</v>
      </c>
      <c r="U3755" s="13"/>
      <c r="V3755" s="13">
        <v>0</v>
      </c>
      <c r="W3755" s="83">
        <f t="shared" si="607"/>
        <v>10100.4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ref="AK3755:AK3818" si="609">X3755+AA3755-AB3755</f>
        <v>0</v>
      </c>
    </row>
    <row r="3756" spans="1:37" hidden="1" x14ac:dyDescent="0.3">
      <c r="A3756" s="104" t="s">
        <v>3419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3335</v>
      </c>
      <c r="K3756" s="2" t="s">
        <v>3284</v>
      </c>
      <c r="L3756" s="2" t="s">
        <v>35</v>
      </c>
      <c r="M3756" s="91" t="s">
        <v>962</v>
      </c>
      <c r="N3756" s="64"/>
      <c r="O3756" s="64" t="s">
        <v>45</v>
      </c>
      <c r="P3756" s="64" t="s">
        <v>46</v>
      </c>
      <c r="Q3756" s="16">
        <v>0.2</v>
      </c>
      <c r="R3756" s="64">
        <v>1000021105</v>
      </c>
      <c r="S3756" s="64"/>
      <c r="T3756" s="83">
        <v>19075.55</v>
      </c>
      <c r="U3756" s="13"/>
      <c r="V3756" s="13">
        <v>0</v>
      </c>
      <c r="W3756" s="83">
        <f t="shared" si="607"/>
        <v>19075.55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3419</v>
      </c>
      <c r="B3757" s="91" t="s">
        <v>35</v>
      </c>
      <c r="C3757" s="91" t="s">
        <v>166</v>
      </c>
      <c r="D3757" s="91" t="s">
        <v>183</v>
      </c>
      <c r="E3757" s="91" t="s">
        <v>957</v>
      </c>
      <c r="F3757" s="91" t="s">
        <v>957</v>
      </c>
      <c r="G3757" s="91" t="s">
        <v>957</v>
      </c>
      <c r="H3757" s="91">
        <v>62</v>
      </c>
      <c r="I3757" s="91" t="s">
        <v>411</v>
      </c>
      <c r="J3757" s="2" t="s">
        <v>3335</v>
      </c>
      <c r="K3757" s="2" t="s">
        <v>3284</v>
      </c>
      <c r="L3757" s="2" t="s">
        <v>35</v>
      </c>
      <c r="M3757" s="91" t="s">
        <v>963</v>
      </c>
      <c r="N3757" s="64"/>
      <c r="O3757" s="64" t="s">
        <v>45</v>
      </c>
      <c r="P3757" s="64" t="s">
        <v>46</v>
      </c>
      <c r="Q3757" s="16">
        <v>0.2</v>
      </c>
      <c r="R3757" s="64">
        <v>1000020844</v>
      </c>
      <c r="S3757" s="64"/>
      <c r="T3757" s="83">
        <v>5207.93</v>
      </c>
      <c r="U3757" s="13"/>
      <c r="V3757" s="13">
        <v>0</v>
      </c>
      <c r="W3757" s="83">
        <f t="shared" si="607"/>
        <v>5207.93</v>
      </c>
      <c r="X3757" s="83">
        <f t="shared" si="608"/>
        <v>0</v>
      </c>
      <c r="Y3757" s="83"/>
      <c r="Z3757" s="16">
        <v>0</v>
      </c>
      <c r="AA3757" s="7">
        <v>0</v>
      </c>
      <c r="AB3757" s="7"/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>
        <v>1</v>
      </c>
      <c r="AK3757" s="12">
        <f t="shared" si="609"/>
        <v>0</v>
      </c>
    </row>
    <row r="3758" spans="1:37" hidden="1" x14ac:dyDescent="0.3">
      <c r="A3758" s="104" t="s">
        <v>3419</v>
      </c>
      <c r="B3758" s="91" t="s">
        <v>35</v>
      </c>
      <c r="C3758" s="91" t="s">
        <v>36</v>
      </c>
      <c r="D3758" s="91" t="s">
        <v>964</v>
      </c>
      <c r="E3758" s="91" t="s">
        <v>965</v>
      </c>
      <c r="F3758" s="91" t="s">
        <v>965</v>
      </c>
      <c r="G3758" s="91" t="s">
        <v>965</v>
      </c>
      <c r="H3758" s="91">
        <v>62</v>
      </c>
      <c r="I3758" s="91" t="s">
        <v>411</v>
      </c>
      <c r="J3758" s="2" t="s">
        <v>3335</v>
      </c>
      <c r="K3758" s="2" t="s">
        <v>3284</v>
      </c>
      <c r="L3758" s="2" t="s">
        <v>35</v>
      </c>
      <c r="M3758" s="91" t="s">
        <v>966</v>
      </c>
      <c r="N3758" s="64"/>
      <c r="O3758" s="64" t="s">
        <v>45</v>
      </c>
      <c r="P3758" s="64" t="s">
        <v>41</v>
      </c>
      <c r="Q3758" s="16">
        <v>0</v>
      </c>
      <c r="R3758" s="64">
        <v>1000055726</v>
      </c>
      <c r="S3758" s="64"/>
      <c r="T3758" s="83">
        <v>30000</v>
      </c>
      <c r="U3758" s="13"/>
      <c r="V3758" s="13">
        <v>0</v>
      </c>
      <c r="W3758" s="83">
        <f t="shared" si="607"/>
        <v>30000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0.12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3419</v>
      </c>
      <c r="B3759" s="91" t="s">
        <v>35</v>
      </c>
      <c r="C3759" s="91" t="s">
        <v>36</v>
      </c>
      <c r="D3759" s="91" t="s">
        <v>226</v>
      </c>
      <c r="E3759" s="91" t="s">
        <v>967</v>
      </c>
      <c r="F3759" s="91" t="s">
        <v>967</v>
      </c>
      <c r="G3759" s="91" t="s">
        <v>967</v>
      </c>
      <c r="H3759" s="91">
        <v>62</v>
      </c>
      <c r="I3759" s="91" t="s">
        <v>411</v>
      </c>
      <c r="J3759" s="2" t="s">
        <v>3335</v>
      </c>
      <c r="K3759" s="2" t="s">
        <v>3284</v>
      </c>
      <c r="L3759" s="2" t="s">
        <v>35</v>
      </c>
      <c r="M3759" s="91" t="s">
        <v>968</v>
      </c>
      <c r="N3759" s="64"/>
      <c r="O3759" s="64" t="s">
        <v>413</v>
      </c>
      <c r="P3759" s="64" t="s">
        <v>46</v>
      </c>
      <c r="Q3759" s="16">
        <v>0.05</v>
      </c>
      <c r="R3759" s="64">
        <v>1000032486</v>
      </c>
      <c r="S3759" s="64"/>
      <c r="T3759" s="83">
        <v>21000</v>
      </c>
      <c r="U3759" s="13"/>
      <c r="V3759" s="13">
        <v>0</v>
      </c>
      <c r="W3759" s="83">
        <f t="shared" si="607"/>
        <v>21000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3417</v>
      </c>
      <c r="B3760" s="91" t="s">
        <v>35</v>
      </c>
      <c r="C3760" s="91" t="s">
        <v>36</v>
      </c>
      <c r="D3760" s="91" t="s">
        <v>226</v>
      </c>
      <c r="E3760" s="91" t="s">
        <v>969</v>
      </c>
      <c r="F3760" s="91" t="s">
        <v>970</v>
      </c>
      <c r="G3760" s="91" t="s">
        <v>969</v>
      </c>
      <c r="H3760" s="91">
        <v>62</v>
      </c>
      <c r="I3760" s="91" t="s">
        <v>411</v>
      </c>
      <c r="J3760" s="2" t="s">
        <v>3335</v>
      </c>
      <c r="K3760" s="2" t="s">
        <v>3284</v>
      </c>
      <c r="L3760" s="2" t="s">
        <v>35</v>
      </c>
      <c r="M3760" s="91" t="s">
        <v>971</v>
      </c>
      <c r="N3760" s="64"/>
      <c r="O3760" s="64" t="s">
        <v>413</v>
      </c>
      <c r="P3760" s="64" t="s">
        <v>46</v>
      </c>
      <c r="Q3760" s="16">
        <v>0.05</v>
      </c>
      <c r="R3760" s="64">
        <v>1000025983</v>
      </c>
      <c r="S3760" s="64"/>
      <c r="T3760" s="83">
        <v>30</v>
      </c>
      <c r="U3760" s="13"/>
      <c r="V3760" s="13">
        <v>0</v>
      </c>
      <c r="W3760" s="83">
        <f t="shared" si="607"/>
        <v>30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3419</v>
      </c>
      <c r="B3761" s="91" t="s">
        <v>35</v>
      </c>
      <c r="C3761" s="91" t="s">
        <v>36</v>
      </c>
      <c r="D3761" s="91" t="s">
        <v>226</v>
      </c>
      <c r="E3761" s="91" t="s">
        <v>972</v>
      </c>
      <c r="F3761" s="91" t="s">
        <v>972</v>
      </c>
      <c r="G3761" s="91" t="s">
        <v>972</v>
      </c>
      <c r="H3761" s="91">
        <v>62</v>
      </c>
      <c r="I3761" s="91" t="s">
        <v>411</v>
      </c>
      <c r="J3761" s="2" t="s">
        <v>3335</v>
      </c>
      <c r="K3761" s="2" t="s">
        <v>3284</v>
      </c>
      <c r="L3761" s="2" t="s">
        <v>35</v>
      </c>
      <c r="M3761" s="91" t="s">
        <v>973</v>
      </c>
      <c r="N3761" s="64"/>
      <c r="O3761" s="64" t="s">
        <v>413</v>
      </c>
      <c r="P3761" s="64" t="s">
        <v>46</v>
      </c>
      <c r="Q3761" s="16">
        <v>0.02</v>
      </c>
      <c r="R3761" s="64">
        <v>1000019372</v>
      </c>
      <c r="S3761" s="64"/>
      <c r="T3761" s="83">
        <v>6124.3</v>
      </c>
      <c r="U3761" s="13"/>
      <c r="V3761" s="13">
        <v>0</v>
      </c>
      <c r="W3761" s="83">
        <f t="shared" si="607"/>
        <v>6124.3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3419</v>
      </c>
      <c r="B3762" s="91" t="s">
        <v>35</v>
      </c>
      <c r="C3762" s="91" t="s">
        <v>36</v>
      </c>
      <c r="D3762" s="91" t="s">
        <v>226</v>
      </c>
      <c r="E3762" s="91" t="s">
        <v>974</v>
      </c>
      <c r="F3762" s="91" t="s">
        <v>974</v>
      </c>
      <c r="G3762" s="91" t="s">
        <v>974</v>
      </c>
      <c r="H3762" s="91">
        <v>62</v>
      </c>
      <c r="I3762" s="91" t="s">
        <v>411</v>
      </c>
      <c r="J3762" s="2" t="s">
        <v>3335</v>
      </c>
      <c r="K3762" s="2" t="s">
        <v>3284</v>
      </c>
      <c r="L3762" s="2" t="s">
        <v>35</v>
      </c>
      <c r="M3762" s="91" t="s">
        <v>975</v>
      </c>
      <c r="N3762" s="64"/>
      <c r="O3762" s="64" t="s">
        <v>413</v>
      </c>
      <c r="P3762" s="64" t="s">
        <v>46</v>
      </c>
      <c r="Q3762" s="16">
        <v>0.02</v>
      </c>
      <c r="R3762" s="64">
        <v>1000025586</v>
      </c>
      <c r="S3762" s="64"/>
      <c r="T3762" s="83">
        <v>4243.2</v>
      </c>
      <c r="U3762" s="13"/>
      <c r="V3762" s="13">
        <v>0</v>
      </c>
      <c r="W3762" s="83">
        <f t="shared" si="607"/>
        <v>4243.2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3419</v>
      </c>
      <c r="B3763" s="91" t="s">
        <v>35</v>
      </c>
      <c r="C3763" s="91" t="s">
        <v>36</v>
      </c>
      <c r="D3763" s="91" t="s">
        <v>226</v>
      </c>
      <c r="E3763" s="91" t="s">
        <v>976</v>
      </c>
      <c r="F3763" s="91" t="s">
        <v>976</v>
      </c>
      <c r="G3763" s="91" t="s">
        <v>976</v>
      </c>
      <c r="H3763" s="91">
        <v>62</v>
      </c>
      <c r="I3763" s="91" t="s">
        <v>411</v>
      </c>
      <c r="J3763" s="2" t="s">
        <v>3335</v>
      </c>
      <c r="K3763" s="2" t="s">
        <v>3284</v>
      </c>
      <c r="L3763" s="2" t="s">
        <v>35</v>
      </c>
      <c r="M3763" s="91" t="s">
        <v>977</v>
      </c>
      <c r="N3763" s="64"/>
      <c r="O3763" s="64" t="s">
        <v>413</v>
      </c>
      <c r="P3763" s="64" t="s">
        <v>46</v>
      </c>
      <c r="Q3763" s="16">
        <v>0.04</v>
      </c>
      <c r="R3763" s="64">
        <v>1000023362</v>
      </c>
      <c r="S3763" s="64"/>
      <c r="T3763" s="83">
        <v>11743.3</v>
      </c>
      <c r="U3763" s="13"/>
      <c r="V3763" s="13">
        <v>0</v>
      </c>
      <c r="W3763" s="83">
        <f t="shared" si="607"/>
        <v>11743.3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3419</v>
      </c>
      <c r="B3764" s="91" t="s">
        <v>35</v>
      </c>
      <c r="C3764" s="91" t="s">
        <v>36</v>
      </c>
      <c r="D3764" s="91" t="s">
        <v>226</v>
      </c>
      <c r="E3764" s="91" t="s">
        <v>978</v>
      </c>
      <c r="F3764" s="91" t="s">
        <v>978</v>
      </c>
      <c r="G3764" s="91" t="s">
        <v>978</v>
      </c>
      <c r="H3764" s="91">
        <v>62</v>
      </c>
      <c r="I3764" s="91" t="s">
        <v>411</v>
      </c>
      <c r="J3764" s="2" t="s">
        <v>3335</v>
      </c>
      <c r="K3764" s="2" t="s">
        <v>3284</v>
      </c>
      <c r="L3764" s="2" t="s">
        <v>35</v>
      </c>
      <c r="M3764" s="91" t="s">
        <v>979</v>
      </c>
      <c r="N3764" s="64"/>
      <c r="O3764" s="64" t="s">
        <v>413</v>
      </c>
      <c r="P3764" s="64" t="s">
        <v>46</v>
      </c>
      <c r="Q3764" s="16">
        <v>0.06</v>
      </c>
      <c r="R3764" s="64">
        <v>1000026161</v>
      </c>
      <c r="S3764" s="64"/>
      <c r="T3764" s="83">
        <v>4677.2</v>
      </c>
      <c r="U3764" s="13"/>
      <c r="V3764" s="13">
        <v>0</v>
      </c>
      <c r="W3764" s="83">
        <f t="shared" si="607"/>
        <v>4677.2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3417</v>
      </c>
      <c r="B3765" s="91" t="s">
        <v>35</v>
      </c>
      <c r="C3765" s="91" t="s">
        <v>36</v>
      </c>
      <c r="D3765" s="91" t="s">
        <v>226</v>
      </c>
      <c r="E3765" s="91" t="s">
        <v>980</v>
      </c>
      <c r="F3765" s="91" t="s">
        <v>980</v>
      </c>
      <c r="G3765" s="91" t="s">
        <v>980</v>
      </c>
      <c r="H3765" s="91">
        <v>62</v>
      </c>
      <c r="I3765" s="91" t="s">
        <v>411</v>
      </c>
      <c r="J3765" s="2" t="s">
        <v>3335</v>
      </c>
      <c r="K3765" s="2" t="s">
        <v>3284</v>
      </c>
      <c r="L3765" s="2" t="s">
        <v>35</v>
      </c>
      <c r="M3765" s="91" t="s">
        <v>981</v>
      </c>
      <c r="N3765" s="64"/>
      <c r="O3765" s="64" t="s">
        <v>413</v>
      </c>
      <c r="P3765" s="64" t="s">
        <v>46</v>
      </c>
      <c r="Q3765" s="16">
        <v>0.02</v>
      </c>
      <c r="R3765" s="64">
        <v>1000041227</v>
      </c>
      <c r="S3765" s="64"/>
      <c r="T3765" s="83">
        <v>55301.7</v>
      </c>
      <c r="U3765" s="13"/>
      <c r="V3765" s="13">
        <v>0</v>
      </c>
      <c r="W3765" s="83">
        <f t="shared" si="607"/>
        <v>55301.7</v>
      </c>
      <c r="X3765" s="83">
        <f t="shared" si="608"/>
        <v>0</v>
      </c>
      <c r="Y3765" s="83"/>
      <c r="Z3765" s="16">
        <v>0</v>
      </c>
      <c r="AA3765" s="7">
        <v>0</v>
      </c>
      <c r="AB3765" s="7">
        <f t="shared" si="602"/>
        <v>0</v>
      </c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7.0000000000000007E-2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 t="e">
        <v>#N/A</v>
      </c>
      <c r="AK3765" s="12">
        <f t="shared" si="609"/>
        <v>0</v>
      </c>
    </row>
    <row r="3766" spans="1:37" hidden="1" x14ac:dyDescent="0.3">
      <c r="A3766" s="104" t="s">
        <v>3419</v>
      </c>
      <c r="B3766" s="91" t="s">
        <v>35</v>
      </c>
      <c r="C3766" s="91" t="s">
        <v>36</v>
      </c>
      <c r="D3766" s="91" t="s">
        <v>322</v>
      </c>
      <c r="E3766" s="91" t="s">
        <v>982</v>
      </c>
      <c r="F3766" s="91" t="s">
        <v>982</v>
      </c>
      <c r="G3766" s="91" t="s">
        <v>982</v>
      </c>
      <c r="H3766" s="91">
        <v>62</v>
      </c>
      <c r="I3766" s="91" t="s">
        <v>411</v>
      </c>
      <c r="J3766" s="2" t="s">
        <v>3335</v>
      </c>
      <c r="K3766" s="2" t="s">
        <v>3284</v>
      </c>
      <c r="L3766" s="2" t="s">
        <v>35</v>
      </c>
      <c r="M3766" s="91" t="s">
        <v>983</v>
      </c>
      <c r="N3766" s="64"/>
      <c r="O3766" s="64" t="s">
        <v>45</v>
      </c>
      <c r="P3766" s="64" t="s">
        <v>46</v>
      </c>
      <c r="Q3766" s="16">
        <v>0.08</v>
      </c>
      <c r="R3766" s="64">
        <v>1000057639</v>
      </c>
      <c r="S3766" s="64"/>
      <c r="T3766" s="83">
        <v>2261.71</v>
      </c>
      <c r="U3766" s="13"/>
      <c r="V3766" s="13">
        <v>0</v>
      </c>
      <c r="W3766" s="83">
        <f t="shared" si="607"/>
        <v>2261.71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67</v>
      </c>
      <c r="AK3766" s="12">
        <f t="shared" si="609"/>
        <v>0</v>
      </c>
    </row>
    <row r="3767" spans="1:37" hidden="1" x14ac:dyDescent="0.3">
      <c r="A3767" s="104" t="s">
        <v>3419</v>
      </c>
      <c r="B3767" s="91" t="s">
        <v>35</v>
      </c>
      <c r="C3767" s="91" t="s">
        <v>36</v>
      </c>
      <c r="D3767" s="91" t="s">
        <v>322</v>
      </c>
      <c r="E3767" s="91" t="s">
        <v>984</v>
      </c>
      <c r="F3767" s="91" t="s">
        <v>984</v>
      </c>
      <c r="G3767" s="91" t="s">
        <v>984</v>
      </c>
      <c r="H3767" s="91">
        <v>62</v>
      </c>
      <c r="I3767" s="91" t="s">
        <v>411</v>
      </c>
      <c r="J3767" s="2" t="s">
        <v>3335</v>
      </c>
      <c r="K3767" s="2" t="s">
        <v>3284</v>
      </c>
      <c r="L3767" s="2" t="s">
        <v>35</v>
      </c>
      <c r="M3767" s="91" t="s">
        <v>985</v>
      </c>
      <c r="N3767" s="64"/>
      <c r="O3767" s="64" t="s">
        <v>45</v>
      </c>
      <c r="P3767" s="64" t="s">
        <v>46</v>
      </c>
      <c r="Q3767" s="16">
        <v>0.15</v>
      </c>
      <c r="R3767" s="64">
        <v>1000041417</v>
      </c>
      <c r="S3767" s="64"/>
      <c r="T3767" s="83">
        <v>70.17</v>
      </c>
      <c r="U3767" s="13"/>
      <c r="V3767" s="13">
        <v>0</v>
      </c>
      <c r="W3767" s="83">
        <f t="shared" si="607"/>
        <v>70.17</v>
      </c>
      <c r="X3767" s="83">
        <f t="shared" si="608"/>
        <v>0</v>
      </c>
      <c r="Y3767" s="83"/>
      <c r="Z3767" s="16">
        <v>0</v>
      </c>
      <c r="AA3767" s="7">
        <v>0</v>
      </c>
      <c r="AB3767" s="7"/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0.12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>
        <v>6</v>
      </c>
      <c r="AK3767" s="12">
        <f t="shared" si="609"/>
        <v>0</v>
      </c>
    </row>
    <row r="3768" spans="1:37" hidden="1" x14ac:dyDescent="0.3">
      <c r="A3768" s="104" t="s">
        <v>3419</v>
      </c>
      <c r="B3768" s="91" t="s">
        <v>35</v>
      </c>
      <c r="C3768" s="91" t="s">
        <v>36</v>
      </c>
      <c r="D3768" s="91" t="s">
        <v>322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411</v>
      </c>
      <c r="J3768" s="2" t="s">
        <v>3335</v>
      </c>
      <c r="K3768" s="2" t="s">
        <v>3284</v>
      </c>
      <c r="L3768" s="2" t="s">
        <v>35</v>
      </c>
      <c r="M3768" s="91" t="s">
        <v>987</v>
      </c>
      <c r="N3768" s="64"/>
      <c r="O3768" s="64" t="s">
        <v>413</v>
      </c>
      <c r="P3768" s="64" t="s">
        <v>46</v>
      </c>
      <c r="Q3768" s="16">
        <v>0.04</v>
      </c>
      <c r="R3768" s="64">
        <v>1000020485</v>
      </c>
      <c r="S3768" s="64"/>
      <c r="T3768" s="83">
        <v>22667.23</v>
      </c>
      <c r="U3768" s="13"/>
      <c r="V3768" s="13">
        <v>0</v>
      </c>
      <c r="W3768" s="83">
        <f t="shared" si="607"/>
        <v>22667.23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3419</v>
      </c>
      <c r="B3769" s="91" t="s">
        <v>35</v>
      </c>
      <c r="C3769" s="91" t="s">
        <v>36</v>
      </c>
      <c r="D3769" s="91" t="s">
        <v>988</v>
      </c>
      <c r="E3769" s="91" t="s">
        <v>989</v>
      </c>
      <c r="F3769" s="91" t="s">
        <v>989</v>
      </c>
      <c r="G3769" s="91" t="s">
        <v>989</v>
      </c>
      <c r="H3769" s="91">
        <v>62</v>
      </c>
      <c r="I3769" s="91" t="s">
        <v>411</v>
      </c>
      <c r="J3769" s="2" t="s">
        <v>3335</v>
      </c>
      <c r="K3769" s="2" t="s">
        <v>3284</v>
      </c>
      <c r="L3769" s="2" t="s">
        <v>35</v>
      </c>
      <c r="M3769" s="91" t="s">
        <v>990</v>
      </c>
      <c r="N3769" s="64"/>
      <c r="O3769" s="64" t="s">
        <v>413</v>
      </c>
      <c r="P3769" s="64" t="s">
        <v>46</v>
      </c>
      <c r="Q3769" s="16">
        <v>0.04</v>
      </c>
      <c r="R3769" s="64">
        <v>1000026359</v>
      </c>
      <c r="S3769" s="64"/>
      <c r="T3769" s="83">
        <v>3016.8</v>
      </c>
      <c r="U3769" s="13"/>
      <c r="V3769" s="13">
        <v>0</v>
      </c>
      <c r="W3769" s="83">
        <f t="shared" si="607"/>
        <v>3016.8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7.0000000000000007E-2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3419</v>
      </c>
      <c r="B3770" s="91" t="s">
        <v>35</v>
      </c>
      <c r="C3770" s="91" t="s">
        <v>36</v>
      </c>
      <c r="D3770" s="91" t="s">
        <v>988</v>
      </c>
      <c r="E3770" s="91" t="s">
        <v>991</v>
      </c>
      <c r="F3770" s="91" t="s">
        <v>991</v>
      </c>
      <c r="G3770" s="91" t="s">
        <v>991</v>
      </c>
      <c r="H3770" s="91">
        <v>62</v>
      </c>
      <c r="I3770" s="91" t="s">
        <v>411</v>
      </c>
      <c r="J3770" s="2" t="s">
        <v>3335</v>
      </c>
      <c r="K3770" s="2" t="s">
        <v>3284</v>
      </c>
      <c r="L3770" s="2" t="s">
        <v>35</v>
      </c>
      <c r="M3770" s="91" t="s">
        <v>992</v>
      </c>
      <c r="N3770" s="64"/>
      <c r="O3770" s="64" t="s">
        <v>45</v>
      </c>
      <c r="P3770" s="64" t="s">
        <v>46</v>
      </c>
      <c r="Q3770" s="16">
        <v>0.1</v>
      </c>
      <c r="R3770" s="64">
        <v>1000024233</v>
      </c>
      <c r="S3770" s="64"/>
      <c r="T3770" s="83">
        <v>396.2</v>
      </c>
      <c r="U3770" s="13"/>
      <c r="V3770" s="13">
        <v>0</v>
      </c>
      <c r="W3770" s="83">
        <f t="shared" si="607"/>
        <v>396.2</v>
      </c>
      <c r="X3770" s="83">
        <f t="shared" si="608"/>
        <v>0</v>
      </c>
      <c r="Y3770" s="83"/>
      <c r="Z3770" s="16">
        <v>0</v>
      </c>
      <c r="AA3770" s="7">
        <v>0</v>
      </c>
      <c r="AB3770" s="7">
        <f t="shared" si="602"/>
        <v>0</v>
      </c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 t="e">
        <v>#N/A</v>
      </c>
      <c r="AK3770" s="12">
        <f t="shared" si="609"/>
        <v>0</v>
      </c>
    </row>
    <row r="3771" spans="1:37" hidden="1" x14ac:dyDescent="0.3">
      <c r="A3771" s="104" t="s">
        <v>3419</v>
      </c>
      <c r="B3771" s="91" t="s">
        <v>35</v>
      </c>
      <c r="C3771" s="91" t="s">
        <v>36</v>
      </c>
      <c r="D3771" s="91" t="s">
        <v>54</v>
      </c>
      <c r="E3771" s="91" t="s">
        <v>993</v>
      </c>
      <c r="F3771" s="91" t="s">
        <v>993</v>
      </c>
      <c r="G3771" s="91" t="s">
        <v>993</v>
      </c>
      <c r="H3771" s="91">
        <v>62</v>
      </c>
      <c r="I3771" s="91" t="s">
        <v>411</v>
      </c>
      <c r="J3771" s="2" t="s">
        <v>3335</v>
      </c>
      <c r="K3771" s="2" t="s">
        <v>3284</v>
      </c>
      <c r="L3771" s="2" t="s">
        <v>35</v>
      </c>
      <c r="M3771" s="91" t="s">
        <v>994</v>
      </c>
      <c r="N3771" s="64"/>
      <c r="O3771" s="64" t="s">
        <v>45</v>
      </c>
      <c r="P3771" s="64" t="s">
        <v>46</v>
      </c>
      <c r="Q3771" s="16">
        <v>0.08</v>
      </c>
      <c r="R3771" s="64">
        <v>1000057780</v>
      </c>
      <c r="S3771" s="64"/>
      <c r="T3771" s="83">
        <v>127.88</v>
      </c>
      <c r="U3771" s="13"/>
      <c r="V3771" s="13">
        <v>0</v>
      </c>
      <c r="W3771" s="83">
        <f t="shared" si="607"/>
        <v>127.88</v>
      </c>
      <c r="X3771" s="83">
        <f t="shared" si="608"/>
        <v>0</v>
      </c>
      <c r="Y3771" s="83"/>
      <c r="Z3771" s="16">
        <v>0</v>
      </c>
      <c r="AA3771" s="7">
        <v>0</v>
      </c>
      <c r="AB3771" s="7"/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>
        <v>59</v>
      </c>
      <c r="AK3771" s="12">
        <f t="shared" si="609"/>
        <v>0</v>
      </c>
    </row>
    <row r="3772" spans="1:37" hidden="1" x14ac:dyDescent="0.3">
      <c r="A3772" s="104" t="s">
        <v>3419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3335</v>
      </c>
      <c r="K3772" s="2" t="s">
        <v>3284</v>
      </c>
      <c r="L3772" s="2" t="s">
        <v>35</v>
      </c>
      <c r="M3772" s="91" t="s">
        <v>996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1000020986</v>
      </c>
      <c r="S3772" s="64"/>
      <c r="T3772" s="83">
        <v>1615.52</v>
      </c>
      <c r="U3772" s="13"/>
      <c r="V3772" s="13">
        <v>0</v>
      </c>
      <c r="W3772" s="83">
        <f t="shared" si="607"/>
        <v>1615.52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3419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3335</v>
      </c>
      <c r="K3773" s="2" t="s">
        <v>3284</v>
      </c>
      <c r="L3773" s="2" t="s">
        <v>35</v>
      </c>
      <c r="M3773" s="91" t="s">
        <v>997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1000019214</v>
      </c>
      <c r="S3773" s="64"/>
      <c r="T3773" s="83">
        <v>160.54</v>
      </c>
      <c r="U3773" s="13"/>
      <c r="V3773" s="13">
        <v>0</v>
      </c>
      <c r="W3773" s="83">
        <f t="shared" si="607"/>
        <v>160.54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3419</v>
      </c>
      <c r="B3774" s="91" t="s">
        <v>35</v>
      </c>
      <c r="C3774" s="91" t="s">
        <v>36</v>
      </c>
      <c r="D3774" s="91" t="s">
        <v>54</v>
      </c>
      <c r="E3774" s="91" t="s">
        <v>995</v>
      </c>
      <c r="F3774" s="91" t="s">
        <v>995</v>
      </c>
      <c r="G3774" s="91" t="s">
        <v>995</v>
      </c>
      <c r="H3774" s="91">
        <v>62</v>
      </c>
      <c r="I3774" s="91" t="s">
        <v>411</v>
      </c>
      <c r="J3774" s="2" t="s">
        <v>3335</v>
      </c>
      <c r="K3774" s="2" t="s">
        <v>3284</v>
      </c>
      <c r="L3774" s="2" t="s">
        <v>35</v>
      </c>
      <c r="M3774" s="91" t="s">
        <v>998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1000019213</v>
      </c>
      <c r="S3774" s="64"/>
      <c r="T3774" s="83">
        <v>5.08</v>
      </c>
      <c r="U3774" s="13"/>
      <c r="V3774" s="13">
        <v>0</v>
      </c>
      <c r="W3774" s="83">
        <f t="shared" si="607"/>
        <v>5.08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3419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3335</v>
      </c>
      <c r="K3775" s="2" t="s">
        <v>3284</v>
      </c>
      <c r="L3775" s="2" t="s">
        <v>35</v>
      </c>
      <c r="M3775" s="91" t="s">
        <v>1000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1000019732</v>
      </c>
      <c r="S3775" s="64"/>
      <c r="T3775" s="83">
        <v>580.39</v>
      </c>
      <c r="U3775" s="13"/>
      <c r="V3775" s="13">
        <v>0</v>
      </c>
      <c r="W3775" s="83">
        <f t="shared" si="607"/>
        <v>580.39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3419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3335</v>
      </c>
      <c r="K3776" s="2" t="s">
        <v>3284</v>
      </c>
      <c r="L3776" s="2" t="s">
        <v>35</v>
      </c>
      <c r="M3776" s="91" t="s">
        <v>1001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1000015674</v>
      </c>
      <c r="S3776" s="64"/>
      <c r="T3776" s="83">
        <v>172.33</v>
      </c>
      <c r="U3776" s="13"/>
      <c r="V3776" s="13">
        <v>0</v>
      </c>
      <c r="W3776" s="83">
        <f t="shared" si="607"/>
        <v>172.33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3419</v>
      </c>
      <c r="B3777" s="91" t="s">
        <v>35</v>
      </c>
      <c r="C3777" s="91" t="s">
        <v>36</v>
      </c>
      <c r="D3777" s="91" t="s">
        <v>54</v>
      </c>
      <c r="E3777" s="91" t="s">
        <v>999</v>
      </c>
      <c r="F3777" s="91" t="s">
        <v>999</v>
      </c>
      <c r="G3777" s="91" t="s">
        <v>999</v>
      </c>
      <c r="H3777" s="91">
        <v>62</v>
      </c>
      <c r="I3777" s="91" t="s">
        <v>411</v>
      </c>
      <c r="J3777" s="2" t="s">
        <v>3335</v>
      </c>
      <c r="K3777" s="2" t="s">
        <v>3284</v>
      </c>
      <c r="L3777" s="2" t="s">
        <v>35</v>
      </c>
      <c r="M3777" s="91" t="s">
        <v>1002</v>
      </c>
      <c r="N3777" s="64"/>
      <c r="O3777" s="64" t="s">
        <v>45</v>
      </c>
      <c r="P3777" s="64" t="s">
        <v>46</v>
      </c>
      <c r="Q3777" s="16">
        <v>0.14000000000000001</v>
      </c>
      <c r="R3777" s="64">
        <v>1000015721</v>
      </c>
      <c r="S3777" s="64"/>
      <c r="T3777" s="83">
        <v>68.290000000000006</v>
      </c>
      <c r="U3777" s="13"/>
      <c r="V3777" s="13">
        <v>0</v>
      </c>
      <c r="W3777" s="83">
        <f t="shared" si="607"/>
        <v>68.290000000000006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0.12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3419</v>
      </c>
      <c r="B3778" s="91" t="s">
        <v>35</v>
      </c>
      <c r="C3778" s="91" t="s">
        <v>41</v>
      </c>
      <c r="D3778" s="91" t="s">
        <v>41</v>
      </c>
      <c r="E3778" s="91" t="s">
        <v>41</v>
      </c>
      <c r="F3778" s="91" t="s">
        <v>41</v>
      </c>
      <c r="G3778" s="91" t="s">
        <v>41</v>
      </c>
      <c r="H3778" s="91">
        <v>62</v>
      </c>
      <c r="I3778" s="91" t="s">
        <v>411</v>
      </c>
      <c r="J3778" s="2" t="s">
        <v>3335</v>
      </c>
      <c r="K3778" s="2" t="s">
        <v>3284</v>
      </c>
      <c r="L3778" s="2" t="s">
        <v>35</v>
      </c>
      <c r="M3778" s="91" t="s">
        <v>1003</v>
      </c>
      <c r="N3778" s="64"/>
      <c r="O3778" s="64" t="s">
        <v>413</v>
      </c>
      <c r="P3778" s="64" t="s">
        <v>41</v>
      </c>
      <c r="Q3778" s="16">
        <v>0</v>
      </c>
      <c r="R3778" s="64">
        <v>1000001035</v>
      </c>
      <c r="S3778" s="64"/>
      <c r="T3778" s="83">
        <v>20.149999999999999</v>
      </c>
      <c r="U3778" s="13"/>
      <c r="V3778" s="13">
        <v>0</v>
      </c>
      <c r="W3778" s="83">
        <f t="shared" si="607"/>
        <v>20.149999999999999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7.0000000000000007E-2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3417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3335</v>
      </c>
      <c r="K3779" s="2" t="s">
        <v>3284</v>
      </c>
      <c r="L3779" s="2" t="s">
        <v>35</v>
      </c>
      <c r="M3779" s="91" t="s">
        <v>1008</v>
      </c>
      <c r="N3779" s="64"/>
      <c r="O3779" s="64" t="s">
        <v>45</v>
      </c>
      <c r="P3779" s="64" t="s">
        <v>46</v>
      </c>
      <c r="Q3779" s="16">
        <v>0.05</v>
      </c>
      <c r="R3779" s="64">
        <v>1000008905</v>
      </c>
      <c r="S3779" s="64"/>
      <c r="T3779" s="83">
        <v>12076.74</v>
      </c>
      <c r="U3779" s="13"/>
      <c r="V3779" s="13">
        <v>0</v>
      </c>
      <c r="W3779" s="83">
        <f t="shared" si="607"/>
        <v>12076.74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3419</v>
      </c>
      <c r="B3780" s="91" t="s">
        <v>1004</v>
      </c>
      <c r="C3780" s="91" t="s">
        <v>47</v>
      </c>
      <c r="D3780" s="91" t="s">
        <v>48</v>
      </c>
      <c r="E3780" s="91" t="s">
        <v>1005</v>
      </c>
      <c r="F3780" s="91" t="s">
        <v>1006</v>
      </c>
      <c r="G3780" s="91" t="s">
        <v>1007</v>
      </c>
      <c r="H3780" s="91">
        <v>62</v>
      </c>
      <c r="I3780" s="91" t="s">
        <v>411</v>
      </c>
      <c r="J3780" s="2" t="s">
        <v>3335</v>
      </c>
      <c r="K3780" s="2" t="s">
        <v>3284</v>
      </c>
      <c r="L3780" s="2" t="s">
        <v>35</v>
      </c>
      <c r="M3780" s="91" t="s">
        <v>1009</v>
      </c>
      <c r="N3780" s="64"/>
      <c r="O3780" s="64" t="s">
        <v>45</v>
      </c>
      <c r="P3780" s="64" t="s">
        <v>46</v>
      </c>
      <c r="Q3780" s="16">
        <v>0.05</v>
      </c>
      <c r="R3780" s="64">
        <v>1000008904</v>
      </c>
      <c r="S3780" s="64"/>
      <c r="T3780" s="83">
        <v>9995.36</v>
      </c>
      <c r="U3780" s="13"/>
      <c r="V3780" s="13">
        <v>0</v>
      </c>
      <c r="W3780" s="83">
        <f t="shared" si="607"/>
        <v>9995.36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0.12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3419</v>
      </c>
      <c r="B3781" s="91" t="s">
        <v>1010</v>
      </c>
      <c r="C3781" s="91" t="s">
        <v>755</v>
      </c>
      <c r="D3781" s="91" t="s">
        <v>756</v>
      </c>
      <c r="E3781" s="91" t="s">
        <v>1011</v>
      </c>
      <c r="F3781" s="91" t="s">
        <v>1012</v>
      </c>
      <c r="G3781" s="91" t="s">
        <v>1013</v>
      </c>
      <c r="H3781" s="91">
        <v>62</v>
      </c>
      <c r="I3781" s="91" t="s">
        <v>411</v>
      </c>
      <c r="J3781" s="2" t="s">
        <v>3335</v>
      </c>
      <c r="K3781" s="2" t="s">
        <v>3284</v>
      </c>
      <c r="L3781" s="2" t="s">
        <v>35</v>
      </c>
      <c r="M3781" s="91" t="s">
        <v>1014</v>
      </c>
      <c r="N3781" s="64"/>
      <c r="O3781" s="64" t="s">
        <v>413</v>
      </c>
      <c r="P3781" s="64" t="s">
        <v>46</v>
      </c>
      <c r="Q3781" s="16">
        <v>0.02</v>
      </c>
      <c r="R3781" s="64">
        <v>1000003486</v>
      </c>
      <c r="S3781" s="64"/>
      <c r="T3781" s="83">
        <v>5130.5</v>
      </c>
      <c r="U3781" s="13"/>
      <c r="V3781" s="13">
        <v>0</v>
      </c>
      <c r="W3781" s="83">
        <f t="shared" si="607"/>
        <v>5130.5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7.0000000000000007E-2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3419</v>
      </c>
      <c r="B3782" s="91" t="s">
        <v>1010</v>
      </c>
      <c r="C3782" s="91" t="s">
        <v>47</v>
      </c>
      <c r="D3782" s="91" t="s">
        <v>63</v>
      </c>
      <c r="E3782" s="91" t="s">
        <v>1015</v>
      </c>
      <c r="F3782" s="91" t="s">
        <v>1016</v>
      </c>
      <c r="G3782" s="91" t="s">
        <v>1013</v>
      </c>
      <c r="H3782" s="91">
        <v>62</v>
      </c>
      <c r="I3782" s="91" t="s">
        <v>411</v>
      </c>
      <c r="J3782" s="2" t="s">
        <v>3335</v>
      </c>
      <c r="K3782" s="2" t="s">
        <v>3284</v>
      </c>
      <c r="L3782" s="2" t="s">
        <v>35</v>
      </c>
      <c r="M3782" s="91" t="s">
        <v>1017</v>
      </c>
      <c r="N3782" s="64"/>
      <c r="O3782" s="64" t="s">
        <v>45</v>
      </c>
      <c r="P3782" s="64" t="s">
        <v>46</v>
      </c>
      <c r="Q3782" s="16">
        <v>0.04</v>
      </c>
      <c r="R3782" s="64">
        <v>1000025585</v>
      </c>
      <c r="S3782" s="64"/>
      <c r="T3782" s="83">
        <v>646.35</v>
      </c>
      <c r="U3782" s="13"/>
      <c r="V3782" s="13">
        <v>0</v>
      </c>
      <c r="W3782" s="83">
        <f t="shared" si="607"/>
        <v>646.35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0.12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3417</v>
      </c>
      <c r="B3783" s="91" t="s">
        <v>1010</v>
      </c>
      <c r="C3783" s="91" t="s">
        <v>146</v>
      </c>
      <c r="D3783" s="91" t="s">
        <v>147</v>
      </c>
      <c r="E3783" s="91" t="s">
        <v>1018</v>
      </c>
      <c r="F3783" s="91" t="s">
        <v>1019</v>
      </c>
      <c r="G3783" s="91" t="s">
        <v>1013</v>
      </c>
      <c r="H3783" s="91">
        <v>62</v>
      </c>
      <c r="I3783" s="91" t="s">
        <v>411</v>
      </c>
      <c r="J3783" s="2" t="s">
        <v>3335</v>
      </c>
      <c r="K3783" s="2" t="s">
        <v>3284</v>
      </c>
      <c r="L3783" s="2" t="s">
        <v>35</v>
      </c>
      <c r="M3783" s="91" t="s">
        <v>1020</v>
      </c>
      <c r="N3783" s="64"/>
      <c r="O3783" s="64" t="s">
        <v>413</v>
      </c>
      <c r="P3783" s="64" t="s">
        <v>46</v>
      </c>
      <c r="Q3783" s="16">
        <v>0.02</v>
      </c>
      <c r="R3783" s="64">
        <v>1000017563</v>
      </c>
      <c r="S3783" s="64"/>
      <c r="T3783" s="83">
        <v>1682.6</v>
      </c>
      <c r="U3783" s="13"/>
      <c r="V3783" s="13">
        <v>0</v>
      </c>
      <c r="W3783" s="83">
        <f t="shared" si="607"/>
        <v>1682.6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3419</v>
      </c>
      <c r="B3784" s="91" t="s">
        <v>1010</v>
      </c>
      <c r="C3784" s="91" t="s">
        <v>146</v>
      </c>
      <c r="D3784" s="91" t="s">
        <v>305</v>
      </c>
      <c r="E3784" s="91" t="s">
        <v>1021</v>
      </c>
      <c r="F3784" s="91" t="s">
        <v>1022</v>
      </c>
      <c r="G3784" s="91" t="s">
        <v>1023</v>
      </c>
      <c r="H3784" s="91">
        <v>62</v>
      </c>
      <c r="I3784" s="91" t="s">
        <v>411</v>
      </c>
      <c r="J3784" s="2" t="s">
        <v>3335</v>
      </c>
      <c r="K3784" s="2" t="s">
        <v>3284</v>
      </c>
      <c r="L3784" s="2" t="s">
        <v>35</v>
      </c>
      <c r="M3784" s="91" t="s">
        <v>1024</v>
      </c>
      <c r="N3784" s="64"/>
      <c r="O3784" s="64" t="s">
        <v>413</v>
      </c>
      <c r="P3784" s="64" t="s">
        <v>46</v>
      </c>
      <c r="Q3784" s="16">
        <v>0.02</v>
      </c>
      <c r="R3784" s="64">
        <v>1000001122</v>
      </c>
      <c r="S3784" s="64"/>
      <c r="T3784" s="83">
        <v>24807.5</v>
      </c>
      <c r="U3784" s="13"/>
      <c r="V3784" s="13">
        <v>0</v>
      </c>
      <c r="W3784" s="83">
        <f t="shared" si="607"/>
        <v>24807.5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3419</v>
      </c>
      <c r="B3785" s="91" t="s">
        <v>41</v>
      </c>
      <c r="C3785" s="91" t="s">
        <v>41</v>
      </c>
      <c r="D3785" s="91" t="s">
        <v>41</v>
      </c>
      <c r="E3785" s="91" t="s">
        <v>662</v>
      </c>
      <c r="F3785" s="91" t="s">
        <v>663</v>
      </c>
      <c r="G3785" s="91" t="s">
        <v>662</v>
      </c>
      <c r="H3785" s="91">
        <v>62</v>
      </c>
      <c r="I3785" s="91" t="s">
        <v>411</v>
      </c>
      <c r="J3785" s="2" t="s">
        <v>3335</v>
      </c>
      <c r="K3785" s="2" t="s">
        <v>3284</v>
      </c>
      <c r="L3785" s="2" t="s">
        <v>35</v>
      </c>
      <c r="M3785" s="91" t="s">
        <v>1025</v>
      </c>
      <c r="N3785" s="64"/>
      <c r="O3785" s="64" t="s">
        <v>413</v>
      </c>
      <c r="P3785" s="64" t="s">
        <v>41</v>
      </c>
      <c r="Q3785" s="16">
        <v>0</v>
      </c>
      <c r="R3785" s="64">
        <v>1000001944</v>
      </c>
      <c r="S3785" s="64"/>
      <c r="T3785" s="83">
        <v>18920.45</v>
      </c>
      <c r="U3785" s="13"/>
      <c r="V3785" s="13">
        <v>0</v>
      </c>
      <c r="W3785" s="83">
        <f t="shared" si="607"/>
        <v>18920.45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3417</v>
      </c>
      <c r="B3786" s="91" t="s">
        <v>41</v>
      </c>
      <c r="C3786" s="91" t="s">
        <v>41</v>
      </c>
      <c r="D3786" s="91" t="s">
        <v>41</v>
      </c>
      <c r="E3786" s="91" t="s">
        <v>1026</v>
      </c>
      <c r="F3786" s="91" t="s">
        <v>1026</v>
      </c>
      <c r="G3786" s="91" t="s">
        <v>1026</v>
      </c>
      <c r="H3786" s="91">
        <v>62</v>
      </c>
      <c r="I3786" s="91" t="s">
        <v>411</v>
      </c>
      <c r="J3786" s="2" t="s">
        <v>3335</v>
      </c>
      <c r="K3786" s="2" t="s">
        <v>3284</v>
      </c>
      <c r="L3786" s="2" t="s">
        <v>35</v>
      </c>
      <c r="M3786" s="91" t="s">
        <v>1027</v>
      </c>
      <c r="N3786" s="64"/>
      <c r="O3786" s="64" t="s">
        <v>413</v>
      </c>
      <c r="P3786" s="64" t="s">
        <v>41</v>
      </c>
      <c r="Q3786" s="16">
        <v>0</v>
      </c>
      <c r="R3786" s="64">
        <v>1000008480</v>
      </c>
      <c r="S3786" s="64"/>
      <c r="T3786" s="83">
        <v>697.7</v>
      </c>
      <c r="U3786" s="13"/>
      <c r="V3786" s="13">
        <v>0</v>
      </c>
      <c r="W3786" s="83">
        <f t="shared" si="607"/>
        <v>697.7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3419</v>
      </c>
      <c r="B3787" s="91" t="s">
        <v>41</v>
      </c>
      <c r="C3787" s="91" t="s">
        <v>41</v>
      </c>
      <c r="D3787" s="91" t="s">
        <v>41</v>
      </c>
      <c r="E3787" s="91" t="s">
        <v>1028</v>
      </c>
      <c r="F3787" s="91" t="s">
        <v>1028</v>
      </c>
      <c r="G3787" s="91" t="s">
        <v>1028</v>
      </c>
      <c r="H3787" s="91">
        <v>62</v>
      </c>
      <c r="I3787" s="91" t="s">
        <v>411</v>
      </c>
      <c r="J3787" s="2" t="s">
        <v>3335</v>
      </c>
      <c r="K3787" s="2" t="s">
        <v>3284</v>
      </c>
      <c r="L3787" s="2" t="s">
        <v>35</v>
      </c>
      <c r="M3787" s="91" t="s">
        <v>1029</v>
      </c>
      <c r="N3787" s="64"/>
      <c r="O3787" s="64" t="s">
        <v>413</v>
      </c>
      <c r="P3787" s="64" t="s">
        <v>41</v>
      </c>
      <c r="Q3787" s="16">
        <v>0</v>
      </c>
      <c r="R3787" s="64">
        <v>1000004760</v>
      </c>
      <c r="S3787" s="64"/>
      <c r="T3787" s="83">
        <v>2.4500000000000002</v>
      </c>
      <c r="U3787" s="13"/>
      <c r="V3787" s="13">
        <v>0</v>
      </c>
      <c r="W3787" s="83">
        <f t="shared" si="607"/>
        <v>2.4500000000000002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3419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3335</v>
      </c>
      <c r="K3788" s="2" t="s">
        <v>3284</v>
      </c>
      <c r="L3788" s="2" t="s">
        <v>35</v>
      </c>
      <c r="M3788" s="91" t="s">
        <v>1031</v>
      </c>
      <c r="N3788" s="64"/>
      <c r="O3788" s="64" t="s">
        <v>413</v>
      </c>
      <c r="P3788" s="64" t="s">
        <v>41</v>
      </c>
      <c r="Q3788" s="16">
        <v>0</v>
      </c>
      <c r="R3788" s="64">
        <v>1000003743</v>
      </c>
      <c r="S3788" s="64"/>
      <c r="T3788" s="83">
        <v>1667.34</v>
      </c>
      <c r="U3788" s="13"/>
      <c r="V3788" s="13">
        <v>0</v>
      </c>
      <c r="W3788" s="83">
        <f t="shared" si="607"/>
        <v>1667.34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si="602"/>
        <v>0</v>
      </c>
      <c r="AC3788" s="5">
        <f t="shared" si="603"/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si="604"/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3419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1030</v>
      </c>
      <c r="G3789" s="91" t="s">
        <v>1030</v>
      </c>
      <c r="H3789" s="91">
        <v>62</v>
      </c>
      <c r="I3789" s="91" t="s">
        <v>411</v>
      </c>
      <c r="J3789" s="2" t="s">
        <v>3335</v>
      </c>
      <c r="K3789" s="2" t="s">
        <v>3284</v>
      </c>
      <c r="L3789" s="2" t="s">
        <v>35</v>
      </c>
      <c r="M3789" s="91" t="s">
        <v>1032</v>
      </c>
      <c r="N3789" s="64"/>
      <c r="O3789" s="64" t="s">
        <v>413</v>
      </c>
      <c r="P3789" s="64" t="s">
        <v>41</v>
      </c>
      <c r="Q3789" s="16">
        <v>0</v>
      </c>
      <c r="R3789" s="64">
        <v>1000003744</v>
      </c>
      <c r="S3789" s="64"/>
      <c r="T3789" s="83">
        <v>2298.7800000000002</v>
      </c>
      <c r="U3789" s="13"/>
      <c r="V3789" s="13">
        <v>0</v>
      </c>
      <c r="W3789" s="83">
        <f t="shared" si="607"/>
        <v>2298.7800000000002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ref="AB3789:AB3852" si="610">X3789+AA3789</f>
        <v>0</v>
      </c>
      <c r="AC3789" s="5">
        <f t="shared" ref="AC3789:AC3852" si="611">IF(P3789="返现",X3789*Q3789,V3789-X3789)</f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ref="AF3789:AF3852" si="612">AD3789*AE3789</f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3419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1034</v>
      </c>
      <c r="G3790" s="91" t="s">
        <v>1034</v>
      </c>
      <c r="H3790" s="91">
        <v>62</v>
      </c>
      <c r="I3790" s="91" t="s">
        <v>411</v>
      </c>
      <c r="J3790" s="2" t="s">
        <v>3335</v>
      </c>
      <c r="K3790" s="2" t="s">
        <v>3284</v>
      </c>
      <c r="L3790" s="2" t="s">
        <v>35</v>
      </c>
      <c r="M3790" s="91" t="s">
        <v>1035</v>
      </c>
      <c r="N3790" s="64"/>
      <c r="O3790" s="64" t="s">
        <v>413</v>
      </c>
      <c r="P3790" s="64" t="s">
        <v>41</v>
      </c>
      <c r="Q3790" s="16">
        <v>0</v>
      </c>
      <c r="R3790" s="64">
        <v>1000012429</v>
      </c>
      <c r="S3790" s="64"/>
      <c r="T3790" s="83">
        <v>9444.5</v>
      </c>
      <c r="U3790" s="13"/>
      <c r="V3790" s="13">
        <v>0</v>
      </c>
      <c r="W3790" s="83">
        <f t="shared" si="607"/>
        <v>9444.5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3419</v>
      </c>
      <c r="B3791" s="91" t="s">
        <v>41</v>
      </c>
      <c r="C3791" s="91" t="s">
        <v>41</v>
      </c>
      <c r="D3791" s="91" t="s">
        <v>41</v>
      </c>
      <c r="E3791" s="91" t="s">
        <v>1036</v>
      </c>
      <c r="F3791" s="91" t="s">
        <v>1036</v>
      </c>
      <c r="G3791" s="91" t="s">
        <v>1036</v>
      </c>
      <c r="H3791" s="91">
        <v>62</v>
      </c>
      <c r="I3791" s="91" t="s">
        <v>411</v>
      </c>
      <c r="J3791" s="2" t="s">
        <v>3335</v>
      </c>
      <c r="K3791" s="2" t="s">
        <v>3284</v>
      </c>
      <c r="L3791" s="2" t="s">
        <v>35</v>
      </c>
      <c r="M3791" s="91" t="s">
        <v>1037</v>
      </c>
      <c r="N3791" s="64"/>
      <c r="O3791" s="64" t="s">
        <v>413</v>
      </c>
      <c r="P3791" s="64" t="s">
        <v>41</v>
      </c>
      <c r="Q3791" s="16">
        <v>0</v>
      </c>
      <c r="R3791" s="64">
        <v>1000009194</v>
      </c>
      <c r="S3791" s="64"/>
      <c r="T3791" s="83">
        <v>2383.9499999999998</v>
      </c>
      <c r="U3791" s="13"/>
      <c r="V3791" s="13">
        <v>0</v>
      </c>
      <c r="W3791" s="83">
        <f t="shared" si="607"/>
        <v>2383.9499999999998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3419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1039</v>
      </c>
      <c r="H3792" s="91">
        <v>62</v>
      </c>
      <c r="I3792" s="91" t="s">
        <v>411</v>
      </c>
      <c r="J3792" s="2" t="s">
        <v>3335</v>
      </c>
      <c r="K3792" s="2" t="s">
        <v>3284</v>
      </c>
      <c r="L3792" s="2" t="s">
        <v>35</v>
      </c>
      <c r="M3792" s="91" t="s">
        <v>1040</v>
      </c>
      <c r="N3792" s="64"/>
      <c r="O3792" s="64" t="s">
        <v>413</v>
      </c>
      <c r="P3792" s="64" t="s">
        <v>41</v>
      </c>
      <c r="Q3792" s="16">
        <v>0</v>
      </c>
      <c r="R3792" s="64">
        <v>1000001313</v>
      </c>
      <c r="S3792" s="64"/>
      <c r="T3792" s="83">
        <v>5768.6</v>
      </c>
      <c r="U3792" s="13"/>
      <c r="V3792" s="13">
        <v>0</v>
      </c>
      <c r="W3792" s="83">
        <f t="shared" si="607"/>
        <v>5768.6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3419</v>
      </c>
      <c r="B3793" s="91" t="s">
        <v>41</v>
      </c>
      <c r="C3793" s="91" t="s">
        <v>41</v>
      </c>
      <c r="D3793" s="91" t="s">
        <v>41</v>
      </c>
      <c r="E3793" s="91" t="s">
        <v>1041</v>
      </c>
      <c r="F3793" s="91" t="s">
        <v>1041</v>
      </c>
      <c r="G3793" s="91" t="s">
        <v>1041</v>
      </c>
      <c r="H3793" s="91">
        <v>62</v>
      </c>
      <c r="I3793" s="91" t="s">
        <v>411</v>
      </c>
      <c r="J3793" s="2" t="s">
        <v>3335</v>
      </c>
      <c r="K3793" s="2" t="s">
        <v>3284</v>
      </c>
      <c r="L3793" s="2" t="s">
        <v>35</v>
      </c>
      <c r="M3793" s="91" t="s">
        <v>1042</v>
      </c>
      <c r="N3793" s="64"/>
      <c r="O3793" s="64" t="s">
        <v>413</v>
      </c>
      <c r="P3793" s="64" t="s">
        <v>41</v>
      </c>
      <c r="Q3793" s="16">
        <v>0</v>
      </c>
      <c r="R3793" s="64">
        <v>1000008364</v>
      </c>
      <c r="S3793" s="64"/>
      <c r="T3793" s="83">
        <v>6206</v>
      </c>
      <c r="U3793" s="13"/>
      <c r="V3793" s="13">
        <v>0</v>
      </c>
      <c r="W3793" s="83">
        <f t="shared" si="607"/>
        <v>6206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3419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3335</v>
      </c>
      <c r="K3794" s="2" t="s">
        <v>3284</v>
      </c>
      <c r="L3794" s="2" t="s">
        <v>35</v>
      </c>
      <c r="M3794" s="91" t="s">
        <v>1043</v>
      </c>
      <c r="N3794" s="64"/>
      <c r="O3794" s="64" t="s">
        <v>413</v>
      </c>
      <c r="P3794" s="64" t="s">
        <v>41</v>
      </c>
      <c r="Q3794" s="16">
        <v>0</v>
      </c>
      <c r="R3794" s="64">
        <v>1000003181</v>
      </c>
      <c r="S3794" s="64"/>
      <c r="T3794" s="83">
        <v>46724.05</v>
      </c>
      <c r="U3794" s="13"/>
      <c r="V3794" s="13">
        <v>0</v>
      </c>
      <c r="W3794" s="83">
        <f t="shared" si="607"/>
        <v>46724.05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3419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3335</v>
      </c>
      <c r="K3795" s="2" t="s">
        <v>3284</v>
      </c>
      <c r="L3795" s="2" t="s">
        <v>35</v>
      </c>
      <c r="M3795" s="91" t="s">
        <v>1044</v>
      </c>
      <c r="N3795" s="64"/>
      <c r="O3795" s="64" t="s">
        <v>413</v>
      </c>
      <c r="P3795" s="64" t="s">
        <v>41</v>
      </c>
      <c r="Q3795" s="16">
        <v>0</v>
      </c>
      <c r="R3795" s="64">
        <v>1000003841</v>
      </c>
      <c r="S3795" s="64"/>
      <c r="T3795" s="83">
        <v>59848.4</v>
      </c>
      <c r="U3795" s="13"/>
      <c r="V3795" s="13">
        <v>0</v>
      </c>
      <c r="W3795" s="83">
        <f t="shared" si="607"/>
        <v>59848.4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3419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3335</v>
      </c>
      <c r="K3796" s="2" t="s">
        <v>3284</v>
      </c>
      <c r="L3796" s="2" t="s">
        <v>35</v>
      </c>
      <c r="M3796" s="91" t="s">
        <v>1045</v>
      </c>
      <c r="N3796" s="64"/>
      <c r="O3796" s="64" t="s">
        <v>413</v>
      </c>
      <c r="P3796" s="64" t="s">
        <v>41</v>
      </c>
      <c r="Q3796" s="16">
        <v>0</v>
      </c>
      <c r="R3796" s="64">
        <v>1000003166</v>
      </c>
      <c r="S3796" s="64"/>
      <c r="T3796" s="83">
        <v>200</v>
      </c>
      <c r="U3796" s="13"/>
      <c r="V3796" s="13">
        <v>0</v>
      </c>
      <c r="W3796" s="83">
        <f t="shared" si="607"/>
        <v>200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3418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3335</v>
      </c>
      <c r="K3797" s="2" t="s">
        <v>3284</v>
      </c>
      <c r="L3797" s="2" t="s">
        <v>35</v>
      </c>
      <c r="M3797" s="91" t="s">
        <v>1046</v>
      </c>
      <c r="N3797" s="64"/>
      <c r="O3797" s="64" t="s">
        <v>413</v>
      </c>
      <c r="P3797" s="64" t="s">
        <v>41</v>
      </c>
      <c r="Q3797" s="16">
        <v>0</v>
      </c>
      <c r="R3797" s="64">
        <v>1000002454</v>
      </c>
      <c r="S3797" s="64"/>
      <c r="T3797" s="83">
        <v>9963.2999999999993</v>
      </c>
      <c r="U3797" s="13"/>
      <c r="V3797" s="13">
        <v>0</v>
      </c>
      <c r="W3797" s="83">
        <f t="shared" si="607"/>
        <v>9963.2999999999993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3418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3335</v>
      </c>
      <c r="K3798" s="2" t="s">
        <v>3284</v>
      </c>
      <c r="L3798" s="2" t="s">
        <v>35</v>
      </c>
      <c r="M3798" s="91" t="s">
        <v>1047</v>
      </c>
      <c r="N3798" s="64"/>
      <c r="O3798" s="64" t="s">
        <v>413</v>
      </c>
      <c r="P3798" s="64" t="s">
        <v>41</v>
      </c>
      <c r="Q3798" s="16">
        <v>0</v>
      </c>
      <c r="R3798" s="64">
        <v>1000001368</v>
      </c>
      <c r="S3798" s="64"/>
      <c r="T3798" s="83">
        <v>606.33000000000004</v>
      </c>
      <c r="U3798" s="13"/>
      <c r="V3798" s="13">
        <v>0</v>
      </c>
      <c r="W3798" s="83">
        <f t="shared" si="607"/>
        <v>606.33000000000004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3419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3335</v>
      </c>
      <c r="K3799" s="2" t="s">
        <v>3284</v>
      </c>
      <c r="L3799" s="2" t="s">
        <v>35</v>
      </c>
      <c r="M3799" s="91" t="s">
        <v>1048</v>
      </c>
      <c r="N3799" s="64"/>
      <c r="O3799" s="64" t="s">
        <v>413</v>
      </c>
      <c r="P3799" s="64" t="s">
        <v>41</v>
      </c>
      <c r="Q3799" s="16">
        <v>0</v>
      </c>
      <c r="R3799" s="64">
        <v>1000003147</v>
      </c>
      <c r="S3799" s="64"/>
      <c r="T3799" s="83">
        <v>9884.1</v>
      </c>
      <c r="U3799" s="13"/>
      <c r="V3799" s="13">
        <v>0</v>
      </c>
      <c r="W3799" s="83">
        <f t="shared" si="607"/>
        <v>9884.1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3417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3335</v>
      </c>
      <c r="K3800" s="2" t="s">
        <v>3284</v>
      </c>
      <c r="L3800" s="2" t="s">
        <v>35</v>
      </c>
      <c r="M3800" s="91" t="s">
        <v>1049</v>
      </c>
      <c r="N3800" s="64"/>
      <c r="O3800" s="64" t="s">
        <v>413</v>
      </c>
      <c r="P3800" s="64" t="s">
        <v>41</v>
      </c>
      <c r="Q3800" s="16">
        <v>0</v>
      </c>
      <c r="R3800" s="64">
        <v>1000002128</v>
      </c>
      <c r="S3800" s="64"/>
      <c r="T3800" s="83">
        <v>2791.4</v>
      </c>
      <c r="U3800" s="13"/>
      <c r="V3800" s="13">
        <v>0</v>
      </c>
      <c r="W3800" s="83">
        <f t="shared" si="607"/>
        <v>2791.4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3419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3335</v>
      </c>
      <c r="K3801" s="2" t="s">
        <v>3284</v>
      </c>
      <c r="L3801" s="2" t="s">
        <v>35</v>
      </c>
      <c r="M3801" s="91" t="s">
        <v>1050</v>
      </c>
      <c r="N3801" s="64"/>
      <c r="O3801" s="64" t="s">
        <v>413</v>
      </c>
      <c r="P3801" s="64" t="s">
        <v>41</v>
      </c>
      <c r="Q3801" s="16">
        <v>0</v>
      </c>
      <c r="R3801" s="64">
        <v>1000011844</v>
      </c>
      <c r="S3801" s="64"/>
      <c r="T3801" s="83">
        <v>237.5</v>
      </c>
      <c r="U3801" s="13"/>
      <c r="V3801" s="13">
        <v>0</v>
      </c>
      <c r="W3801" s="83">
        <f t="shared" si="607"/>
        <v>237.5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3417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3335</v>
      </c>
      <c r="K3802" s="2" t="s">
        <v>3284</v>
      </c>
      <c r="L3802" s="2" t="s">
        <v>35</v>
      </c>
      <c r="M3802" s="91" t="s">
        <v>1051</v>
      </c>
      <c r="N3802" s="64"/>
      <c r="O3802" s="64" t="s">
        <v>413</v>
      </c>
      <c r="P3802" s="64" t="s">
        <v>41</v>
      </c>
      <c r="Q3802" s="16">
        <v>0</v>
      </c>
      <c r="R3802" s="64">
        <v>1000004926</v>
      </c>
      <c r="S3802" s="64"/>
      <c r="T3802" s="83">
        <v>8891.23</v>
      </c>
      <c r="U3802" s="13"/>
      <c r="V3802" s="13">
        <v>0</v>
      </c>
      <c r="W3802" s="83">
        <f t="shared" si="607"/>
        <v>8891.23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3419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3335</v>
      </c>
      <c r="K3803" s="2" t="s">
        <v>3284</v>
      </c>
      <c r="L3803" s="2" t="s">
        <v>35</v>
      </c>
      <c r="M3803" s="91" t="s">
        <v>1052</v>
      </c>
      <c r="N3803" s="64"/>
      <c r="O3803" s="64" t="s">
        <v>413</v>
      </c>
      <c r="P3803" s="64" t="s">
        <v>41</v>
      </c>
      <c r="Q3803" s="16">
        <v>0</v>
      </c>
      <c r="R3803" s="64">
        <v>1000002928</v>
      </c>
      <c r="S3803" s="64"/>
      <c r="T3803" s="83">
        <v>400</v>
      </c>
      <c r="U3803" s="13"/>
      <c r="V3803" s="13">
        <v>0</v>
      </c>
      <c r="W3803" s="83">
        <f t="shared" si="607"/>
        <v>400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3419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3335</v>
      </c>
      <c r="K3804" s="2" t="s">
        <v>3284</v>
      </c>
      <c r="L3804" s="2" t="s">
        <v>35</v>
      </c>
      <c r="M3804" s="91" t="s">
        <v>1053</v>
      </c>
      <c r="N3804" s="64"/>
      <c r="O3804" s="64" t="s">
        <v>413</v>
      </c>
      <c r="P3804" s="64" t="s">
        <v>41</v>
      </c>
      <c r="Q3804" s="16">
        <v>0</v>
      </c>
      <c r="R3804" s="64">
        <v>1000001181</v>
      </c>
      <c r="S3804" s="64"/>
      <c r="T3804" s="83">
        <v>2455.6</v>
      </c>
      <c r="U3804" s="13"/>
      <c r="V3804" s="13">
        <v>0</v>
      </c>
      <c r="W3804" s="83">
        <f t="shared" si="607"/>
        <v>2455.6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3419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3335</v>
      </c>
      <c r="K3805" s="2" t="s">
        <v>3284</v>
      </c>
      <c r="L3805" s="2" t="s">
        <v>35</v>
      </c>
      <c r="M3805" s="91" t="s">
        <v>1054</v>
      </c>
      <c r="N3805" s="64"/>
      <c r="O3805" s="64" t="s">
        <v>413</v>
      </c>
      <c r="P3805" s="64" t="s">
        <v>41</v>
      </c>
      <c r="Q3805" s="16">
        <v>0</v>
      </c>
      <c r="R3805" s="64">
        <v>1000000998</v>
      </c>
      <c r="S3805" s="64"/>
      <c r="T3805" s="83">
        <v>3292</v>
      </c>
      <c r="U3805" s="13"/>
      <c r="V3805" s="13">
        <v>0</v>
      </c>
      <c r="W3805" s="83">
        <f t="shared" si="607"/>
        <v>3292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3419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3335</v>
      </c>
      <c r="K3806" s="2" t="s">
        <v>3284</v>
      </c>
      <c r="L3806" s="2" t="s">
        <v>35</v>
      </c>
      <c r="M3806" s="91" t="s">
        <v>1055</v>
      </c>
      <c r="N3806" s="64"/>
      <c r="O3806" s="64" t="s">
        <v>413</v>
      </c>
      <c r="P3806" s="64" t="s">
        <v>41</v>
      </c>
      <c r="Q3806" s="16">
        <v>0</v>
      </c>
      <c r="R3806" s="64">
        <v>1000002426</v>
      </c>
      <c r="S3806" s="64"/>
      <c r="T3806" s="83">
        <v>10000</v>
      </c>
      <c r="U3806" s="13"/>
      <c r="V3806" s="13">
        <v>0</v>
      </c>
      <c r="W3806" s="83">
        <f t="shared" si="607"/>
        <v>10000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3419</v>
      </c>
      <c r="B3807" s="91" t="s">
        <v>41</v>
      </c>
      <c r="C3807" s="91" t="s">
        <v>41</v>
      </c>
      <c r="D3807" s="91" t="s">
        <v>41</v>
      </c>
      <c r="E3807" s="91" t="s">
        <v>41</v>
      </c>
      <c r="F3807" s="91" t="s">
        <v>41</v>
      </c>
      <c r="G3807" s="91" t="s">
        <v>41</v>
      </c>
      <c r="H3807" s="91">
        <v>62</v>
      </c>
      <c r="I3807" s="91" t="s">
        <v>411</v>
      </c>
      <c r="J3807" s="2" t="s">
        <v>3335</v>
      </c>
      <c r="K3807" s="2" t="s">
        <v>3284</v>
      </c>
      <c r="L3807" s="2" t="s">
        <v>35</v>
      </c>
      <c r="M3807" s="91" t="s">
        <v>1056</v>
      </c>
      <c r="N3807" s="64"/>
      <c r="O3807" s="64" t="s">
        <v>413</v>
      </c>
      <c r="P3807" s="64" t="s">
        <v>41</v>
      </c>
      <c r="Q3807" s="16">
        <v>0</v>
      </c>
      <c r="R3807" s="64">
        <v>1000001633</v>
      </c>
      <c r="S3807" s="64"/>
      <c r="T3807" s="83">
        <v>272.5</v>
      </c>
      <c r="U3807" s="13"/>
      <c r="V3807" s="13">
        <v>0</v>
      </c>
      <c r="W3807" s="83">
        <f t="shared" si="607"/>
        <v>272.5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3419</v>
      </c>
      <c r="B3808" s="91" t="s">
        <v>41</v>
      </c>
      <c r="C3808" s="91" t="s">
        <v>41</v>
      </c>
      <c r="D3808" s="91" t="s">
        <v>41</v>
      </c>
      <c r="E3808" s="91" t="s">
        <v>1057</v>
      </c>
      <c r="F3808" s="91" t="s">
        <v>1057</v>
      </c>
      <c r="G3808" s="91" t="s">
        <v>1057</v>
      </c>
      <c r="H3808" s="91">
        <v>62</v>
      </c>
      <c r="I3808" s="91" t="s">
        <v>411</v>
      </c>
      <c r="J3808" s="2" t="s">
        <v>3335</v>
      </c>
      <c r="K3808" s="2" t="s">
        <v>3284</v>
      </c>
      <c r="L3808" s="2" t="s">
        <v>35</v>
      </c>
      <c r="M3808" s="91" t="s">
        <v>1058</v>
      </c>
      <c r="N3808" s="64"/>
      <c r="O3808" s="64" t="s">
        <v>413</v>
      </c>
      <c r="P3808" s="64" t="s">
        <v>41</v>
      </c>
      <c r="Q3808" s="16">
        <v>0</v>
      </c>
      <c r="R3808" s="64">
        <v>1000007808</v>
      </c>
      <c r="S3808" s="64"/>
      <c r="T3808" s="83">
        <v>32.5</v>
      </c>
      <c r="U3808" s="13"/>
      <c r="V3808" s="13">
        <v>0</v>
      </c>
      <c r="W3808" s="83">
        <f t="shared" si="607"/>
        <v>32.5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3419</v>
      </c>
      <c r="B3809" s="91" t="s">
        <v>41</v>
      </c>
      <c r="C3809" s="91" t="s">
        <v>41</v>
      </c>
      <c r="D3809" s="91" t="s">
        <v>41</v>
      </c>
      <c r="E3809" s="91" t="s">
        <v>1059</v>
      </c>
      <c r="F3809" s="91" t="s">
        <v>1059</v>
      </c>
      <c r="G3809" s="91" t="s">
        <v>1059</v>
      </c>
      <c r="H3809" s="91">
        <v>62</v>
      </c>
      <c r="I3809" s="91" t="s">
        <v>411</v>
      </c>
      <c r="J3809" s="2" t="s">
        <v>3335</v>
      </c>
      <c r="K3809" s="2" t="s">
        <v>3284</v>
      </c>
      <c r="L3809" s="2" t="s">
        <v>35</v>
      </c>
      <c r="M3809" s="91" t="s">
        <v>1060</v>
      </c>
      <c r="N3809" s="64"/>
      <c r="O3809" s="64" t="s">
        <v>413</v>
      </c>
      <c r="P3809" s="64" t="s">
        <v>41</v>
      </c>
      <c r="Q3809" s="16">
        <v>0</v>
      </c>
      <c r="R3809" s="64">
        <v>1000009337</v>
      </c>
      <c r="S3809" s="64"/>
      <c r="T3809" s="83">
        <v>14199.2</v>
      </c>
      <c r="U3809" s="13"/>
      <c r="V3809" s="13">
        <v>0</v>
      </c>
      <c r="W3809" s="83">
        <f t="shared" si="607"/>
        <v>14199.2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7.0000000000000007E-2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3419</v>
      </c>
      <c r="B3810" s="91" t="s">
        <v>35</v>
      </c>
      <c r="C3810" s="91" t="s">
        <v>36</v>
      </c>
      <c r="D3810" s="91" t="s">
        <v>54</v>
      </c>
      <c r="E3810" s="91" t="s">
        <v>745</v>
      </c>
      <c r="F3810" s="91" t="s">
        <v>745</v>
      </c>
      <c r="G3810" s="91" t="s">
        <v>745</v>
      </c>
      <c r="H3810" s="91">
        <v>62</v>
      </c>
      <c r="I3810" s="91" t="s">
        <v>411</v>
      </c>
      <c r="J3810" s="2" t="s">
        <v>3335</v>
      </c>
      <c r="K3810" s="2" t="s">
        <v>3284</v>
      </c>
      <c r="L3810" s="2" t="s">
        <v>35</v>
      </c>
      <c r="M3810" s="91" t="s">
        <v>746</v>
      </c>
      <c r="N3810" s="64"/>
      <c r="O3810" s="64" t="s">
        <v>944</v>
      </c>
      <c r="P3810" s="64" t="s">
        <v>41</v>
      </c>
      <c r="Q3810" s="16">
        <v>0</v>
      </c>
      <c r="R3810" s="64">
        <v>1000084758</v>
      </c>
      <c r="S3810" s="64"/>
      <c r="T3810" s="83">
        <v>-176.98</v>
      </c>
      <c r="U3810" s="13"/>
      <c r="V3810" s="13">
        <v>0</v>
      </c>
      <c r="W3810" s="83">
        <f t="shared" si="607"/>
        <v>-176.98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3419</v>
      </c>
      <c r="B3811" s="91" t="s">
        <v>35</v>
      </c>
      <c r="C3811" s="91" t="s">
        <v>59</v>
      </c>
      <c r="D3811" s="91" t="s">
        <v>60</v>
      </c>
      <c r="E3811" s="91" t="s">
        <v>738</v>
      </c>
      <c r="F3811" s="91" t="s">
        <v>738</v>
      </c>
      <c r="G3811" s="91" t="s">
        <v>738</v>
      </c>
      <c r="H3811" s="91">
        <v>62</v>
      </c>
      <c r="I3811" s="91" t="s">
        <v>411</v>
      </c>
      <c r="J3811" s="2" t="s">
        <v>3335</v>
      </c>
      <c r="K3811" s="2" t="s">
        <v>3284</v>
      </c>
      <c r="L3811" s="2" t="s">
        <v>35</v>
      </c>
      <c r="M3811" s="91" t="s">
        <v>739</v>
      </c>
      <c r="N3811" s="64"/>
      <c r="O3811" s="64" t="s">
        <v>944</v>
      </c>
      <c r="P3811" s="64" t="s">
        <v>76</v>
      </c>
      <c r="Q3811" s="16">
        <v>0.02</v>
      </c>
      <c r="R3811" s="64">
        <v>1000090963</v>
      </c>
      <c r="S3811" s="64"/>
      <c r="T3811" s="83">
        <v>-2771.54</v>
      </c>
      <c r="U3811" s="13"/>
      <c r="V3811" s="13">
        <v>0</v>
      </c>
      <c r="W3811" s="83">
        <f t="shared" si="607"/>
        <v>-2771.54</v>
      </c>
      <c r="X3811" s="83">
        <f t="shared" si="608"/>
        <v>0</v>
      </c>
      <c r="Y3811" s="83"/>
      <c r="Z3811" s="16">
        <v>0</v>
      </c>
      <c r="AA3811" s="7">
        <v>0</v>
      </c>
      <c r="AB3811" s="7">
        <f t="shared" si="610"/>
        <v>0</v>
      </c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 t="e">
        <v>#N/A</v>
      </c>
      <c r="AK3811" s="12">
        <f t="shared" si="609"/>
        <v>0</v>
      </c>
    </row>
    <row r="3812" spans="1:37" hidden="1" x14ac:dyDescent="0.3">
      <c r="A3812" s="104" t="s">
        <v>3419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3335</v>
      </c>
      <c r="K3812" s="2" t="s">
        <v>3284</v>
      </c>
      <c r="L3812" s="2" t="s">
        <v>35</v>
      </c>
      <c r="M3812" s="91" t="s">
        <v>726</v>
      </c>
      <c r="N3812" s="64"/>
      <c r="O3812" s="64" t="s">
        <v>944</v>
      </c>
      <c r="P3812" s="64" t="s">
        <v>46</v>
      </c>
      <c r="Q3812" s="16">
        <v>0.04</v>
      </c>
      <c r="R3812" s="64">
        <v>1000095880</v>
      </c>
      <c r="S3812" s="64"/>
      <c r="T3812" s="83">
        <v>-444.86</v>
      </c>
      <c r="U3812" s="13"/>
      <c r="V3812" s="13">
        <v>0</v>
      </c>
      <c r="W3812" s="83">
        <f t="shared" si="607"/>
        <v>-444.86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si="605"/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si="606"/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3419</v>
      </c>
      <c r="B3813" s="91" t="s">
        <v>35</v>
      </c>
      <c r="C3813" s="91" t="s">
        <v>146</v>
      </c>
      <c r="D3813" s="91" t="s">
        <v>154</v>
      </c>
      <c r="E3813" s="91" t="s">
        <v>725</v>
      </c>
      <c r="F3813" s="91" t="s">
        <v>725</v>
      </c>
      <c r="G3813" s="91" t="s">
        <v>725</v>
      </c>
      <c r="H3813" s="91">
        <v>62</v>
      </c>
      <c r="I3813" s="91" t="s">
        <v>411</v>
      </c>
      <c r="J3813" s="2" t="s">
        <v>3335</v>
      </c>
      <c r="K3813" s="2" t="s">
        <v>3284</v>
      </c>
      <c r="L3813" s="2" t="s">
        <v>35</v>
      </c>
      <c r="M3813" s="91" t="s">
        <v>726</v>
      </c>
      <c r="N3813" s="64"/>
      <c r="O3813" s="64" t="s">
        <v>45</v>
      </c>
      <c r="P3813" s="64" t="s">
        <v>46</v>
      </c>
      <c r="Q3813" s="16">
        <v>0.04</v>
      </c>
      <c r="R3813" s="64">
        <v>1000095880</v>
      </c>
      <c r="S3813" s="64"/>
      <c r="T3813" s="83">
        <v>-536.15</v>
      </c>
      <c r="U3813" s="13"/>
      <c r="V3813" s="13">
        <v>0</v>
      </c>
      <c r="W3813" s="83">
        <f t="shared" si="607"/>
        <v>-536.15</v>
      </c>
      <c r="X3813" s="83">
        <f t="shared" si="608"/>
        <v>0</v>
      </c>
      <c r="Y3813" s="83"/>
      <c r="Z3813" s="16">
        <v>0</v>
      </c>
      <c r="AA3813" s="7">
        <v>0</v>
      </c>
      <c r="AB3813" s="7"/>
      <c r="AC3813" s="5">
        <f t="shared" si="611"/>
        <v>0</v>
      </c>
      <c r="AD3813" s="83">
        <f t="shared" ref="AD3813:AD3834" si="613">V3813</f>
        <v>0</v>
      </c>
      <c r="AE3813" s="3">
        <f>VLOOKUP(I3813,[1]媒体政策预估表!A:N,MATCH(O3813,[1]媒体政策预估表!$A$2:$M$2,0),0)</f>
        <v>0.12</v>
      </c>
      <c r="AF3813" s="7">
        <f t="shared" si="612"/>
        <v>0</v>
      </c>
      <c r="AG3813" s="16">
        <v>0</v>
      </c>
      <c r="AH3813" s="83">
        <f t="shared" ref="AH3813:AH3834" si="614">V3813</f>
        <v>0</v>
      </c>
      <c r="AI3813" s="64"/>
      <c r="AJ3813" s="1">
        <v>112</v>
      </c>
      <c r="AK3813" s="12">
        <f t="shared" si="609"/>
        <v>0</v>
      </c>
    </row>
    <row r="3814" spans="1:37" hidden="1" x14ac:dyDescent="0.3">
      <c r="A3814" s="104" t="s">
        <v>3417</v>
      </c>
      <c r="B3814" s="91" t="s">
        <v>35</v>
      </c>
      <c r="C3814" s="91" t="s">
        <v>146</v>
      </c>
      <c r="D3814" s="91" t="s">
        <v>163</v>
      </c>
      <c r="E3814" s="91" t="s">
        <v>55</v>
      </c>
      <c r="F3814" s="91" t="s">
        <v>610</v>
      </c>
      <c r="G3814" s="91" t="s">
        <v>55</v>
      </c>
      <c r="H3814" s="91">
        <v>62</v>
      </c>
      <c r="I3814" s="91" t="s">
        <v>411</v>
      </c>
      <c r="J3814" s="2" t="s">
        <v>3335</v>
      </c>
      <c r="K3814" s="2" t="s">
        <v>3284</v>
      </c>
      <c r="L3814" s="2" t="s">
        <v>35</v>
      </c>
      <c r="M3814" s="91" t="s">
        <v>612</v>
      </c>
      <c r="N3814" s="64"/>
      <c r="O3814" s="64" t="s">
        <v>45</v>
      </c>
      <c r="P3814" s="64" t="s">
        <v>41</v>
      </c>
      <c r="Q3814" s="16">
        <v>0</v>
      </c>
      <c r="R3814" s="64">
        <v>1000016218</v>
      </c>
      <c r="S3814" s="64"/>
      <c r="T3814" s="83">
        <v>-1373724.18</v>
      </c>
      <c r="U3814" s="13"/>
      <c r="V3814" s="13">
        <v>924101.24999999988</v>
      </c>
      <c r="W3814" s="83">
        <f t="shared" si="607"/>
        <v>-2297825.4299999997</v>
      </c>
      <c r="X3814" s="83">
        <f t="shared" si="608"/>
        <v>924101.24999999988</v>
      </c>
      <c r="Y3814" s="83"/>
      <c r="Z3814" s="16">
        <v>0</v>
      </c>
      <c r="AA3814" s="7">
        <v>0</v>
      </c>
      <c r="AB3814" s="7">
        <f t="shared" si="610"/>
        <v>924101.24999999988</v>
      </c>
      <c r="AC3814" s="5">
        <f t="shared" si="611"/>
        <v>0</v>
      </c>
      <c r="AD3814" s="83">
        <f t="shared" si="613"/>
        <v>924101.24999999988</v>
      </c>
      <c r="AE3814" s="3">
        <f>VLOOKUP(I3814,[1]媒体政策预估表!A:N,MATCH(O3814,[1]媒体政策预估表!$A$2:$M$2,0),0)</f>
        <v>0.12</v>
      </c>
      <c r="AF3814" s="7">
        <f t="shared" si="612"/>
        <v>110892.14999999998</v>
      </c>
      <c r="AG3814" s="16">
        <v>0</v>
      </c>
      <c r="AH3814" s="83">
        <f t="shared" si="614"/>
        <v>924101.24999999988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3417</v>
      </c>
      <c r="B3815" s="91" t="s">
        <v>35</v>
      </c>
      <c r="C3815" s="91" t="s">
        <v>166</v>
      </c>
      <c r="D3815" s="91" t="s">
        <v>167</v>
      </c>
      <c r="E3815" s="91" t="s">
        <v>613</v>
      </c>
      <c r="F3815" s="91" t="s">
        <v>614</v>
      </c>
      <c r="G3815" s="91" t="s">
        <v>613</v>
      </c>
      <c r="H3815" s="91">
        <v>62</v>
      </c>
      <c r="I3815" s="91" t="s">
        <v>411</v>
      </c>
      <c r="J3815" s="2" t="s">
        <v>3335</v>
      </c>
      <c r="K3815" s="2" t="s">
        <v>3284</v>
      </c>
      <c r="L3815" s="2" t="s">
        <v>35</v>
      </c>
      <c r="M3815" s="91" t="s">
        <v>616</v>
      </c>
      <c r="N3815" s="64"/>
      <c r="O3815" s="64" t="s">
        <v>45</v>
      </c>
      <c r="P3815" s="64" t="s">
        <v>46</v>
      </c>
      <c r="Q3815" s="16">
        <v>0.02</v>
      </c>
      <c r="R3815" s="64">
        <v>1000045024</v>
      </c>
      <c r="S3815" s="64"/>
      <c r="T3815" s="83">
        <v>-77142.669999999984</v>
      </c>
      <c r="U3815" s="13"/>
      <c r="V3815" s="13">
        <v>77855.37000000001</v>
      </c>
      <c r="W3815" s="83">
        <f t="shared" ref="W3815:W3833" si="615">T3815+U3815-V3815</f>
        <v>-154998.03999999998</v>
      </c>
      <c r="X3815" s="83">
        <f t="shared" si="608"/>
        <v>76328.794117647063</v>
      </c>
      <c r="Y3815" s="83"/>
      <c r="Z3815" s="16">
        <v>0</v>
      </c>
      <c r="AA3815" s="7">
        <v>0</v>
      </c>
      <c r="AB3815" s="7">
        <f t="shared" si="610"/>
        <v>76328.794117647063</v>
      </c>
      <c r="AC3815" s="5">
        <f t="shared" si="611"/>
        <v>1526.5758823529468</v>
      </c>
      <c r="AD3815" s="83">
        <f t="shared" si="613"/>
        <v>77855.37000000001</v>
      </c>
      <c r="AE3815" s="3">
        <f>VLOOKUP(I3815,[1]媒体政策预估表!A:N,MATCH(O3815,[1]媒体政策预估表!$A$2:$M$2,0),0)</f>
        <v>0.12</v>
      </c>
      <c r="AF3815" s="7">
        <f t="shared" si="612"/>
        <v>9342.644400000001</v>
      </c>
      <c r="AG3815" s="16">
        <v>0</v>
      </c>
      <c r="AH3815" s="83">
        <f t="shared" si="614"/>
        <v>77855.37000000001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3417</v>
      </c>
      <c r="B3816" s="91" t="s">
        <v>35</v>
      </c>
      <c r="C3816" s="91" t="s">
        <v>65</v>
      </c>
      <c r="D3816" s="91" t="s">
        <v>66</v>
      </c>
      <c r="E3816" s="91" t="s">
        <v>476</v>
      </c>
      <c r="F3816" s="91" t="s">
        <v>476</v>
      </c>
      <c r="G3816" s="91" t="s">
        <v>476</v>
      </c>
      <c r="H3816" s="91">
        <v>62</v>
      </c>
      <c r="I3816" s="91" t="s">
        <v>411</v>
      </c>
      <c r="J3816" s="2" t="s">
        <v>3335</v>
      </c>
      <c r="K3816" s="2" t="s">
        <v>3284</v>
      </c>
      <c r="L3816" s="2" t="s">
        <v>35</v>
      </c>
      <c r="M3816" s="91" t="s">
        <v>479</v>
      </c>
      <c r="N3816" s="64"/>
      <c r="O3816" s="64" t="s">
        <v>45</v>
      </c>
      <c r="P3816" s="64" t="s">
        <v>41</v>
      </c>
      <c r="Q3816" s="16">
        <v>0</v>
      </c>
      <c r="R3816" s="64">
        <v>1000059941</v>
      </c>
      <c r="S3816" s="64"/>
      <c r="T3816" s="83">
        <v>-3014.99</v>
      </c>
      <c r="U3816" s="13"/>
      <c r="V3816" s="13">
        <v>36970</v>
      </c>
      <c r="W3816" s="83">
        <f t="shared" si="615"/>
        <v>-39984.99</v>
      </c>
      <c r="X3816" s="83">
        <f t="shared" ref="X3816:X3834" si="616">IF(P3816="折扣",V3816*Q3816,IF(P3816="返现",V3816,V3816/(1+Q3816)))</f>
        <v>36970</v>
      </c>
      <c r="Y3816" s="83"/>
      <c r="Z3816" s="16">
        <v>0</v>
      </c>
      <c r="AA3816" s="7">
        <v>0</v>
      </c>
      <c r="AB3816" s="7">
        <f t="shared" si="610"/>
        <v>36970</v>
      </c>
      <c r="AC3816" s="5">
        <f t="shared" si="611"/>
        <v>0</v>
      </c>
      <c r="AD3816" s="83">
        <f t="shared" si="613"/>
        <v>36970</v>
      </c>
      <c r="AE3816" s="3">
        <f>VLOOKUP(I3816,[1]媒体政策预估表!A:N,MATCH(O3816,[1]媒体政策预估表!$A$2:$M$2,0),0)</f>
        <v>0.12</v>
      </c>
      <c r="AF3816" s="7">
        <f t="shared" si="612"/>
        <v>4436.3999999999996</v>
      </c>
      <c r="AG3816" s="16">
        <v>0</v>
      </c>
      <c r="AH3816" s="83">
        <f t="shared" si="614"/>
        <v>36970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3417</v>
      </c>
      <c r="B3817" s="91" t="s">
        <v>35</v>
      </c>
      <c r="C3817" s="91" t="s">
        <v>47</v>
      </c>
      <c r="D3817" s="91" t="s">
        <v>63</v>
      </c>
      <c r="E3817" s="91" t="s">
        <v>531</v>
      </c>
      <c r="F3817" s="91" t="s">
        <v>531</v>
      </c>
      <c r="G3817" s="91" t="s">
        <v>531</v>
      </c>
      <c r="H3817" s="91">
        <v>62</v>
      </c>
      <c r="I3817" s="91" t="s">
        <v>411</v>
      </c>
      <c r="J3817" s="2" t="s">
        <v>3335</v>
      </c>
      <c r="K3817" s="2" t="s">
        <v>3284</v>
      </c>
      <c r="L3817" s="2" t="s">
        <v>35</v>
      </c>
      <c r="M3817" s="91" t="s">
        <v>533</v>
      </c>
      <c r="N3817" s="64"/>
      <c r="O3817" s="64" t="s">
        <v>45</v>
      </c>
      <c r="P3817" s="64" t="s">
        <v>46</v>
      </c>
      <c r="Q3817" s="16">
        <v>5.0000000000000001E-3</v>
      </c>
      <c r="R3817" s="64">
        <v>1000080693</v>
      </c>
      <c r="S3817" s="64"/>
      <c r="T3817" s="83">
        <v>-312412.7099999999</v>
      </c>
      <c r="U3817" s="13"/>
      <c r="V3817" s="13">
        <v>62067.61</v>
      </c>
      <c r="W3817" s="83">
        <f t="shared" si="615"/>
        <v>-374480.31999999989</v>
      </c>
      <c r="X3817" s="83">
        <f t="shared" si="616"/>
        <v>61758.815920398018</v>
      </c>
      <c r="Y3817" s="83"/>
      <c r="Z3817" s="16">
        <v>0</v>
      </c>
      <c r="AA3817" s="7">
        <v>0</v>
      </c>
      <c r="AB3817" s="7">
        <f t="shared" si="610"/>
        <v>61758.815920398018</v>
      </c>
      <c r="AC3817" s="5">
        <f t="shared" si="611"/>
        <v>308.79407960198296</v>
      </c>
      <c r="AD3817" s="83">
        <f t="shared" si="613"/>
        <v>62067.61</v>
      </c>
      <c r="AE3817" s="3">
        <f>VLOOKUP(I3817,[1]媒体政策预估表!A:N,MATCH(O3817,[1]媒体政策预估表!$A$2:$M$2,0),0)</f>
        <v>0.12</v>
      </c>
      <c r="AF3817" s="7">
        <f t="shared" si="612"/>
        <v>7448.1131999999998</v>
      </c>
      <c r="AG3817" s="16">
        <v>0</v>
      </c>
      <c r="AH3817" s="83">
        <f t="shared" si="614"/>
        <v>62067.61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3417</v>
      </c>
      <c r="B3818" s="91" t="s">
        <v>35</v>
      </c>
      <c r="C3818" s="91" t="s">
        <v>47</v>
      </c>
      <c r="D3818" s="91" t="s">
        <v>63</v>
      </c>
      <c r="E3818" s="91" t="s">
        <v>536</v>
      </c>
      <c r="F3818" s="91" t="s">
        <v>536</v>
      </c>
      <c r="G3818" s="91" t="s">
        <v>536</v>
      </c>
      <c r="H3818" s="91">
        <v>62</v>
      </c>
      <c r="I3818" s="91" t="s">
        <v>411</v>
      </c>
      <c r="J3818" s="2" t="s">
        <v>3335</v>
      </c>
      <c r="K3818" s="2" t="s">
        <v>3284</v>
      </c>
      <c r="L3818" s="2" t="s">
        <v>35</v>
      </c>
      <c r="M3818" s="91" t="s">
        <v>538</v>
      </c>
      <c r="N3818" s="64"/>
      <c r="O3818" s="64" t="s">
        <v>45</v>
      </c>
      <c r="P3818" s="64" t="s">
        <v>46</v>
      </c>
      <c r="Q3818" s="16">
        <v>0.02</v>
      </c>
      <c r="R3818" s="64">
        <v>1000073749</v>
      </c>
      <c r="S3818" s="64"/>
      <c r="T3818" s="83">
        <v>-52630.080000000002</v>
      </c>
      <c r="U3818" s="13"/>
      <c r="V3818" s="13">
        <v>0</v>
      </c>
      <c r="W3818" s="83">
        <f t="shared" si="615"/>
        <v>-52630.080000000002</v>
      </c>
      <c r="X3818" s="83">
        <f t="shared" si="616"/>
        <v>0</v>
      </c>
      <c r="Y3818" s="83"/>
      <c r="Z3818" s="16">
        <v>0</v>
      </c>
      <c r="AA3818" s="7">
        <v>0</v>
      </c>
      <c r="AB3818" s="7">
        <f t="shared" si="610"/>
        <v>0</v>
      </c>
      <c r="AC3818" s="5">
        <f t="shared" si="611"/>
        <v>0</v>
      </c>
      <c r="AD3818" s="83">
        <f t="shared" si="613"/>
        <v>0</v>
      </c>
      <c r="AE3818" s="3">
        <f>VLOOKUP(I3818,[1]媒体政策预估表!A:N,MATCH(O3818,[1]媒体政策预估表!$A$2:$M$2,0),0)</f>
        <v>0.12</v>
      </c>
      <c r="AF3818" s="7">
        <f t="shared" si="612"/>
        <v>0</v>
      </c>
      <c r="AG3818" s="16">
        <v>0</v>
      </c>
      <c r="AH3818" s="83">
        <f t="shared" si="614"/>
        <v>0</v>
      </c>
      <c r="AI3818" s="64"/>
      <c r="AJ3818" s="1" t="e">
        <v>#N/A</v>
      </c>
      <c r="AK3818" s="12">
        <f t="shared" si="609"/>
        <v>0</v>
      </c>
    </row>
    <row r="3819" spans="1:37" hidden="1" x14ac:dyDescent="0.3">
      <c r="A3819" s="104" t="s">
        <v>3417</v>
      </c>
      <c r="B3819" s="91" t="s">
        <v>35</v>
      </c>
      <c r="C3819" s="91" t="s">
        <v>146</v>
      </c>
      <c r="D3819" s="91" t="s">
        <v>163</v>
      </c>
      <c r="E3819" s="91" t="s">
        <v>55</v>
      </c>
      <c r="F3819" s="91" t="s">
        <v>610</v>
      </c>
      <c r="G3819" s="91" t="s">
        <v>55</v>
      </c>
      <c r="H3819" s="91">
        <v>62</v>
      </c>
      <c r="I3819" s="91" t="s">
        <v>411</v>
      </c>
      <c r="J3819" s="2" t="s">
        <v>3335</v>
      </c>
      <c r="K3819" s="2" t="s">
        <v>3284</v>
      </c>
      <c r="L3819" s="2" t="s">
        <v>35</v>
      </c>
      <c r="M3819" s="91" t="s">
        <v>612</v>
      </c>
      <c r="N3819" s="64"/>
      <c r="O3819" s="64" t="s">
        <v>944</v>
      </c>
      <c r="P3819" s="64" t="s">
        <v>41</v>
      </c>
      <c r="Q3819" s="16">
        <v>0</v>
      </c>
      <c r="R3819" s="64">
        <v>1000016218</v>
      </c>
      <c r="S3819" s="64"/>
      <c r="T3819" s="83">
        <v>-297000.25</v>
      </c>
      <c r="U3819" s="13"/>
      <c r="V3819" s="13">
        <v>173415.99</v>
      </c>
      <c r="W3819" s="83">
        <f t="shared" si="615"/>
        <v>-470416.24</v>
      </c>
      <c r="X3819" s="83">
        <f t="shared" si="616"/>
        <v>173415.99</v>
      </c>
      <c r="Y3819" s="83"/>
      <c r="Z3819" s="16">
        <v>0</v>
      </c>
      <c r="AA3819" s="7">
        <v>0</v>
      </c>
      <c r="AB3819" s="7">
        <f t="shared" si="610"/>
        <v>173415.99</v>
      </c>
      <c r="AC3819" s="5">
        <f t="shared" si="611"/>
        <v>0</v>
      </c>
      <c r="AD3819" s="83">
        <f t="shared" si="613"/>
        <v>173415.99</v>
      </c>
      <c r="AE3819" s="3">
        <f>VLOOKUP(I3819,[1]媒体政策预估表!A:N,MATCH(O3819,[1]媒体政策预估表!$A$2:$M$2,0),0)</f>
        <v>0.12</v>
      </c>
      <c r="AF3819" s="7">
        <f t="shared" si="612"/>
        <v>20809.918799999999</v>
      </c>
      <c r="AG3819" s="16">
        <v>0</v>
      </c>
      <c r="AH3819" s="83">
        <f t="shared" si="614"/>
        <v>173415.99</v>
      </c>
      <c r="AI3819" s="64"/>
      <c r="AJ3819" s="1" t="e">
        <v>#N/A</v>
      </c>
      <c r="AK3819" s="12">
        <f t="shared" ref="AK3819:AK3882" si="617">X3819+AA3819-AB3819</f>
        <v>0</v>
      </c>
    </row>
    <row r="3820" spans="1:37" hidden="1" x14ac:dyDescent="0.3">
      <c r="A3820" s="104" t="s">
        <v>3417</v>
      </c>
      <c r="B3820" s="91" t="s">
        <v>35</v>
      </c>
      <c r="C3820" s="91" t="s">
        <v>65</v>
      </c>
      <c r="D3820" s="91" t="s">
        <v>66</v>
      </c>
      <c r="E3820" s="91" t="s">
        <v>472</v>
      </c>
      <c r="F3820" s="91" t="s">
        <v>472</v>
      </c>
      <c r="G3820" s="91" t="s">
        <v>472</v>
      </c>
      <c r="H3820" s="91">
        <v>62</v>
      </c>
      <c r="I3820" s="91" t="s">
        <v>411</v>
      </c>
      <c r="J3820" s="2" t="s">
        <v>3335</v>
      </c>
      <c r="K3820" s="2" t="s">
        <v>3284</v>
      </c>
      <c r="L3820" s="2" t="s">
        <v>35</v>
      </c>
      <c r="M3820" s="91" t="s">
        <v>1062</v>
      </c>
      <c r="N3820" s="64"/>
      <c r="O3820" s="64" t="s">
        <v>944</v>
      </c>
      <c r="P3820" s="64" t="s">
        <v>41</v>
      </c>
      <c r="Q3820" s="16">
        <v>0</v>
      </c>
      <c r="R3820" s="64">
        <v>1000048227</v>
      </c>
      <c r="S3820" s="64"/>
      <c r="T3820" s="83">
        <v>-2154.2400000000002</v>
      </c>
      <c r="U3820" s="13"/>
      <c r="V3820" s="13">
        <v>2334.5100000000007</v>
      </c>
      <c r="W3820" s="83">
        <f t="shared" si="615"/>
        <v>-4488.7500000000009</v>
      </c>
      <c r="X3820" s="83">
        <f t="shared" si="616"/>
        <v>2334.5100000000007</v>
      </c>
      <c r="Y3820" s="83"/>
      <c r="Z3820" s="16">
        <v>0</v>
      </c>
      <c r="AA3820" s="7">
        <v>0</v>
      </c>
      <c r="AB3820" s="7">
        <f t="shared" si="610"/>
        <v>2334.5100000000007</v>
      </c>
      <c r="AC3820" s="5">
        <f t="shared" si="611"/>
        <v>0</v>
      </c>
      <c r="AD3820" s="83">
        <f t="shared" si="613"/>
        <v>2334.5100000000007</v>
      </c>
      <c r="AE3820" s="3">
        <f>VLOOKUP(I3820,[1]媒体政策预估表!A:N,MATCH(O3820,[1]媒体政策预估表!$A$2:$M$2,0),0)</f>
        <v>0.12</v>
      </c>
      <c r="AF3820" s="7">
        <f t="shared" si="612"/>
        <v>280.14120000000008</v>
      </c>
      <c r="AG3820" s="16">
        <v>0</v>
      </c>
      <c r="AH3820" s="83">
        <f t="shared" si="614"/>
        <v>2334.5100000000007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3417</v>
      </c>
      <c r="B3821" s="91" t="s">
        <v>35</v>
      </c>
      <c r="C3821" s="91" t="s">
        <v>59</v>
      </c>
      <c r="D3821" s="91" t="s">
        <v>60</v>
      </c>
      <c r="E3821" s="91" t="s">
        <v>428</v>
      </c>
      <c r="F3821" s="91" t="s">
        <v>428</v>
      </c>
      <c r="G3821" s="91" t="s">
        <v>428</v>
      </c>
      <c r="H3821" s="91">
        <v>62</v>
      </c>
      <c r="I3821" s="91" t="s">
        <v>411</v>
      </c>
      <c r="J3821" s="2" t="s">
        <v>3335</v>
      </c>
      <c r="K3821" s="2" t="s">
        <v>3284</v>
      </c>
      <c r="L3821" s="2" t="s">
        <v>35</v>
      </c>
      <c r="M3821" s="91" t="s">
        <v>430</v>
      </c>
      <c r="N3821" s="64"/>
      <c r="O3821" s="64" t="s">
        <v>944</v>
      </c>
      <c r="P3821" s="64" t="s">
        <v>46</v>
      </c>
      <c r="Q3821" s="16">
        <v>0.04</v>
      </c>
      <c r="R3821" s="64">
        <v>1000069101</v>
      </c>
      <c r="S3821" s="64"/>
      <c r="T3821" s="83">
        <v>-6197.4100000000008</v>
      </c>
      <c r="U3821" s="13"/>
      <c r="V3821" s="13">
        <v>24705.250000000004</v>
      </c>
      <c r="W3821" s="83">
        <f t="shared" si="615"/>
        <v>-30902.660000000003</v>
      </c>
      <c r="X3821" s="83">
        <f t="shared" si="616"/>
        <v>23755.048076923078</v>
      </c>
      <c r="Y3821" s="83"/>
      <c r="Z3821" s="16">
        <v>0</v>
      </c>
      <c r="AA3821" s="7">
        <v>0</v>
      </c>
      <c r="AB3821" s="7">
        <f t="shared" si="610"/>
        <v>23755.048076923078</v>
      </c>
      <c r="AC3821" s="5">
        <f t="shared" si="611"/>
        <v>950.2019230769256</v>
      </c>
      <c r="AD3821" s="83">
        <f t="shared" si="613"/>
        <v>24705.250000000004</v>
      </c>
      <c r="AE3821" s="3">
        <f>VLOOKUP(I3821,[1]媒体政策预估表!A:N,MATCH(O3821,[1]媒体政策预估表!$A$2:$M$2,0),0)</f>
        <v>0.12</v>
      </c>
      <c r="AF3821" s="7">
        <f t="shared" si="612"/>
        <v>2964.63</v>
      </c>
      <c r="AG3821" s="16">
        <v>0</v>
      </c>
      <c r="AH3821" s="83">
        <f t="shared" si="614"/>
        <v>24705.250000000004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3417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3335</v>
      </c>
      <c r="K3822" s="2" t="s">
        <v>3284</v>
      </c>
      <c r="L3822" s="2" t="s">
        <v>35</v>
      </c>
      <c r="M3822" s="91" t="s">
        <v>657</v>
      </c>
      <c r="N3822" s="64"/>
      <c r="O3822" s="64" t="s">
        <v>944</v>
      </c>
      <c r="P3822" s="64" t="s">
        <v>46</v>
      </c>
      <c r="Q3822" s="16">
        <v>0.04</v>
      </c>
      <c r="R3822" s="64">
        <v>1000072406</v>
      </c>
      <c r="S3822" s="64"/>
      <c r="T3822" s="83">
        <v>-461833.13000000006</v>
      </c>
      <c r="U3822" s="13"/>
      <c r="V3822" s="13">
        <v>328029.95999999996</v>
      </c>
      <c r="W3822" s="83">
        <f t="shared" si="615"/>
        <v>-789863.09000000008</v>
      </c>
      <c r="X3822" s="83">
        <f t="shared" si="616"/>
        <v>315413.42307692301</v>
      </c>
      <c r="Y3822" s="83"/>
      <c r="Z3822" s="16">
        <v>0</v>
      </c>
      <c r="AA3822" s="7">
        <v>0</v>
      </c>
      <c r="AB3822" s="7">
        <f t="shared" si="610"/>
        <v>315413.42307692301</v>
      </c>
      <c r="AC3822" s="5">
        <f t="shared" si="611"/>
        <v>12616.536923076957</v>
      </c>
      <c r="AD3822" s="83">
        <f t="shared" si="613"/>
        <v>328029.95999999996</v>
      </c>
      <c r="AE3822" s="3">
        <f>VLOOKUP(I3822,[1]媒体政策预估表!A:N,MATCH(O3822,[1]媒体政策预估表!$A$2:$M$2,0),0)</f>
        <v>0.12</v>
      </c>
      <c r="AF3822" s="7">
        <f t="shared" si="612"/>
        <v>39363.595199999996</v>
      </c>
      <c r="AG3822" s="16">
        <v>0</v>
      </c>
      <c r="AH3822" s="83">
        <f t="shared" si="614"/>
        <v>328029.95999999996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3418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3335</v>
      </c>
      <c r="K3823" s="2" t="s">
        <v>3284</v>
      </c>
      <c r="L3823" s="2" t="s">
        <v>35</v>
      </c>
      <c r="M3823" s="91" t="s">
        <v>660</v>
      </c>
      <c r="N3823" s="64"/>
      <c r="O3823" s="64" t="s">
        <v>944</v>
      </c>
      <c r="P3823" s="64" t="s">
        <v>46</v>
      </c>
      <c r="Q3823" s="16">
        <v>0.04</v>
      </c>
      <c r="R3823" s="64">
        <v>1000073750</v>
      </c>
      <c r="S3823" s="64"/>
      <c r="T3823" s="83">
        <v>-130683.49</v>
      </c>
      <c r="U3823" s="13"/>
      <c r="V3823" s="13">
        <v>193701.26</v>
      </c>
      <c r="W3823" s="83">
        <f t="shared" si="615"/>
        <v>-324384.75</v>
      </c>
      <c r="X3823" s="83">
        <f t="shared" si="616"/>
        <v>186251.21153846153</v>
      </c>
      <c r="Y3823" s="83"/>
      <c r="Z3823" s="16">
        <v>0</v>
      </c>
      <c r="AA3823" s="7">
        <v>0</v>
      </c>
      <c r="AB3823" s="7">
        <f t="shared" si="610"/>
        <v>186251.21153846153</v>
      </c>
      <c r="AC3823" s="5">
        <f t="shared" si="611"/>
        <v>7450.0484615384776</v>
      </c>
      <c r="AD3823" s="83">
        <f t="shared" si="613"/>
        <v>193701.26</v>
      </c>
      <c r="AE3823" s="3">
        <f>VLOOKUP(I3823,[1]媒体政策预估表!A:N,MATCH(O3823,[1]媒体政策预估表!$A$2:$M$2,0),0)</f>
        <v>0.12</v>
      </c>
      <c r="AF3823" s="7">
        <f t="shared" si="612"/>
        <v>23244.1512</v>
      </c>
      <c r="AG3823" s="16">
        <v>0</v>
      </c>
      <c r="AH3823" s="83">
        <f t="shared" si="614"/>
        <v>193701.26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3417</v>
      </c>
      <c r="B3824" s="91" t="s">
        <v>35</v>
      </c>
      <c r="C3824" s="91" t="s">
        <v>166</v>
      </c>
      <c r="D3824" s="91" t="s">
        <v>176</v>
      </c>
      <c r="E3824" s="91" t="s">
        <v>654</v>
      </c>
      <c r="F3824" s="91" t="s">
        <v>654</v>
      </c>
      <c r="G3824" s="91" t="s">
        <v>654</v>
      </c>
      <c r="H3824" s="91">
        <v>62</v>
      </c>
      <c r="I3824" s="91" t="s">
        <v>411</v>
      </c>
      <c r="J3824" s="2" t="s">
        <v>3335</v>
      </c>
      <c r="K3824" s="2" t="s">
        <v>3284</v>
      </c>
      <c r="L3824" s="2" t="s">
        <v>35</v>
      </c>
      <c r="M3824" s="91" t="s">
        <v>658</v>
      </c>
      <c r="N3824" s="64"/>
      <c r="O3824" s="64" t="s">
        <v>944</v>
      </c>
      <c r="P3824" s="64" t="s">
        <v>46</v>
      </c>
      <c r="Q3824" s="16">
        <v>0.04</v>
      </c>
      <c r="R3824" s="64">
        <v>1000080359</v>
      </c>
      <c r="S3824" s="64"/>
      <c r="T3824" s="83">
        <v>-28969.369999999988</v>
      </c>
      <c r="U3824" s="13"/>
      <c r="V3824" s="13">
        <v>58152.76</v>
      </c>
      <c r="W3824" s="83">
        <f t="shared" si="615"/>
        <v>-87122.12999999999</v>
      </c>
      <c r="X3824" s="83">
        <f t="shared" si="616"/>
        <v>55916.115384615383</v>
      </c>
      <c r="Y3824" s="83"/>
      <c r="Z3824" s="16">
        <v>0</v>
      </c>
      <c r="AA3824" s="7">
        <v>0</v>
      </c>
      <c r="AB3824" s="7">
        <f t="shared" si="610"/>
        <v>55916.115384615383</v>
      </c>
      <c r="AC3824" s="5">
        <f t="shared" si="611"/>
        <v>2236.6446153846191</v>
      </c>
      <c r="AD3824" s="83">
        <f t="shared" si="613"/>
        <v>58152.76</v>
      </c>
      <c r="AE3824" s="3">
        <f>VLOOKUP(I3824,[1]媒体政策预估表!A:N,MATCH(O3824,[1]媒体政策预估表!$A$2:$M$2,0),0)</f>
        <v>0.12</v>
      </c>
      <c r="AF3824" s="7">
        <f t="shared" si="612"/>
        <v>6978.3311999999996</v>
      </c>
      <c r="AG3824" s="16">
        <v>0</v>
      </c>
      <c r="AH3824" s="83">
        <f t="shared" si="614"/>
        <v>58152.76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3417</v>
      </c>
      <c r="B3825" s="91" t="s">
        <v>35</v>
      </c>
      <c r="C3825" s="91" t="s">
        <v>146</v>
      </c>
      <c r="D3825" s="91" t="s">
        <v>163</v>
      </c>
      <c r="E3825" s="91" t="s">
        <v>55</v>
      </c>
      <c r="F3825" s="91" t="s">
        <v>610</v>
      </c>
      <c r="G3825" s="91" t="s">
        <v>55</v>
      </c>
      <c r="H3825" s="91">
        <v>62</v>
      </c>
      <c r="I3825" s="91" t="s">
        <v>411</v>
      </c>
      <c r="J3825" s="2" t="s">
        <v>3335</v>
      </c>
      <c r="K3825" s="2" t="s">
        <v>3284</v>
      </c>
      <c r="L3825" s="2" t="s">
        <v>35</v>
      </c>
      <c r="M3825" s="91" t="s">
        <v>611</v>
      </c>
      <c r="N3825" s="64"/>
      <c r="O3825" s="64" t="s">
        <v>944</v>
      </c>
      <c r="P3825" s="64" t="s">
        <v>41</v>
      </c>
      <c r="Q3825" s="16">
        <v>0</v>
      </c>
      <c r="R3825" s="64">
        <v>1000083696</v>
      </c>
      <c r="S3825" s="64"/>
      <c r="T3825" s="83">
        <v>-153648.74</v>
      </c>
      <c r="U3825" s="13"/>
      <c r="V3825" s="13">
        <v>237978.07</v>
      </c>
      <c r="W3825" s="83">
        <f t="shared" si="615"/>
        <v>-391626.81</v>
      </c>
      <c r="X3825" s="83">
        <f t="shared" si="616"/>
        <v>237978.07</v>
      </c>
      <c r="Y3825" s="83"/>
      <c r="Z3825" s="16">
        <v>0</v>
      </c>
      <c r="AA3825" s="7">
        <v>0</v>
      </c>
      <c r="AB3825" s="7">
        <f t="shared" si="610"/>
        <v>237978.07</v>
      </c>
      <c r="AC3825" s="5">
        <f t="shared" si="611"/>
        <v>0</v>
      </c>
      <c r="AD3825" s="83">
        <f t="shared" si="613"/>
        <v>237978.07</v>
      </c>
      <c r="AE3825" s="3">
        <f>VLOOKUP(I3825,[1]媒体政策预估表!A:N,MATCH(O3825,[1]媒体政策预估表!$A$2:$M$2,0),0)</f>
        <v>0.12</v>
      </c>
      <c r="AF3825" s="7">
        <f t="shared" si="612"/>
        <v>28557.368399999999</v>
      </c>
      <c r="AG3825" s="16">
        <v>0</v>
      </c>
      <c r="AH3825" s="83">
        <f t="shared" si="614"/>
        <v>237978.07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3418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3335</v>
      </c>
      <c r="K3826" s="2" t="s">
        <v>3284</v>
      </c>
      <c r="L3826" s="2" t="s">
        <v>35</v>
      </c>
      <c r="M3826" s="91" t="s">
        <v>659</v>
      </c>
      <c r="N3826" s="64"/>
      <c r="O3826" s="64" t="s">
        <v>944</v>
      </c>
      <c r="P3826" s="64" t="s">
        <v>46</v>
      </c>
      <c r="Q3826" s="16">
        <v>0.04</v>
      </c>
      <c r="R3826" s="64">
        <v>1000084508</v>
      </c>
      <c r="S3826" s="64"/>
      <c r="T3826" s="83">
        <v>-32847.320000000007</v>
      </c>
      <c r="U3826" s="13"/>
      <c r="V3826" s="13">
        <v>65644.190000000017</v>
      </c>
      <c r="W3826" s="83">
        <f t="shared" si="615"/>
        <v>-98491.510000000024</v>
      </c>
      <c r="X3826" s="83">
        <f t="shared" si="616"/>
        <v>63119.413461538476</v>
      </c>
      <c r="Y3826" s="83"/>
      <c r="Z3826" s="16">
        <v>0</v>
      </c>
      <c r="AA3826" s="7">
        <v>0</v>
      </c>
      <c r="AB3826" s="7">
        <f t="shared" si="610"/>
        <v>63119.413461538476</v>
      </c>
      <c r="AC3826" s="5">
        <f t="shared" si="611"/>
        <v>2524.7765384615413</v>
      </c>
      <c r="AD3826" s="83">
        <f t="shared" si="613"/>
        <v>65644.190000000017</v>
      </c>
      <c r="AE3826" s="3">
        <f>VLOOKUP(I3826,[1]媒体政策预估表!A:N,MATCH(O3826,[1]媒体政策预估表!$A$2:$M$2,0),0)</f>
        <v>0.12</v>
      </c>
      <c r="AF3826" s="7">
        <f t="shared" si="612"/>
        <v>7877.3028000000013</v>
      </c>
      <c r="AG3826" s="16">
        <v>0</v>
      </c>
      <c r="AH3826" s="83">
        <f t="shared" si="614"/>
        <v>65644.190000000017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3417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3335</v>
      </c>
      <c r="K3827" s="2" t="s">
        <v>3284</v>
      </c>
      <c r="L3827" s="2" t="s">
        <v>35</v>
      </c>
      <c r="M3827" s="91" t="s">
        <v>661</v>
      </c>
      <c r="N3827" s="64"/>
      <c r="O3827" s="64" t="s">
        <v>944</v>
      </c>
      <c r="P3827" s="64" t="s">
        <v>46</v>
      </c>
      <c r="Q3827" s="16">
        <v>0.04</v>
      </c>
      <c r="R3827" s="64">
        <v>1000085275</v>
      </c>
      <c r="S3827" s="64"/>
      <c r="T3827" s="83">
        <v>-157896.64999999997</v>
      </c>
      <c r="U3827" s="13"/>
      <c r="V3827" s="13">
        <v>215373.37000000005</v>
      </c>
      <c r="W3827" s="83">
        <f t="shared" si="615"/>
        <v>-373270.02</v>
      </c>
      <c r="X3827" s="83">
        <f t="shared" si="616"/>
        <v>207089.7788461539</v>
      </c>
      <c r="Y3827" s="83"/>
      <c r="Z3827" s="16">
        <v>0</v>
      </c>
      <c r="AA3827" s="7">
        <v>0</v>
      </c>
      <c r="AB3827" s="7">
        <f t="shared" si="610"/>
        <v>207089.7788461539</v>
      </c>
      <c r="AC3827" s="5">
        <f t="shared" si="611"/>
        <v>8283.5911538461514</v>
      </c>
      <c r="AD3827" s="83">
        <f t="shared" si="613"/>
        <v>215373.37000000005</v>
      </c>
      <c r="AE3827" s="3">
        <f>VLOOKUP(I3827,[1]媒体政策预估表!A:N,MATCH(O3827,[1]媒体政策预估表!$A$2:$M$2,0),0)</f>
        <v>0.12</v>
      </c>
      <c r="AF3827" s="7">
        <f t="shared" si="612"/>
        <v>25844.804400000005</v>
      </c>
      <c r="AG3827" s="16">
        <v>0</v>
      </c>
      <c r="AH3827" s="83">
        <f t="shared" si="614"/>
        <v>215373.37000000005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3417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3335</v>
      </c>
      <c r="K3828" s="2" t="s">
        <v>3284</v>
      </c>
      <c r="L3828" s="2" t="s">
        <v>35</v>
      </c>
      <c r="M3828" s="91" t="s">
        <v>655</v>
      </c>
      <c r="N3828" s="64"/>
      <c r="O3828" s="64" t="s">
        <v>944</v>
      </c>
      <c r="P3828" s="64" t="s">
        <v>46</v>
      </c>
      <c r="Q3828" s="16">
        <v>0.04</v>
      </c>
      <c r="R3828" s="64">
        <v>1000085487</v>
      </c>
      <c r="S3828" s="64"/>
      <c r="T3828" s="83">
        <v>-45991.64</v>
      </c>
      <c r="U3828" s="13"/>
      <c r="V3828" s="13">
        <v>83431.190000000017</v>
      </c>
      <c r="W3828" s="83">
        <f t="shared" si="615"/>
        <v>-129422.83000000002</v>
      </c>
      <c r="X3828" s="83">
        <f t="shared" si="616"/>
        <v>80222.298076923093</v>
      </c>
      <c r="Y3828" s="83"/>
      <c r="Z3828" s="16">
        <v>0</v>
      </c>
      <c r="AA3828" s="7">
        <v>0</v>
      </c>
      <c r="AB3828" s="7">
        <f t="shared" si="610"/>
        <v>80222.298076923093</v>
      </c>
      <c r="AC3828" s="5">
        <f t="shared" si="611"/>
        <v>3208.8919230769243</v>
      </c>
      <c r="AD3828" s="83">
        <f t="shared" si="613"/>
        <v>83431.190000000017</v>
      </c>
      <c r="AE3828" s="3">
        <f>VLOOKUP(I3828,[1]媒体政策预估表!A:N,MATCH(O3828,[1]媒体政策预估表!$A$2:$M$2,0),0)</f>
        <v>0.12</v>
      </c>
      <c r="AF3828" s="7">
        <f t="shared" si="612"/>
        <v>10011.742800000002</v>
      </c>
      <c r="AG3828" s="16">
        <v>0</v>
      </c>
      <c r="AH3828" s="83">
        <f t="shared" si="614"/>
        <v>83431.190000000017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3417</v>
      </c>
      <c r="B3829" s="91" t="s">
        <v>35</v>
      </c>
      <c r="C3829" s="91" t="s">
        <v>166</v>
      </c>
      <c r="D3829" s="91" t="s">
        <v>176</v>
      </c>
      <c r="E3829" s="91" t="s">
        <v>654</v>
      </c>
      <c r="F3829" s="91" t="s">
        <v>654</v>
      </c>
      <c r="G3829" s="91" t="s">
        <v>654</v>
      </c>
      <c r="H3829" s="91">
        <v>62</v>
      </c>
      <c r="I3829" s="91" t="s">
        <v>411</v>
      </c>
      <c r="J3829" s="2" t="s">
        <v>3335</v>
      </c>
      <c r="K3829" s="2" t="s">
        <v>3284</v>
      </c>
      <c r="L3829" s="2" t="s">
        <v>35</v>
      </c>
      <c r="M3829" s="91" t="s">
        <v>656</v>
      </c>
      <c r="N3829" s="64"/>
      <c r="O3829" s="64" t="s">
        <v>944</v>
      </c>
      <c r="P3829" s="64" t="s">
        <v>46</v>
      </c>
      <c r="Q3829" s="16">
        <v>0.04</v>
      </c>
      <c r="R3829" s="64">
        <v>1000088200</v>
      </c>
      <c r="S3829" s="64"/>
      <c r="T3829" s="83">
        <v>-139862.71</v>
      </c>
      <c r="U3829" s="13"/>
      <c r="V3829" s="13">
        <v>247862.79000000004</v>
      </c>
      <c r="W3829" s="83">
        <f t="shared" si="615"/>
        <v>-387725.5</v>
      </c>
      <c r="X3829" s="83">
        <f t="shared" si="616"/>
        <v>238329.60576923081</v>
      </c>
      <c r="Y3829" s="83"/>
      <c r="Z3829" s="16">
        <v>0</v>
      </c>
      <c r="AA3829" s="7">
        <v>0</v>
      </c>
      <c r="AB3829" s="7">
        <f t="shared" si="610"/>
        <v>238329.60576923081</v>
      </c>
      <c r="AC3829" s="5">
        <f t="shared" si="611"/>
        <v>9533.1842307692277</v>
      </c>
      <c r="AD3829" s="83">
        <f t="shared" si="613"/>
        <v>247862.79000000004</v>
      </c>
      <c r="AE3829" s="3">
        <f>VLOOKUP(I3829,[1]媒体政策预估表!A:N,MATCH(O3829,[1]媒体政策预估表!$A$2:$M$2,0),0)</f>
        <v>0.12</v>
      </c>
      <c r="AF3829" s="7">
        <f t="shared" si="612"/>
        <v>29743.534800000005</v>
      </c>
      <c r="AG3829" s="16">
        <v>0</v>
      </c>
      <c r="AH3829" s="83">
        <f t="shared" si="614"/>
        <v>247862.79000000004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3417</v>
      </c>
      <c r="B3830" s="91" t="s">
        <v>35</v>
      </c>
      <c r="C3830" s="91" t="s">
        <v>47</v>
      </c>
      <c r="D3830" s="91" t="s">
        <v>48</v>
      </c>
      <c r="E3830" s="91" t="s">
        <v>553</v>
      </c>
      <c r="F3830" s="91" t="s">
        <v>554</v>
      </c>
      <c r="G3830" s="91" t="s">
        <v>553</v>
      </c>
      <c r="H3830" s="91">
        <v>62</v>
      </c>
      <c r="I3830" s="91" t="s">
        <v>411</v>
      </c>
      <c r="J3830" s="2" t="s">
        <v>3335</v>
      </c>
      <c r="K3830" s="2" t="s">
        <v>3284</v>
      </c>
      <c r="L3830" s="2" t="s">
        <v>35</v>
      </c>
      <c r="M3830" s="91" t="s">
        <v>555</v>
      </c>
      <c r="N3830" s="64"/>
      <c r="O3830" s="64" t="s">
        <v>944</v>
      </c>
      <c r="P3830" s="64" t="s">
        <v>46</v>
      </c>
      <c r="Q3830" s="16">
        <v>0.02</v>
      </c>
      <c r="R3830" s="64">
        <v>1000100619</v>
      </c>
      <c r="S3830" s="64"/>
      <c r="T3830" s="83">
        <v>-3888.9</v>
      </c>
      <c r="U3830" s="13"/>
      <c r="V3830" s="13">
        <v>310216.00999999989</v>
      </c>
      <c r="W3830" s="83">
        <f t="shared" si="615"/>
        <v>-314104.90999999992</v>
      </c>
      <c r="X3830" s="83">
        <f t="shared" si="616"/>
        <v>304133.34313725476</v>
      </c>
      <c r="Y3830" s="83"/>
      <c r="Z3830" s="16">
        <v>0</v>
      </c>
      <c r="AA3830" s="7">
        <v>0</v>
      </c>
      <c r="AB3830" s="7">
        <f t="shared" si="610"/>
        <v>304133.34313725476</v>
      </c>
      <c r="AC3830" s="5">
        <f t="shared" si="611"/>
        <v>6082.666862745129</v>
      </c>
      <c r="AD3830" s="83">
        <f t="shared" si="613"/>
        <v>310216.00999999989</v>
      </c>
      <c r="AE3830" s="3">
        <f>VLOOKUP(I3830,[1]媒体政策预估表!A:N,MATCH(O3830,[1]媒体政策预估表!$A$2:$M$2,0),0)</f>
        <v>0.12</v>
      </c>
      <c r="AF3830" s="7">
        <f t="shared" si="612"/>
        <v>37225.921199999982</v>
      </c>
      <c r="AG3830" s="16">
        <v>0</v>
      </c>
      <c r="AH3830" s="83">
        <f t="shared" si="614"/>
        <v>310216.00999999989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3417</v>
      </c>
      <c r="B3831" s="91" t="s">
        <v>35</v>
      </c>
      <c r="C3831" s="91" t="s">
        <v>65</v>
      </c>
      <c r="D3831" s="91" t="s">
        <v>66</v>
      </c>
      <c r="E3831" s="91" t="s">
        <v>1910</v>
      </c>
      <c r="F3831" s="91" t="s">
        <v>1911</v>
      </c>
      <c r="G3831" s="91" t="s">
        <v>476</v>
      </c>
      <c r="H3831" s="91">
        <v>62</v>
      </c>
      <c r="I3831" s="91" t="s">
        <v>411</v>
      </c>
      <c r="J3831" s="2" t="s">
        <v>3335</v>
      </c>
      <c r="K3831" s="2" t="s">
        <v>3284</v>
      </c>
      <c r="L3831" s="2" t="s">
        <v>35</v>
      </c>
      <c r="M3831" s="91" t="s">
        <v>480</v>
      </c>
      <c r="N3831" s="64"/>
      <c r="O3831" s="64" t="s">
        <v>944</v>
      </c>
      <c r="P3831" s="64" t="s">
        <v>46</v>
      </c>
      <c r="Q3831" s="16">
        <v>0.03</v>
      </c>
      <c r="R3831" s="64">
        <v>1000100635</v>
      </c>
      <c r="S3831" s="64"/>
      <c r="T3831" s="83">
        <v>0</v>
      </c>
      <c r="U3831" s="13"/>
      <c r="V3831" s="13">
        <v>112.01</v>
      </c>
      <c r="W3831" s="83">
        <f t="shared" si="615"/>
        <v>-112.01</v>
      </c>
      <c r="X3831" s="83">
        <f t="shared" si="616"/>
        <v>108.74757281553399</v>
      </c>
      <c r="Y3831" s="83"/>
      <c r="Z3831" s="16">
        <v>0</v>
      </c>
      <c r="AA3831" s="7">
        <v>0</v>
      </c>
      <c r="AB3831" s="7">
        <f t="shared" si="610"/>
        <v>108.74757281553399</v>
      </c>
      <c r="AC3831" s="5">
        <f t="shared" si="611"/>
        <v>3.26242718446602</v>
      </c>
      <c r="AD3831" s="83">
        <f t="shared" si="613"/>
        <v>112.01</v>
      </c>
      <c r="AE3831" s="3">
        <f>VLOOKUP(I3831,[1]媒体政策预估表!A:N,MATCH(O3831,[1]媒体政策预估表!$A$2:$M$2,0),0)</f>
        <v>0.12</v>
      </c>
      <c r="AF3831" s="7">
        <f t="shared" si="612"/>
        <v>13.4412</v>
      </c>
      <c r="AG3831" s="16">
        <v>0</v>
      </c>
      <c r="AH3831" s="83">
        <f t="shared" si="614"/>
        <v>112.01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3417</v>
      </c>
      <c r="B3832" s="91" t="s">
        <v>35</v>
      </c>
      <c r="C3832" s="91" t="s">
        <v>47</v>
      </c>
      <c r="D3832" s="91" t="s">
        <v>63</v>
      </c>
      <c r="E3832" s="91" t="s">
        <v>536</v>
      </c>
      <c r="F3832" s="91" t="s">
        <v>536</v>
      </c>
      <c r="G3832" s="91" t="s">
        <v>536</v>
      </c>
      <c r="H3832" s="91">
        <v>62</v>
      </c>
      <c r="I3832" s="91" t="s">
        <v>411</v>
      </c>
      <c r="J3832" s="2" t="s">
        <v>3335</v>
      </c>
      <c r="K3832" s="2" t="s">
        <v>3284</v>
      </c>
      <c r="L3832" s="2" t="s">
        <v>35</v>
      </c>
      <c r="M3832" s="91" t="s">
        <v>538</v>
      </c>
      <c r="N3832" s="64"/>
      <c r="O3832" s="64" t="s">
        <v>944</v>
      </c>
      <c r="P3832" s="64" t="s">
        <v>46</v>
      </c>
      <c r="Q3832" s="16">
        <v>0.02</v>
      </c>
      <c r="R3832" s="64">
        <v>1000073749</v>
      </c>
      <c r="S3832" s="64"/>
      <c r="T3832" s="83">
        <v>-94324.159999999989</v>
      </c>
      <c r="U3832" s="13"/>
      <c r="V3832" s="13">
        <v>0</v>
      </c>
      <c r="W3832" s="83">
        <f t="shared" si="615"/>
        <v>-94324.159999999989</v>
      </c>
      <c r="X3832" s="83">
        <f t="shared" si="616"/>
        <v>0</v>
      </c>
      <c r="Y3832" s="83"/>
      <c r="Z3832" s="16">
        <v>0</v>
      </c>
      <c r="AA3832" s="7">
        <v>0</v>
      </c>
      <c r="AB3832" s="7">
        <f t="shared" si="610"/>
        <v>0</v>
      </c>
      <c r="AC3832" s="5">
        <f t="shared" si="611"/>
        <v>0</v>
      </c>
      <c r="AD3832" s="83">
        <f t="shared" si="613"/>
        <v>0</v>
      </c>
      <c r="AE3832" s="3">
        <f>VLOOKUP(I3832,[1]媒体政策预估表!A:N,MATCH(O3832,[1]媒体政策预估表!$A$2:$M$2,0),0)</f>
        <v>0.12</v>
      </c>
      <c r="AF3832" s="7">
        <f t="shared" si="612"/>
        <v>0</v>
      </c>
      <c r="AG3832" s="16">
        <v>0</v>
      </c>
      <c r="AH3832" s="83">
        <f t="shared" si="614"/>
        <v>0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3417</v>
      </c>
      <c r="B3833" s="91" t="s">
        <v>35</v>
      </c>
      <c r="C3833" s="91" t="s">
        <v>36</v>
      </c>
      <c r="D3833" s="91" t="s">
        <v>54</v>
      </c>
      <c r="E3833" s="91" t="s">
        <v>1072</v>
      </c>
      <c r="F3833" s="91" t="s">
        <v>1197</v>
      </c>
      <c r="G3833" s="91" t="s">
        <v>1072</v>
      </c>
      <c r="H3833" s="91">
        <v>62</v>
      </c>
      <c r="I3833" s="91" t="s">
        <v>411</v>
      </c>
      <c r="J3833" s="2" t="s">
        <v>3335</v>
      </c>
      <c r="K3833" s="2" t="s">
        <v>3284</v>
      </c>
      <c r="L3833" s="2" t="s">
        <v>35</v>
      </c>
      <c r="M3833" s="91" t="s">
        <v>3465</v>
      </c>
      <c r="N3833" s="64"/>
      <c r="O3833" s="64" t="s">
        <v>3504</v>
      </c>
      <c r="P3833" s="64" t="s">
        <v>46</v>
      </c>
      <c r="Q3833" s="16">
        <v>0.04</v>
      </c>
      <c r="R3833" s="82">
        <v>1000101654</v>
      </c>
      <c r="S3833" s="64"/>
      <c r="T3833" s="13">
        <v>0</v>
      </c>
      <c r="U3833" s="13">
        <v>0</v>
      </c>
      <c r="V3833" s="13">
        <v>2290.64</v>
      </c>
      <c r="W3833" s="83">
        <f t="shared" si="615"/>
        <v>-2290.64</v>
      </c>
      <c r="X3833" s="83">
        <f t="shared" si="616"/>
        <v>2202.5384615384614</v>
      </c>
      <c r="Y3833" s="83"/>
      <c r="Z3833" s="16">
        <v>0</v>
      </c>
      <c r="AA3833" s="7">
        <v>0</v>
      </c>
      <c r="AB3833" s="7">
        <f t="shared" si="610"/>
        <v>2202.5384615384614</v>
      </c>
      <c r="AC3833" s="5">
        <f t="shared" si="611"/>
        <v>88.101538461538439</v>
      </c>
      <c r="AD3833" s="83">
        <f t="shared" si="613"/>
        <v>2290.64</v>
      </c>
      <c r="AE3833" s="3">
        <f>VLOOKUP(I3833,[1]媒体政策预估表!A:N,MATCH(O3833,[1]媒体政策预估表!$A$2:$M$2,0),0)</f>
        <v>0.12</v>
      </c>
      <c r="AF3833" s="7">
        <f t="shared" si="612"/>
        <v>274.8768</v>
      </c>
      <c r="AG3833" s="16">
        <v>0</v>
      </c>
      <c r="AH3833" s="83">
        <f t="shared" si="614"/>
        <v>2290.64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3417</v>
      </c>
      <c r="B3834" s="91" t="s">
        <v>35</v>
      </c>
      <c r="C3834" s="91" t="s">
        <v>166</v>
      </c>
      <c r="D3834" s="91" t="s">
        <v>176</v>
      </c>
      <c r="E3834" s="91" t="s">
        <v>3502</v>
      </c>
      <c r="F3834" s="91" t="s">
        <v>3502</v>
      </c>
      <c r="G3834" s="91" t="s">
        <v>3502</v>
      </c>
      <c r="H3834" s="91">
        <v>62</v>
      </c>
      <c r="I3834" s="91" t="s">
        <v>411</v>
      </c>
      <c r="J3834" s="2" t="s">
        <v>3335</v>
      </c>
      <c r="K3834" s="2" t="s">
        <v>3284</v>
      </c>
      <c r="L3834" s="2" t="s">
        <v>35</v>
      </c>
      <c r="M3834" s="91" t="s">
        <v>3503</v>
      </c>
      <c r="N3834" s="64"/>
      <c r="O3834" s="64" t="s">
        <v>3505</v>
      </c>
      <c r="P3834" s="64" t="s">
        <v>46</v>
      </c>
      <c r="Q3834" s="16">
        <v>0.04</v>
      </c>
      <c r="R3834" s="82">
        <v>1000101920</v>
      </c>
      <c r="S3834" s="64"/>
      <c r="T3834" s="13">
        <v>0</v>
      </c>
      <c r="U3834" s="13">
        <v>0</v>
      </c>
      <c r="V3834" s="13">
        <v>1503.1599999999999</v>
      </c>
      <c r="W3834" s="83">
        <v>0</v>
      </c>
      <c r="X3834" s="83">
        <f t="shared" si="616"/>
        <v>1445.3461538461536</v>
      </c>
      <c r="Y3834" s="83"/>
      <c r="Z3834" s="16">
        <v>0</v>
      </c>
      <c r="AA3834" s="7">
        <v>0</v>
      </c>
      <c r="AB3834" s="7">
        <f t="shared" si="610"/>
        <v>1445.3461538461536</v>
      </c>
      <c r="AC3834" s="5">
        <f t="shared" si="611"/>
        <v>57.813846153846271</v>
      </c>
      <c r="AD3834" s="83">
        <f t="shared" si="613"/>
        <v>1503.1599999999999</v>
      </c>
      <c r="AE3834" s="3">
        <f>VLOOKUP(I3834,[1]媒体政策预估表!A:N,MATCH(O3834,[1]媒体政策预估表!$A$2:$M$2,0),0)</f>
        <v>0.12</v>
      </c>
      <c r="AF3834" s="7">
        <f t="shared" si="612"/>
        <v>180.37919999999997</v>
      </c>
      <c r="AG3834" s="16">
        <v>0</v>
      </c>
      <c r="AH3834" s="83">
        <f t="shared" si="614"/>
        <v>1503.1599999999999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3417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3336</v>
      </c>
      <c r="K3835" s="2" t="s">
        <v>3296</v>
      </c>
      <c r="L3835" s="2" t="s">
        <v>35</v>
      </c>
      <c r="M3835" s="91" t="s">
        <v>3506</v>
      </c>
      <c r="N3835" s="64"/>
      <c r="O3835" s="64" t="s">
        <v>413</v>
      </c>
      <c r="P3835" s="64" t="s">
        <v>76</v>
      </c>
      <c r="Q3835" s="16">
        <v>0.06</v>
      </c>
      <c r="R3835" s="82" t="s">
        <v>3507</v>
      </c>
      <c r="S3835" s="64"/>
      <c r="T3835" s="84">
        <v>0</v>
      </c>
      <c r="U3835" s="84">
        <v>10000</v>
      </c>
      <c r="V3835" s="84">
        <v>1991.39</v>
      </c>
      <c r="W3835" s="84">
        <f>T3835+U3835-V3835</f>
        <v>8008.61</v>
      </c>
      <c r="X3835" s="84">
        <f>IF(P3835="折扣",V3835*Q3835,IF(P3835="返现",V3835,V3835/(1+Q3835)))</f>
        <v>1991.39</v>
      </c>
      <c r="Y3835" s="84"/>
      <c r="Z3835" s="16">
        <v>0</v>
      </c>
      <c r="AA3835" s="7">
        <v>0</v>
      </c>
      <c r="AB3835" s="7">
        <f t="shared" si="610"/>
        <v>1991.39</v>
      </c>
      <c r="AC3835" s="5">
        <f t="shared" si="611"/>
        <v>119.4834</v>
      </c>
      <c r="AD3835" s="84">
        <f>V3835</f>
        <v>1991.39</v>
      </c>
      <c r="AE3835" s="3">
        <f>VLOOKUP(I3835,[1]媒体政策预估表!A:N,MATCH(O3835,[1]媒体政策预估表!$A$2:$M$2,0),0)</f>
        <v>7.0000000000000007E-2</v>
      </c>
      <c r="AF3835" s="7">
        <f t="shared" si="612"/>
        <v>139.39730000000003</v>
      </c>
      <c r="AG3835" s="16">
        <v>0</v>
      </c>
      <c r="AH3835" s="84">
        <f>V3835</f>
        <v>1991.39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3418</v>
      </c>
      <c r="B3836" s="91" t="s">
        <v>35</v>
      </c>
      <c r="C3836" s="91" t="s">
        <v>59</v>
      </c>
      <c r="D3836" s="91" t="s">
        <v>60</v>
      </c>
      <c r="E3836" s="91" t="s">
        <v>77</v>
      </c>
      <c r="F3836" s="91" t="s">
        <v>77</v>
      </c>
      <c r="G3836" s="91" t="s">
        <v>77</v>
      </c>
      <c r="H3836" s="91">
        <v>360</v>
      </c>
      <c r="I3836" s="91" t="s">
        <v>1063</v>
      </c>
      <c r="J3836" s="2" t="s">
        <v>3336</v>
      </c>
      <c r="K3836" s="2" t="s">
        <v>3296</v>
      </c>
      <c r="L3836" s="2" t="s">
        <v>35</v>
      </c>
      <c r="M3836" s="91" t="s">
        <v>1064</v>
      </c>
      <c r="N3836" s="64"/>
      <c r="O3836" s="64" t="s">
        <v>413</v>
      </c>
      <c r="P3836" s="64" t="s">
        <v>76</v>
      </c>
      <c r="Q3836" s="16">
        <v>0.06</v>
      </c>
      <c r="R3836" s="82">
        <v>18511605911</v>
      </c>
      <c r="S3836" s="64"/>
      <c r="T3836" s="84">
        <v>20000</v>
      </c>
      <c r="U3836" s="84">
        <v>400</v>
      </c>
      <c r="V3836" s="84">
        <v>10811</v>
      </c>
      <c r="W3836" s="84">
        <f t="shared" ref="W3836:W3899" si="618">T3836+U3836-V3836</f>
        <v>9589</v>
      </c>
      <c r="X3836" s="84">
        <f t="shared" ref="X3836:X3899" si="619">IF(P3836="折扣",V3836*Q3836,IF(P3836="返现",V3836,V3836/(1+Q3836)))</f>
        <v>10811</v>
      </c>
      <c r="Y3836" s="84"/>
      <c r="Z3836" s="16">
        <v>0</v>
      </c>
      <c r="AA3836" s="7">
        <v>0</v>
      </c>
      <c r="AB3836" s="7">
        <f t="shared" si="610"/>
        <v>10811</v>
      </c>
      <c r="AC3836" s="5">
        <f t="shared" si="611"/>
        <v>648.66</v>
      </c>
      <c r="AD3836" s="84">
        <f t="shared" ref="AD3836:AD3899" si="620">V3836</f>
        <v>10811</v>
      </c>
      <c r="AE3836" s="3">
        <f>VLOOKUP(I3836,[1]媒体政策预估表!A:N,MATCH(O3836,[1]媒体政策预估表!$A$2:$M$2,0),0)</f>
        <v>7.0000000000000007E-2</v>
      </c>
      <c r="AF3836" s="7">
        <f t="shared" si="612"/>
        <v>756.7700000000001</v>
      </c>
      <c r="AG3836" s="16">
        <v>0</v>
      </c>
      <c r="AH3836" s="84">
        <f t="shared" ref="AH3836:AH3899" si="621">V3836</f>
        <v>10811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3417</v>
      </c>
      <c r="B3837" s="91" t="s">
        <v>35</v>
      </c>
      <c r="C3837" s="91" t="s">
        <v>59</v>
      </c>
      <c r="D3837" s="91" t="s">
        <v>60</v>
      </c>
      <c r="E3837" s="91" t="s">
        <v>613</v>
      </c>
      <c r="F3837" s="91" t="s">
        <v>1065</v>
      </c>
      <c r="G3837" s="91" t="s">
        <v>613</v>
      </c>
      <c r="H3837" s="91">
        <v>360</v>
      </c>
      <c r="I3837" s="91" t="s">
        <v>1063</v>
      </c>
      <c r="J3837" s="2" t="s">
        <v>3336</v>
      </c>
      <c r="K3837" s="2" t="s">
        <v>3296</v>
      </c>
      <c r="L3837" s="2" t="s">
        <v>35</v>
      </c>
      <c r="M3837" s="91" t="s">
        <v>613</v>
      </c>
      <c r="N3837" s="64"/>
      <c r="O3837" s="64" t="s">
        <v>413</v>
      </c>
      <c r="P3837" s="64" t="s">
        <v>46</v>
      </c>
      <c r="Q3837" s="16">
        <v>0.02</v>
      </c>
      <c r="R3837" s="82" t="s">
        <v>1066</v>
      </c>
      <c r="S3837" s="64"/>
      <c r="T3837" s="84">
        <v>4961</v>
      </c>
      <c r="U3837" s="84">
        <v>50000</v>
      </c>
      <c r="V3837" s="84">
        <v>29464.5</v>
      </c>
      <c r="W3837" s="84">
        <f t="shared" si="618"/>
        <v>25496.5</v>
      </c>
      <c r="X3837" s="84">
        <f t="shared" si="619"/>
        <v>28886.764705882353</v>
      </c>
      <c r="Y3837" s="84"/>
      <c r="Z3837" s="16">
        <v>0</v>
      </c>
      <c r="AA3837" s="7">
        <v>0</v>
      </c>
      <c r="AB3837" s="7">
        <f t="shared" si="610"/>
        <v>28886.764705882353</v>
      </c>
      <c r="AC3837" s="5">
        <f t="shared" si="611"/>
        <v>577.73529411764684</v>
      </c>
      <c r="AD3837" s="84">
        <f t="shared" si="620"/>
        <v>29464.5</v>
      </c>
      <c r="AE3837" s="3">
        <f>VLOOKUP(I3837,[1]媒体政策预估表!A:N,MATCH(O3837,[1]媒体政策预估表!$A$2:$M$2,0),0)</f>
        <v>7.0000000000000007E-2</v>
      </c>
      <c r="AF3837" s="7">
        <f t="shared" si="612"/>
        <v>2062.5150000000003</v>
      </c>
      <c r="AG3837" s="16">
        <v>0</v>
      </c>
      <c r="AH3837" s="84">
        <f t="shared" si="621"/>
        <v>29464.5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3417</v>
      </c>
      <c r="B3838" s="91" t="s">
        <v>35</v>
      </c>
      <c r="C3838" s="91" t="s">
        <v>59</v>
      </c>
      <c r="D3838" s="91" t="s">
        <v>60</v>
      </c>
      <c r="E3838" s="91" t="s">
        <v>415</v>
      </c>
      <c r="F3838" s="91" t="s">
        <v>415</v>
      </c>
      <c r="G3838" s="91" t="s">
        <v>415</v>
      </c>
      <c r="H3838" s="91">
        <v>360</v>
      </c>
      <c r="I3838" s="91" t="s">
        <v>1063</v>
      </c>
      <c r="J3838" s="2" t="s">
        <v>3336</v>
      </c>
      <c r="K3838" s="2" t="s">
        <v>3296</v>
      </c>
      <c r="L3838" s="2" t="s">
        <v>35</v>
      </c>
      <c r="M3838" s="91" t="s">
        <v>415</v>
      </c>
      <c r="N3838" s="64"/>
      <c r="O3838" s="64" t="s">
        <v>413</v>
      </c>
      <c r="P3838" s="64" t="s">
        <v>46</v>
      </c>
      <c r="Q3838" s="16">
        <v>0.02</v>
      </c>
      <c r="R3838" s="82" t="s">
        <v>1067</v>
      </c>
      <c r="S3838" s="64"/>
      <c r="T3838" s="84">
        <v>7229.6600000000035</v>
      </c>
      <c r="U3838" s="84">
        <v>30000</v>
      </c>
      <c r="V3838" s="84">
        <v>34383.599999999999</v>
      </c>
      <c r="W3838" s="84">
        <f t="shared" si="618"/>
        <v>2846.0600000000049</v>
      </c>
      <c r="X3838" s="84">
        <f t="shared" si="619"/>
        <v>33709.411764705881</v>
      </c>
      <c r="Y3838" s="84"/>
      <c r="Z3838" s="16">
        <v>0</v>
      </c>
      <c r="AA3838" s="7">
        <v>0</v>
      </c>
      <c r="AB3838" s="7">
        <f t="shared" si="610"/>
        <v>33709.411764705881</v>
      </c>
      <c r="AC3838" s="5">
        <f t="shared" si="611"/>
        <v>674.18823529411748</v>
      </c>
      <c r="AD3838" s="84">
        <f t="shared" si="620"/>
        <v>34383.599999999999</v>
      </c>
      <c r="AE3838" s="3">
        <f>VLOOKUP(I3838,[1]媒体政策预估表!A:N,MATCH(O3838,[1]媒体政策预估表!$A$2:$M$2,0),0)</f>
        <v>7.0000000000000007E-2</v>
      </c>
      <c r="AF3838" s="7">
        <f t="shared" si="612"/>
        <v>2406.8520000000003</v>
      </c>
      <c r="AG3838" s="16">
        <v>0</v>
      </c>
      <c r="AH3838" s="84">
        <f t="shared" si="621"/>
        <v>34383.599999999999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3418</v>
      </c>
      <c r="B3839" s="91" t="s">
        <v>35</v>
      </c>
      <c r="C3839" s="91" t="s">
        <v>59</v>
      </c>
      <c r="D3839" s="91" t="s">
        <v>60</v>
      </c>
      <c r="E3839" s="91" t="s">
        <v>1075</v>
      </c>
      <c r="F3839" s="91" t="s">
        <v>1075</v>
      </c>
      <c r="G3839" s="91" t="s">
        <v>1075</v>
      </c>
      <c r="H3839" s="91">
        <v>360</v>
      </c>
      <c r="I3839" s="91" t="s">
        <v>1063</v>
      </c>
      <c r="J3839" s="2" t="s">
        <v>3336</v>
      </c>
      <c r="K3839" s="2" t="s">
        <v>3296</v>
      </c>
      <c r="L3839" s="2" t="s">
        <v>35</v>
      </c>
      <c r="M3839" s="91" t="s">
        <v>1075</v>
      </c>
      <c r="N3839" s="64"/>
      <c r="O3839" s="64" t="s">
        <v>413</v>
      </c>
      <c r="P3839" s="64" t="s">
        <v>41</v>
      </c>
      <c r="Q3839" s="16">
        <v>0</v>
      </c>
      <c r="R3839" s="82" t="s">
        <v>1076</v>
      </c>
      <c r="S3839" s="64"/>
      <c r="T3839" s="84">
        <v>3970.3999999999996</v>
      </c>
      <c r="U3839" s="84">
        <v>5000</v>
      </c>
      <c r="V3839" s="84">
        <v>6391.1</v>
      </c>
      <c r="W3839" s="84">
        <f t="shared" si="618"/>
        <v>2579.2999999999993</v>
      </c>
      <c r="X3839" s="84">
        <f t="shared" si="619"/>
        <v>6391.1</v>
      </c>
      <c r="Y3839" s="84"/>
      <c r="Z3839" s="16">
        <v>0</v>
      </c>
      <c r="AA3839" s="7">
        <v>0</v>
      </c>
      <c r="AB3839" s="7">
        <f t="shared" si="610"/>
        <v>6391.1</v>
      </c>
      <c r="AC3839" s="5">
        <f t="shared" si="611"/>
        <v>0</v>
      </c>
      <c r="AD3839" s="84">
        <f t="shared" si="620"/>
        <v>6391.1</v>
      </c>
      <c r="AE3839" s="3">
        <f>VLOOKUP(I3839,[1]媒体政策预估表!A:N,MATCH(O3839,[1]媒体政策预估表!$A$2:$M$2,0),0)</f>
        <v>7.0000000000000007E-2</v>
      </c>
      <c r="AF3839" s="7">
        <f t="shared" si="612"/>
        <v>447.37700000000007</v>
      </c>
      <c r="AG3839" s="16">
        <v>0</v>
      </c>
      <c r="AH3839" s="84">
        <f t="shared" si="621"/>
        <v>6391.1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3417</v>
      </c>
      <c r="B3840" s="91" t="s">
        <v>35</v>
      </c>
      <c r="C3840" s="91" t="s">
        <v>59</v>
      </c>
      <c r="D3840" s="91" t="s">
        <v>60</v>
      </c>
      <c r="E3840" s="91" t="s">
        <v>61</v>
      </c>
      <c r="F3840" s="91" t="s">
        <v>62</v>
      </c>
      <c r="G3840" s="91" t="s">
        <v>61</v>
      </c>
      <c r="H3840" s="91">
        <v>360</v>
      </c>
      <c r="I3840" s="91" t="s">
        <v>1063</v>
      </c>
      <c r="J3840" s="2" t="s">
        <v>3336</v>
      </c>
      <c r="K3840" s="2" t="s">
        <v>3296</v>
      </c>
      <c r="L3840" s="2" t="s">
        <v>35</v>
      </c>
      <c r="M3840" s="91" t="s">
        <v>61</v>
      </c>
      <c r="N3840" s="64"/>
      <c r="O3840" s="64" t="s">
        <v>413</v>
      </c>
      <c r="P3840" s="64" t="s">
        <v>46</v>
      </c>
      <c r="Q3840" s="16">
        <v>0.02</v>
      </c>
      <c r="R3840" s="82" t="s">
        <v>1077</v>
      </c>
      <c r="S3840" s="64"/>
      <c r="T3840" s="84">
        <v>44680.179999999993</v>
      </c>
      <c r="U3840" s="84">
        <v>50000</v>
      </c>
      <c r="V3840" s="84">
        <v>41367</v>
      </c>
      <c r="W3840" s="84">
        <f t="shared" si="618"/>
        <v>53313.179999999993</v>
      </c>
      <c r="X3840" s="84">
        <f t="shared" si="619"/>
        <v>40555.882352941175</v>
      </c>
      <c r="Y3840" s="84"/>
      <c r="Z3840" s="16">
        <v>0</v>
      </c>
      <c r="AA3840" s="7">
        <v>0</v>
      </c>
      <c r="AB3840" s="7">
        <f t="shared" si="610"/>
        <v>40555.882352941175</v>
      </c>
      <c r="AC3840" s="5">
        <f t="shared" si="611"/>
        <v>811.11764705882524</v>
      </c>
      <c r="AD3840" s="84">
        <f t="shared" si="620"/>
        <v>41367</v>
      </c>
      <c r="AE3840" s="3">
        <f>VLOOKUP(I3840,[1]媒体政策预估表!A:N,MATCH(O3840,[1]媒体政策预估表!$A$2:$M$2,0),0)</f>
        <v>7.0000000000000007E-2</v>
      </c>
      <c r="AF3840" s="7">
        <f t="shared" si="612"/>
        <v>2895.69</v>
      </c>
      <c r="AG3840" s="16">
        <v>0</v>
      </c>
      <c r="AH3840" s="84">
        <f t="shared" si="621"/>
        <v>41367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3417</v>
      </c>
      <c r="B3841" s="91" t="s">
        <v>35</v>
      </c>
      <c r="C3841" s="91" t="s">
        <v>59</v>
      </c>
      <c r="D3841" s="91" t="s">
        <v>60</v>
      </c>
      <c r="E3841" s="91" t="s">
        <v>768</v>
      </c>
      <c r="F3841" s="91" t="s">
        <v>769</v>
      </c>
      <c r="G3841" s="91" t="s">
        <v>768</v>
      </c>
      <c r="H3841" s="91">
        <v>360</v>
      </c>
      <c r="I3841" s="91" t="s">
        <v>1063</v>
      </c>
      <c r="J3841" s="2" t="s">
        <v>3336</v>
      </c>
      <c r="K3841" s="2" t="s">
        <v>3296</v>
      </c>
      <c r="L3841" s="2" t="s">
        <v>35</v>
      </c>
      <c r="M3841" s="91" t="s">
        <v>768</v>
      </c>
      <c r="N3841" s="64"/>
      <c r="O3841" s="64" t="s">
        <v>413</v>
      </c>
      <c r="P3841" s="64" t="s">
        <v>46</v>
      </c>
      <c r="Q3841" s="16">
        <v>0.02</v>
      </c>
      <c r="R3841" s="82" t="s">
        <v>1081</v>
      </c>
      <c r="S3841" s="64"/>
      <c r="T3841" s="84">
        <v>2131129.0605500001</v>
      </c>
      <c r="U3841" s="84">
        <v>3055646.8200000003</v>
      </c>
      <c r="V3841" s="84">
        <v>332711.73</v>
      </c>
      <c r="W3841" s="84">
        <f t="shared" si="618"/>
        <v>4854064.1505500004</v>
      </c>
      <c r="X3841" s="84">
        <f t="shared" si="619"/>
        <v>326187.97058823524</v>
      </c>
      <c r="Y3841" s="84"/>
      <c r="Z3841" s="16">
        <v>0</v>
      </c>
      <c r="AA3841" s="7">
        <v>0</v>
      </c>
      <c r="AB3841" s="7">
        <f t="shared" si="610"/>
        <v>326187.97058823524</v>
      </c>
      <c r="AC3841" s="5">
        <f t="shared" si="611"/>
        <v>6523.7594117647386</v>
      </c>
      <c r="AD3841" s="84">
        <f t="shared" si="620"/>
        <v>332711.73</v>
      </c>
      <c r="AE3841" s="3">
        <f>VLOOKUP(I3841,[1]媒体政策预估表!A:N,MATCH(O3841,[1]媒体政策预估表!$A$2:$M$2,0),0)</f>
        <v>7.0000000000000007E-2</v>
      </c>
      <c r="AF3841" s="7">
        <f t="shared" si="612"/>
        <v>23289.821100000001</v>
      </c>
      <c r="AG3841" s="16">
        <v>0</v>
      </c>
      <c r="AH3841" s="84">
        <f t="shared" si="621"/>
        <v>332711.73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3418</v>
      </c>
      <c r="B3842" s="91" t="s">
        <v>35</v>
      </c>
      <c r="C3842" s="91" t="s">
        <v>59</v>
      </c>
      <c r="D3842" s="91" t="s">
        <v>60</v>
      </c>
      <c r="E3842" s="91" t="s">
        <v>777</v>
      </c>
      <c r="F3842" s="91" t="s">
        <v>777</v>
      </c>
      <c r="G3842" s="91" t="s">
        <v>777</v>
      </c>
      <c r="H3842" s="91">
        <v>360</v>
      </c>
      <c r="I3842" s="91" t="s">
        <v>1063</v>
      </c>
      <c r="J3842" s="2" t="s">
        <v>3336</v>
      </c>
      <c r="K3842" s="2" t="s">
        <v>3296</v>
      </c>
      <c r="L3842" s="2" t="s">
        <v>35</v>
      </c>
      <c r="M3842" s="91" t="s">
        <v>787</v>
      </c>
      <c r="N3842" s="64"/>
      <c r="O3842" s="64" t="s">
        <v>413</v>
      </c>
      <c r="P3842" s="64" t="s">
        <v>46</v>
      </c>
      <c r="Q3842" s="16">
        <v>0.02</v>
      </c>
      <c r="R3842" s="82" t="s">
        <v>1082</v>
      </c>
      <c r="S3842" s="64"/>
      <c r="T3842" s="84">
        <v>15000</v>
      </c>
      <c r="U3842" s="84">
        <v>25000</v>
      </c>
      <c r="V3842" s="84">
        <v>0</v>
      </c>
      <c r="W3842" s="84">
        <f t="shared" si="618"/>
        <v>40000</v>
      </c>
      <c r="X3842" s="84">
        <f t="shared" si="619"/>
        <v>0</v>
      </c>
      <c r="Y3842" s="84"/>
      <c r="Z3842" s="16">
        <v>0</v>
      </c>
      <c r="AA3842" s="7">
        <v>0</v>
      </c>
      <c r="AB3842" s="7">
        <f t="shared" si="610"/>
        <v>0</v>
      </c>
      <c r="AC3842" s="5">
        <f t="shared" si="611"/>
        <v>0</v>
      </c>
      <c r="AD3842" s="84">
        <f t="shared" si="620"/>
        <v>0</v>
      </c>
      <c r="AE3842" s="3">
        <f>VLOOKUP(I3842,[1]媒体政策预估表!A:N,MATCH(O3842,[1]媒体政策预估表!$A$2:$M$2,0),0)</f>
        <v>7.0000000000000007E-2</v>
      </c>
      <c r="AF3842" s="7">
        <f t="shared" si="612"/>
        <v>0</v>
      </c>
      <c r="AG3842" s="16">
        <v>0</v>
      </c>
      <c r="AH3842" s="84">
        <f t="shared" si="621"/>
        <v>0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3418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3336</v>
      </c>
      <c r="K3843" s="2" t="s">
        <v>3296</v>
      </c>
      <c r="L3843" s="2" t="s">
        <v>35</v>
      </c>
      <c r="M3843" s="91" t="s">
        <v>1088</v>
      </c>
      <c r="N3843" s="64"/>
      <c r="O3843" s="64" t="s">
        <v>413</v>
      </c>
      <c r="P3843" s="64" t="s">
        <v>41</v>
      </c>
      <c r="Q3843" s="16">
        <v>0</v>
      </c>
      <c r="R3843" s="82" t="s">
        <v>1089</v>
      </c>
      <c r="S3843" s="64"/>
      <c r="T3843" s="84">
        <v>11957.600000000006</v>
      </c>
      <c r="U3843" s="84">
        <v>57500</v>
      </c>
      <c r="V3843" s="84">
        <v>59751.4</v>
      </c>
      <c r="W3843" s="84">
        <f t="shared" si="618"/>
        <v>9706.2000000000044</v>
      </c>
      <c r="X3843" s="84">
        <f t="shared" si="619"/>
        <v>59751.4</v>
      </c>
      <c r="Y3843" s="84"/>
      <c r="Z3843" s="16">
        <v>0</v>
      </c>
      <c r="AA3843" s="7">
        <v>0</v>
      </c>
      <c r="AB3843" s="7">
        <f t="shared" si="610"/>
        <v>59751.4</v>
      </c>
      <c r="AC3843" s="5">
        <f t="shared" si="611"/>
        <v>0</v>
      </c>
      <c r="AD3843" s="84">
        <f t="shared" si="620"/>
        <v>59751.4</v>
      </c>
      <c r="AE3843" s="3">
        <f>VLOOKUP(I3843,[1]媒体政策预估表!A:N,MATCH(O3843,[1]媒体政策预估表!$A$2:$M$2,0),0)</f>
        <v>7.0000000000000007E-2</v>
      </c>
      <c r="AF3843" s="7">
        <f t="shared" si="612"/>
        <v>4182.5980000000009</v>
      </c>
      <c r="AG3843" s="16">
        <v>0</v>
      </c>
      <c r="AH3843" s="84">
        <f t="shared" si="621"/>
        <v>59751.4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3417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3336</v>
      </c>
      <c r="K3844" s="2" t="s">
        <v>3296</v>
      </c>
      <c r="L3844" s="2" t="s">
        <v>35</v>
      </c>
      <c r="M3844" s="91" t="s">
        <v>1090</v>
      </c>
      <c r="N3844" s="64"/>
      <c r="O3844" s="64" t="s">
        <v>413</v>
      </c>
      <c r="P3844" s="64" t="s">
        <v>41</v>
      </c>
      <c r="Q3844" s="16">
        <v>0</v>
      </c>
      <c r="R3844" s="82" t="s">
        <v>1091</v>
      </c>
      <c r="S3844" s="64"/>
      <c r="T3844" s="84">
        <v>7598.3000000000029</v>
      </c>
      <c r="U3844" s="84">
        <v>89000</v>
      </c>
      <c r="V3844" s="84">
        <v>84071.3</v>
      </c>
      <c r="W3844" s="84">
        <f t="shared" si="618"/>
        <v>12527</v>
      </c>
      <c r="X3844" s="84">
        <f t="shared" si="619"/>
        <v>84071.3</v>
      </c>
      <c r="Y3844" s="84"/>
      <c r="Z3844" s="16">
        <v>0</v>
      </c>
      <c r="AA3844" s="7">
        <v>0</v>
      </c>
      <c r="AB3844" s="7">
        <f t="shared" si="610"/>
        <v>84071.3</v>
      </c>
      <c r="AC3844" s="5">
        <f t="shared" si="611"/>
        <v>0</v>
      </c>
      <c r="AD3844" s="84">
        <f t="shared" si="620"/>
        <v>84071.3</v>
      </c>
      <c r="AE3844" s="3">
        <f>VLOOKUP(I3844,[1]媒体政策预估表!A:N,MATCH(O3844,[1]媒体政策预估表!$A$2:$M$2,0),0)</f>
        <v>7.0000000000000007E-2</v>
      </c>
      <c r="AF3844" s="7">
        <f t="shared" si="612"/>
        <v>5884.9910000000009</v>
      </c>
      <c r="AG3844" s="16">
        <v>0</v>
      </c>
      <c r="AH3844" s="84">
        <f t="shared" si="621"/>
        <v>84071.3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3417</v>
      </c>
      <c r="B3845" s="91" t="s">
        <v>35</v>
      </c>
      <c r="C3845" s="91" t="s">
        <v>59</v>
      </c>
      <c r="D3845" s="91" t="s">
        <v>60</v>
      </c>
      <c r="E3845" s="91" t="s">
        <v>1086</v>
      </c>
      <c r="F3845" s="91" t="s">
        <v>1087</v>
      </c>
      <c r="G3845" s="91" t="s">
        <v>1086</v>
      </c>
      <c r="H3845" s="91">
        <v>360</v>
      </c>
      <c r="I3845" s="91" t="s">
        <v>1063</v>
      </c>
      <c r="J3845" s="2" t="s">
        <v>3336</v>
      </c>
      <c r="K3845" s="2" t="s">
        <v>3296</v>
      </c>
      <c r="L3845" s="2" t="s">
        <v>35</v>
      </c>
      <c r="M3845" s="91" t="s">
        <v>1092</v>
      </c>
      <c r="N3845" s="64"/>
      <c r="O3845" s="64" t="s">
        <v>413</v>
      </c>
      <c r="P3845" s="64" t="s">
        <v>41</v>
      </c>
      <c r="Q3845" s="16">
        <v>0</v>
      </c>
      <c r="R3845" s="82" t="s">
        <v>1093</v>
      </c>
      <c r="S3845" s="64"/>
      <c r="T3845" s="84">
        <v>26783.199999999997</v>
      </c>
      <c r="U3845" s="84">
        <v>89000</v>
      </c>
      <c r="V3845" s="84">
        <v>93952.8</v>
      </c>
      <c r="W3845" s="84">
        <f t="shared" si="618"/>
        <v>21830.399999999994</v>
      </c>
      <c r="X3845" s="84">
        <f t="shared" si="619"/>
        <v>93952.8</v>
      </c>
      <c r="Y3845" s="84"/>
      <c r="Z3845" s="16">
        <v>0</v>
      </c>
      <c r="AA3845" s="7">
        <v>0</v>
      </c>
      <c r="AB3845" s="7">
        <f t="shared" si="610"/>
        <v>93952.8</v>
      </c>
      <c r="AC3845" s="5">
        <f t="shared" si="611"/>
        <v>0</v>
      </c>
      <c r="AD3845" s="84">
        <f t="shared" si="620"/>
        <v>93952.8</v>
      </c>
      <c r="AE3845" s="3">
        <f>VLOOKUP(I3845,[1]媒体政策预估表!A:N,MATCH(O3845,[1]媒体政策预估表!$A$2:$M$2,0),0)</f>
        <v>7.0000000000000007E-2</v>
      </c>
      <c r="AF3845" s="7">
        <f t="shared" si="612"/>
        <v>6576.6960000000008</v>
      </c>
      <c r="AG3845" s="16">
        <v>0</v>
      </c>
      <c r="AH3845" s="84">
        <f t="shared" si="621"/>
        <v>93952.8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3417</v>
      </c>
      <c r="B3846" s="91" t="s">
        <v>35</v>
      </c>
      <c r="C3846" s="91" t="s">
        <v>59</v>
      </c>
      <c r="D3846" s="91" t="s">
        <v>60</v>
      </c>
      <c r="E3846" s="91" t="s">
        <v>428</v>
      </c>
      <c r="F3846" s="91" t="s">
        <v>428</v>
      </c>
      <c r="G3846" s="91" t="s">
        <v>428</v>
      </c>
      <c r="H3846" s="91">
        <v>360</v>
      </c>
      <c r="I3846" s="91" t="s">
        <v>1063</v>
      </c>
      <c r="J3846" s="2" t="s">
        <v>3336</v>
      </c>
      <c r="K3846" s="2" t="s">
        <v>3296</v>
      </c>
      <c r="L3846" s="2" t="s">
        <v>35</v>
      </c>
      <c r="M3846" s="91" t="s">
        <v>3508</v>
      </c>
      <c r="N3846" s="64"/>
      <c r="O3846" s="64" t="s">
        <v>413</v>
      </c>
      <c r="P3846" s="64" t="s">
        <v>46</v>
      </c>
      <c r="Q3846" s="16">
        <v>0.02</v>
      </c>
      <c r="R3846" s="82" t="s">
        <v>3509</v>
      </c>
      <c r="S3846" s="64"/>
      <c r="T3846" s="84">
        <v>0</v>
      </c>
      <c r="U3846" s="84">
        <v>90000</v>
      </c>
      <c r="V3846" s="84">
        <v>75265.3</v>
      </c>
      <c r="W3846" s="84">
        <f t="shared" si="618"/>
        <v>14734.699999999997</v>
      </c>
      <c r="X3846" s="84">
        <f t="shared" si="619"/>
        <v>73789.509803921566</v>
      </c>
      <c r="Y3846" s="84"/>
      <c r="Z3846" s="16">
        <v>0</v>
      </c>
      <c r="AA3846" s="7">
        <v>0</v>
      </c>
      <c r="AB3846" s="7">
        <f t="shared" si="610"/>
        <v>73789.509803921566</v>
      </c>
      <c r="AC3846" s="5">
        <f t="shared" si="611"/>
        <v>1475.7901960784366</v>
      </c>
      <c r="AD3846" s="84">
        <f t="shared" si="620"/>
        <v>75265.3</v>
      </c>
      <c r="AE3846" s="3">
        <f>VLOOKUP(I3846,[1]媒体政策预估表!A:N,MATCH(O3846,[1]媒体政策预估表!$A$2:$M$2,0),0)</f>
        <v>7.0000000000000007E-2</v>
      </c>
      <c r="AF3846" s="7">
        <f t="shared" si="612"/>
        <v>5268.5710000000008</v>
      </c>
      <c r="AG3846" s="16">
        <v>0</v>
      </c>
      <c r="AH3846" s="84">
        <f t="shared" si="621"/>
        <v>75265.3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3418</v>
      </c>
      <c r="B3847" s="91" t="s">
        <v>35</v>
      </c>
      <c r="C3847" s="91" t="s">
        <v>36</v>
      </c>
      <c r="D3847" s="91" t="s">
        <v>226</v>
      </c>
      <c r="E3847" s="91" t="s">
        <v>1100</v>
      </c>
      <c r="F3847" s="91" t="s">
        <v>1100</v>
      </c>
      <c r="G3847" s="91" t="s">
        <v>1100</v>
      </c>
      <c r="H3847" s="91">
        <v>360</v>
      </c>
      <c r="I3847" s="91" t="s">
        <v>1063</v>
      </c>
      <c r="J3847" s="2" t="s">
        <v>3336</v>
      </c>
      <c r="K3847" s="2" t="s">
        <v>3296</v>
      </c>
      <c r="L3847" s="2" t="s">
        <v>35</v>
      </c>
      <c r="M3847" s="91" t="s">
        <v>1100</v>
      </c>
      <c r="N3847" s="64"/>
      <c r="O3847" s="64" t="s">
        <v>413</v>
      </c>
      <c r="P3847" s="64" t="s">
        <v>41</v>
      </c>
      <c r="Q3847" s="16">
        <v>0</v>
      </c>
      <c r="R3847" s="82" t="s">
        <v>1101</v>
      </c>
      <c r="S3847" s="64"/>
      <c r="T3847" s="84">
        <v>19966.900000000038</v>
      </c>
      <c r="U3847" s="84">
        <v>90000</v>
      </c>
      <c r="V3847" s="84">
        <v>88333.8</v>
      </c>
      <c r="W3847" s="84">
        <f t="shared" si="618"/>
        <v>21633.100000000035</v>
      </c>
      <c r="X3847" s="84">
        <f t="shared" si="619"/>
        <v>88333.8</v>
      </c>
      <c r="Y3847" s="84"/>
      <c r="Z3847" s="16">
        <v>0</v>
      </c>
      <c r="AA3847" s="7">
        <v>0</v>
      </c>
      <c r="AB3847" s="7">
        <f t="shared" si="610"/>
        <v>88333.8</v>
      </c>
      <c r="AC3847" s="5">
        <f t="shared" si="611"/>
        <v>0</v>
      </c>
      <c r="AD3847" s="84">
        <f t="shared" si="620"/>
        <v>88333.8</v>
      </c>
      <c r="AE3847" s="3">
        <f>VLOOKUP(I3847,[1]媒体政策预估表!A:N,MATCH(O3847,[1]媒体政策预估表!$A$2:$M$2,0),0)</f>
        <v>7.0000000000000007E-2</v>
      </c>
      <c r="AF3847" s="7">
        <f t="shared" si="612"/>
        <v>6183.3660000000009</v>
      </c>
      <c r="AG3847" s="16">
        <v>0</v>
      </c>
      <c r="AH3847" s="84">
        <f t="shared" si="621"/>
        <v>88333.8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3417</v>
      </c>
      <c r="B3848" s="91" t="s">
        <v>35</v>
      </c>
      <c r="C3848" s="91" t="s">
        <v>36</v>
      </c>
      <c r="D3848" s="91" t="s">
        <v>226</v>
      </c>
      <c r="E3848" s="91" t="s">
        <v>1104</v>
      </c>
      <c r="F3848" s="91" t="s">
        <v>1104</v>
      </c>
      <c r="G3848" s="91" t="s">
        <v>1104</v>
      </c>
      <c r="H3848" s="91">
        <v>360</v>
      </c>
      <c r="I3848" s="91" t="s">
        <v>1063</v>
      </c>
      <c r="J3848" s="2" t="s">
        <v>3336</v>
      </c>
      <c r="K3848" s="2" t="s">
        <v>3296</v>
      </c>
      <c r="L3848" s="2" t="s">
        <v>35</v>
      </c>
      <c r="M3848" s="91" t="s">
        <v>1104</v>
      </c>
      <c r="N3848" s="64"/>
      <c r="O3848" s="64" t="s">
        <v>413</v>
      </c>
      <c r="P3848" s="64" t="s">
        <v>41</v>
      </c>
      <c r="Q3848" s="16">
        <v>0</v>
      </c>
      <c r="R3848" s="82" t="s">
        <v>1105</v>
      </c>
      <c r="S3848" s="64"/>
      <c r="T3848" s="84">
        <v>13496.260000000009</v>
      </c>
      <c r="U3848" s="84">
        <v>90000</v>
      </c>
      <c r="V3848" s="84">
        <v>86102.2</v>
      </c>
      <c r="W3848" s="84">
        <f t="shared" si="618"/>
        <v>17394.060000000012</v>
      </c>
      <c r="X3848" s="84">
        <f t="shared" si="619"/>
        <v>86102.2</v>
      </c>
      <c r="Y3848" s="84"/>
      <c r="Z3848" s="16">
        <v>0</v>
      </c>
      <c r="AA3848" s="7">
        <v>0</v>
      </c>
      <c r="AB3848" s="7">
        <f t="shared" si="610"/>
        <v>86102.2</v>
      </c>
      <c r="AC3848" s="5">
        <f t="shared" si="611"/>
        <v>0</v>
      </c>
      <c r="AD3848" s="84">
        <f t="shared" si="620"/>
        <v>86102.2</v>
      </c>
      <c r="AE3848" s="3">
        <f>VLOOKUP(I3848,[1]媒体政策预估表!A:N,MATCH(O3848,[1]媒体政策预估表!$A$2:$M$2,0),0)</f>
        <v>7.0000000000000007E-2</v>
      </c>
      <c r="AF3848" s="7">
        <f t="shared" si="612"/>
        <v>6027.1540000000005</v>
      </c>
      <c r="AG3848" s="16">
        <v>0</v>
      </c>
      <c r="AH3848" s="84">
        <f t="shared" si="621"/>
        <v>86102.2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3418</v>
      </c>
      <c r="B3849" s="91" t="s">
        <v>35</v>
      </c>
      <c r="C3849" s="91" t="s">
        <v>36</v>
      </c>
      <c r="D3849" s="91" t="s">
        <v>226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1063</v>
      </c>
      <c r="J3849" s="2" t="s">
        <v>3336</v>
      </c>
      <c r="K3849" s="2" t="s">
        <v>3296</v>
      </c>
      <c r="L3849" s="2" t="s">
        <v>35</v>
      </c>
      <c r="M3849" s="91" t="s">
        <v>1107</v>
      </c>
      <c r="N3849" s="64"/>
      <c r="O3849" s="64" t="s">
        <v>413</v>
      </c>
      <c r="P3849" s="64" t="s">
        <v>41</v>
      </c>
      <c r="Q3849" s="16">
        <v>0</v>
      </c>
      <c r="R3849" s="82" t="s">
        <v>1108</v>
      </c>
      <c r="S3849" s="64"/>
      <c r="T3849" s="84">
        <v>5315.5</v>
      </c>
      <c r="U3849" s="84">
        <v>140000</v>
      </c>
      <c r="V3849" s="84">
        <v>46215.3</v>
      </c>
      <c r="W3849" s="84">
        <f t="shared" si="618"/>
        <v>99100.2</v>
      </c>
      <c r="X3849" s="84">
        <f t="shared" si="619"/>
        <v>46215.3</v>
      </c>
      <c r="Y3849" s="84"/>
      <c r="Z3849" s="16">
        <v>0</v>
      </c>
      <c r="AA3849" s="7">
        <v>0</v>
      </c>
      <c r="AB3849" s="7">
        <f t="shared" si="610"/>
        <v>46215.3</v>
      </c>
      <c r="AC3849" s="5">
        <f t="shared" si="611"/>
        <v>0</v>
      </c>
      <c r="AD3849" s="84">
        <f t="shared" si="620"/>
        <v>46215.3</v>
      </c>
      <c r="AE3849" s="3">
        <f>VLOOKUP(I3849,[1]媒体政策预估表!A:N,MATCH(O3849,[1]媒体政策预估表!$A$2:$M$2,0),0)</f>
        <v>7.0000000000000007E-2</v>
      </c>
      <c r="AF3849" s="7">
        <f t="shared" si="612"/>
        <v>3235.0710000000004</v>
      </c>
      <c r="AG3849" s="16">
        <v>0</v>
      </c>
      <c r="AH3849" s="84">
        <f t="shared" si="621"/>
        <v>46215.3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3417</v>
      </c>
      <c r="B3850" s="91" t="s">
        <v>35</v>
      </c>
      <c r="C3850" s="91" t="s">
        <v>36</v>
      </c>
      <c r="D3850" s="91" t="s">
        <v>226</v>
      </c>
      <c r="E3850" s="91" t="s">
        <v>1109</v>
      </c>
      <c r="F3850" s="91" t="s">
        <v>1109</v>
      </c>
      <c r="G3850" s="91" t="s">
        <v>1109</v>
      </c>
      <c r="H3850" s="91">
        <v>360</v>
      </c>
      <c r="I3850" s="91" t="s">
        <v>1063</v>
      </c>
      <c r="J3850" s="2" t="s">
        <v>3336</v>
      </c>
      <c r="K3850" s="2" t="s">
        <v>3296</v>
      </c>
      <c r="L3850" s="2" t="s">
        <v>35</v>
      </c>
      <c r="M3850" s="91" t="s">
        <v>1109</v>
      </c>
      <c r="N3850" s="64"/>
      <c r="O3850" s="64" t="s">
        <v>413</v>
      </c>
      <c r="P3850" s="64" t="s">
        <v>41</v>
      </c>
      <c r="Q3850" s="16">
        <v>0</v>
      </c>
      <c r="R3850" s="82" t="s">
        <v>1110</v>
      </c>
      <c r="S3850" s="64"/>
      <c r="T3850" s="84">
        <v>1745.3000000000029</v>
      </c>
      <c r="U3850" s="84">
        <v>20000</v>
      </c>
      <c r="V3850" s="84">
        <v>19118.5</v>
      </c>
      <c r="W3850" s="84">
        <f t="shared" si="618"/>
        <v>2626.8000000000029</v>
      </c>
      <c r="X3850" s="84">
        <f t="shared" si="619"/>
        <v>19118.5</v>
      </c>
      <c r="Y3850" s="84"/>
      <c r="Z3850" s="16">
        <v>0</v>
      </c>
      <c r="AA3850" s="7">
        <v>0</v>
      </c>
      <c r="AB3850" s="7">
        <f t="shared" si="610"/>
        <v>19118.5</v>
      </c>
      <c r="AC3850" s="5">
        <f t="shared" si="611"/>
        <v>0</v>
      </c>
      <c r="AD3850" s="84">
        <f t="shared" si="620"/>
        <v>19118.5</v>
      </c>
      <c r="AE3850" s="3">
        <f>VLOOKUP(I3850,[1]媒体政策预估表!A:N,MATCH(O3850,[1]媒体政策预估表!$A$2:$M$2,0),0)</f>
        <v>7.0000000000000007E-2</v>
      </c>
      <c r="AF3850" s="7">
        <f t="shared" si="612"/>
        <v>1338.2950000000001</v>
      </c>
      <c r="AG3850" s="16">
        <v>0</v>
      </c>
      <c r="AH3850" s="84">
        <f t="shared" si="621"/>
        <v>19118.5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3418</v>
      </c>
      <c r="B3851" s="91" t="s">
        <v>35</v>
      </c>
      <c r="C3851" s="91" t="s">
        <v>36</v>
      </c>
      <c r="D3851" s="91" t="s">
        <v>226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1063</v>
      </c>
      <c r="J3851" s="2" t="s">
        <v>3336</v>
      </c>
      <c r="K3851" s="2" t="s">
        <v>3296</v>
      </c>
      <c r="L3851" s="2" t="s">
        <v>35</v>
      </c>
      <c r="M3851" s="91" t="s">
        <v>1116</v>
      </c>
      <c r="N3851" s="64"/>
      <c r="O3851" s="64" t="s">
        <v>413</v>
      </c>
      <c r="P3851" s="64" t="s">
        <v>41</v>
      </c>
      <c r="Q3851" s="16">
        <v>0</v>
      </c>
      <c r="R3851" s="82">
        <v>18381006076</v>
      </c>
      <c r="S3851" s="64"/>
      <c r="T3851" s="84">
        <v>7849.1</v>
      </c>
      <c r="U3851" s="84">
        <v>-4551.5</v>
      </c>
      <c r="V3851" s="84">
        <v>3297.6</v>
      </c>
      <c r="W3851" s="84">
        <f t="shared" si="618"/>
        <v>0</v>
      </c>
      <c r="X3851" s="84">
        <f t="shared" si="619"/>
        <v>3297.6</v>
      </c>
      <c r="Y3851" s="84"/>
      <c r="Z3851" s="16">
        <v>0</v>
      </c>
      <c r="AA3851" s="7">
        <v>0</v>
      </c>
      <c r="AB3851" s="7">
        <f t="shared" si="610"/>
        <v>3297.6</v>
      </c>
      <c r="AC3851" s="5">
        <f t="shared" si="611"/>
        <v>0</v>
      </c>
      <c r="AD3851" s="84">
        <f t="shared" si="620"/>
        <v>3297.6</v>
      </c>
      <c r="AE3851" s="3">
        <f>VLOOKUP(I3851,[1]媒体政策预估表!A:N,MATCH(O3851,[1]媒体政策预估表!$A$2:$M$2,0),0)</f>
        <v>7.0000000000000007E-2</v>
      </c>
      <c r="AF3851" s="7">
        <f t="shared" si="612"/>
        <v>230.83200000000002</v>
      </c>
      <c r="AG3851" s="16">
        <v>0</v>
      </c>
      <c r="AH3851" s="84">
        <f t="shared" si="621"/>
        <v>3297.6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3417</v>
      </c>
      <c r="B3852" s="91" t="s">
        <v>35</v>
      </c>
      <c r="C3852" s="91" t="s">
        <v>36</v>
      </c>
      <c r="D3852" s="91" t="s">
        <v>226</v>
      </c>
      <c r="E3852" s="91" t="s">
        <v>1119</v>
      </c>
      <c r="F3852" s="91" t="s">
        <v>1119</v>
      </c>
      <c r="G3852" s="91" t="s">
        <v>1119</v>
      </c>
      <c r="H3852" s="91">
        <v>360</v>
      </c>
      <c r="I3852" s="91" t="s">
        <v>1063</v>
      </c>
      <c r="J3852" s="2" t="s">
        <v>3336</v>
      </c>
      <c r="K3852" s="2" t="s">
        <v>3296</v>
      </c>
      <c r="L3852" s="2" t="s">
        <v>35</v>
      </c>
      <c r="M3852" s="91" t="s">
        <v>1119</v>
      </c>
      <c r="N3852" s="64"/>
      <c r="O3852" s="64" t="s">
        <v>413</v>
      </c>
      <c r="P3852" s="64" t="s">
        <v>41</v>
      </c>
      <c r="Q3852" s="16">
        <v>0</v>
      </c>
      <c r="R3852" s="82" t="s">
        <v>1120</v>
      </c>
      <c r="S3852" s="64"/>
      <c r="T3852" s="84">
        <v>7189.4000000000015</v>
      </c>
      <c r="U3852" s="84">
        <v>15000</v>
      </c>
      <c r="V3852" s="84">
        <v>17372.2</v>
      </c>
      <c r="W3852" s="84">
        <f t="shared" si="618"/>
        <v>4817.2000000000007</v>
      </c>
      <c r="X3852" s="84">
        <f t="shared" si="619"/>
        <v>17372.2</v>
      </c>
      <c r="Y3852" s="84"/>
      <c r="Z3852" s="16">
        <v>0</v>
      </c>
      <c r="AA3852" s="7">
        <v>0</v>
      </c>
      <c r="AB3852" s="7">
        <f t="shared" si="610"/>
        <v>17372.2</v>
      </c>
      <c r="AC3852" s="5">
        <f t="shared" si="611"/>
        <v>0</v>
      </c>
      <c r="AD3852" s="84">
        <f t="shared" si="620"/>
        <v>17372.2</v>
      </c>
      <c r="AE3852" s="3">
        <f>VLOOKUP(I3852,[1]媒体政策预估表!A:N,MATCH(O3852,[1]媒体政策预估表!$A$2:$M$2,0),0)</f>
        <v>7.0000000000000007E-2</v>
      </c>
      <c r="AF3852" s="7">
        <f t="shared" si="612"/>
        <v>1216.0540000000001</v>
      </c>
      <c r="AG3852" s="16">
        <v>0</v>
      </c>
      <c r="AH3852" s="84">
        <f t="shared" si="621"/>
        <v>17372.2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3418</v>
      </c>
      <c r="B3853" s="91" t="s">
        <v>35</v>
      </c>
      <c r="C3853" s="91" t="s">
        <v>36</v>
      </c>
      <c r="D3853" s="91" t="s">
        <v>226</v>
      </c>
      <c r="E3853" s="91" t="s">
        <v>1121</v>
      </c>
      <c r="F3853" s="91" t="s">
        <v>1121</v>
      </c>
      <c r="G3853" s="91" t="s">
        <v>1121</v>
      </c>
      <c r="H3853" s="91">
        <v>360</v>
      </c>
      <c r="I3853" s="91" t="s">
        <v>1063</v>
      </c>
      <c r="J3853" s="2" t="s">
        <v>3336</v>
      </c>
      <c r="K3853" s="2" t="s">
        <v>3296</v>
      </c>
      <c r="L3853" s="2" t="s">
        <v>35</v>
      </c>
      <c r="M3853" s="91" t="s">
        <v>1121</v>
      </c>
      <c r="N3853" s="64"/>
      <c r="O3853" s="64" t="s">
        <v>413</v>
      </c>
      <c r="P3853" s="64" t="s">
        <v>41</v>
      </c>
      <c r="Q3853" s="16">
        <v>0</v>
      </c>
      <c r="R3853" s="82" t="s">
        <v>1122</v>
      </c>
      <c r="S3853" s="64"/>
      <c r="T3853" s="84">
        <v>6018.4</v>
      </c>
      <c r="U3853" s="84">
        <v>-6018.4</v>
      </c>
      <c r="V3853" s="84">
        <v>0</v>
      </c>
      <c r="W3853" s="84">
        <f t="shared" si="618"/>
        <v>0</v>
      </c>
      <c r="X3853" s="84">
        <f t="shared" si="619"/>
        <v>0</v>
      </c>
      <c r="Y3853" s="84"/>
      <c r="Z3853" s="16">
        <v>0</v>
      </c>
      <c r="AA3853" s="7">
        <v>0</v>
      </c>
      <c r="AB3853" s="7">
        <f t="shared" ref="AB3853:AB3916" si="622">X3853+AA3853</f>
        <v>0</v>
      </c>
      <c r="AC3853" s="5">
        <f t="shared" ref="AC3853:AC3916" si="623">IF(P3853="返现",X3853*Q3853,V3853-X3853)</f>
        <v>0</v>
      </c>
      <c r="AD3853" s="84">
        <f t="shared" si="620"/>
        <v>0</v>
      </c>
      <c r="AE3853" s="3">
        <f>VLOOKUP(I3853,[1]媒体政策预估表!A:N,MATCH(O3853,[1]媒体政策预估表!$A$2:$M$2,0),0)</f>
        <v>7.0000000000000007E-2</v>
      </c>
      <c r="AF3853" s="7">
        <f t="shared" ref="AF3853:AF3916" si="624">AD3853*AE3853</f>
        <v>0</v>
      </c>
      <c r="AG3853" s="16">
        <v>0</v>
      </c>
      <c r="AH3853" s="84">
        <f t="shared" si="621"/>
        <v>0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3418</v>
      </c>
      <c r="B3854" s="91" t="s">
        <v>35</v>
      </c>
      <c r="C3854" s="91" t="s">
        <v>36</v>
      </c>
      <c r="D3854" s="91" t="s">
        <v>226</v>
      </c>
      <c r="E3854" s="91" t="s">
        <v>1126</v>
      </c>
      <c r="F3854" s="91" t="s">
        <v>1126</v>
      </c>
      <c r="G3854" s="91" t="s">
        <v>1126</v>
      </c>
      <c r="H3854" s="91">
        <v>360</v>
      </c>
      <c r="I3854" s="91" t="s">
        <v>1063</v>
      </c>
      <c r="J3854" s="2" t="s">
        <v>3336</v>
      </c>
      <c r="K3854" s="2" t="s">
        <v>3296</v>
      </c>
      <c r="L3854" s="2" t="s">
        <v>35</v>
      </c>
      <c r="M3854" s="91" t="s">
        <v>1126</v>
      </c>
      <c r="N3854" s="64"/>
      <c r="O3854" s="64" t="s">
        <v>413</v>
      </c>
      <c r="P3854" s="64" t="s">
        <v>41</v>
      </c>
      <c r="Q3854" s="16">
        <v>0</v>
      </c>
      <c r="R3854" s="82" t="s">
        <v>1127</v>
      </c>
      <c r="S3854" s="64"/>
      <c r="T3854" s="84">
        <v>8110.2999999999993</v>
      </c>
      <c r="U3854" s="84">
        <v>15000</v>
      </c>
      <c r="V3854" s="84">
        <v>14057.12</v>
      </c>
      <c r="W3854" s="84">
        <f t="shared" si="618"/>
        <v>9053.1799999999985</v>
      </c>
      <c r="X3854" s="84">
        <f t="shared" si="619"/>
        <v>14057.12</v>
      </c>
      <c r="Y3854" s="84"/>
      <c r="Z3854" s="16">
        <v>0</v>
      </c>
      <c r="AA3854" s="7">
        <v>0</v>
      </c>
      <c r="AB3854" s="7">
        <f t="shared" si="622"/>
        <v>14057.12</v>
      </c>
      <c r="AC3854" s="5">
        <f t="shared" si="623"/>
        <v>0</v>
      </c>
      <c r="AD3854" s="84">
        <f t="shared" si="620"/>
        <v>14057.12</v>
      </c>
      <c r="AE3854" s="3">
        <f>VLOOKUP(I3854,[1]媒体政策预估表!A:N,MATCH(O3854,[1]媒体政策预估表!$A$2:$M$2,0),0)</f>
        <v>7.0000000000000007E-2</v>
      </c>
      <c r="AF3854" s="7">
        <f t="shared" si="624"/>
        <v>983.99840000000017</v>
      </c>
      <c r="AG3854" s="16">
        <v>0</v>
      </c>
      <c r="AH3854" s="84">
        <f t="shared" si="621"/>
        <v>14057.12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3418</v>
      </c>
      <c r="B3855" s="91" t="s">
        <v>35</v>
      </c>
      <c r="C3855" s="91" t="s">
        <v>36</v>
      </c>
      <c r="D3855" s="91" t="s">
        <v>226</v>
      </c>
      <c r="E3855" s="91" t="s">
        <v>1133</v>
      </c>
      <c r="F3855" s="91" t="s">
        <v>1133</v>
      </c>
      <c r="G3855" s="91" t="s">
        <v>1133</v>
      </c>
      <c r="H3855" s="91">
        <v>360</v>
      </c>
      <c r="I3855" s="91" t="s">
        <v>1063</v>
      </c>
      <c r="J3855" s="2" t="s">
        <v>3336</v>
      </c>
      <c r="K3855" s="2" t="s">
        <v>3296</v>
      </c>
      <c r="L3855" s="2" t="s">
        <v>35</v>
      </c>
      <c r="M3855" s="91" t="s">
        <v>1133</v>
      </c>
      <c r="N3855" s="64"/>
      <c r="O3855" s="64" t="s">
        <v>413</v>
      </c>
      <c r="P3855" s="64" t="s">
        <v>41</v>
      </c>
      <c r="Q3855" s="16">
        <v>0</v>
      </c>
      <c r="R3855" s="82" t="s">
        <v>1134</v>
      </c>
      <c r="S3855" s="64"/>
      <c r="T3855" s="84">
        <v>5551.8999999999942</v>
      </c>
      <c r="U3855" s="84">
        <v>15000</v>
      </c>
      <c r="V3855" s="84">
        <v>3279.8</v>
      </c>
      <c r="W3855" s="84">
        <f t="shared" si="618"/>
        <v>17272.099999999995</v>
      </c>
      <c r="X3855" s="84">
        <f t="shared" si="619"/>
        <v>3279.8</v>
      </c>
      <c r="Y3855" s="84"/>
      <c r="Z3855" s="16">
        <v>0</v>
      </c>
      <c r="AA3855" s="7">
        <v>0</v>
      </c>
      <c r="AB3855" s="7">
        <f t="shared" si="622"/>
        <v>3279.8</v>
      </c>
      <c r="AC3855" s="5">
        <f t="shared" si="623"/>
        <v>0</v>
      </c>
      <c r="AD3855" s="84">
        <f t="shared" si="620"/>
        <v>3279.8</v>
      </c>
      <c r="AE3855" s="3">
        <f>VLOOKUP(I3855,[1]媒体政策预估表!A:N,MATCH(O3855,[1]媒体政策预估表!$A$2:$M$2,0),0)</f>
        <v>7.0000000000000007E-2</v>
      </c>
      <c r="AF3855" s="7">
        <f t="shared" si="624"/>
        <v>229.58600000000004</v>
      </c>
      <c r="AG3855" s="16">
        <v>0</v>
      </c>
      <c r="AH3855" s="84">
        <f t="shared" si="621"/>
        <v>3279.8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3417</v>
      </c>
      <c r="B3856" s="91" t="s">
        <v>35</v>
      </c>
      <c r="C3856" s="91" t="s">
        <v>36</v>
      </c>
      <c r="D3856" s="91" t="s">
        <v>226</v>
      </c>
      <c r="E3856" s="91" t="s">
        <v>1135</v>
      </c>
      <c r="F3856" s="91" t="s">
        <v>1135</v>
      </c>
      <c r="G3856" s="91" t="s">
        <v>1135</v>
      </c>
      <c r="H3856" s="91">
        <v>360</v>
      </c>
      <c r="I3856" s="91" t="s">
        <v>1063</v>
      </c>
      <c r="J3856" s="2" t="s">
        <v>3336</v>
      </c>
      <c r="K3856" s="2" t="s">
        <v>3296</v>
      </c>
      <c r="L3856" s="2" t="s">
        <v>35</v>
      </c>
      <c r="M3856" s="91" t="s">
        <v>1135</v>
      </c>
      <c r="N3856" s="64"/>
      <c r="O3856" s="64" t="s">
        <v>413</v>
      </c>
      <c r="P3856" s="64" t="s">
        <v>41</v>
      </c>
      <c r="Q3856" s="16">
        <v>0</v>
      </c>
      <c r="R3856" s="82" t="s">
        <v>1136</v>
      </c>
      <c r="S3856" s="64"/>
      <c r="T3856" s="84">
        <v>8409.2199999999975</v>
      </c>
      <c r="U3856" s="84">
        <v>10000</v>
      </c>
      <c r="V3856" s="84">
        <v>8223.7999999999993</v>
      </c>
      <c r="W3856" s="84">
        <f t="shared" si="618"/>
        <v>10185.419999999998</v>
      </c>
      <c r="X3856" s="84">
        <f t="shared" si="619"/>
        <v>8223.7999999999993</v>
      </c>
      <c r="Y3856" s="84"/>
      <c r="Z3856" s="16">
        <v>0</v>
      </c>
      <c r="AA3856" s="7">
        <v>0</v>
      </c>
      <c r="AB3856" s="7">
        <f t="shared" si="622"/>
        <v>8223.7999999999993</v>
      </c>
      <c r="AC3856" s="5">
        <f t="shared" si="623"/>
        <v>0</v>
      </c>
      <c r="AD3856" s="84">
        <f t="shared" si="620"/>
        <v>8223.7999999999993</v>
      </c>
      <c r="AE3856" s="3">
        <f>VLOOKUP(I3856,[1]媒体政策预估表!A:N,MATCH(O3856,[1]媒体政策预估表!$A$2:$M$2,0),0)</f>
        <v>7.0000000000000007E-2</v>
      </c>
      <c r="AF3856" s="7">
        <f t="shared" si="624"/>
        <v>575.66600000000005</v>
      </c>
      <c r="AG3856" s="16">
        <v>0</v>
      </c>
      <c r="AH3856" s="84">
        <f t="shared" si="621"/>
        <v>8223.7999999999993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3418</v>
      </c>
      <c r="B3857" s="91" t="s">
        <v>35</v>
      </c>
      <c r="C3857" s="91" t="s">
        <v>36</v>
      </c>
      <c r="D3857" s="91" t="s">
        <v>226</v>
      </c>
      <c r="E3857" s="91" t="s">
        <v>1139</v>
      </c>
      <c r="F3857" s="91" t="s">
        <v>1139</v>
      </c>
      <c r="G3857" s="91" t="s">
        <v>1139</v>
      </c>
      <c r="H3857" s="91">
        <v>360</v>
      </c>
      <c r="I3857" s="91" t="s">
        <v>1063</v>
      </c>
      <c r="J3857" s="2" t="s">
        <v>3336</v>
      </c>
      <c r="K3857" s="2" t="s">
        <v>3296</v>
      </c>
      <c r="L3857" s="2" t="s">
        <v>35</v>
      </c>
      <c r="M3857" s="91" t="s">
        <v>1139</v>
      </c>
      <c r="N3857" s="64"/>
      <c r="O3857" s="64" t="s">
        <v>413</v>
      </c>
      <c r="P3857" s="64" t="s">
        <v>46</v>
      </c>
      <c r="Q3857" s="16">
        <v>0.02</v>
      </c>
      <c r="R3857" s="82" t="s">
        <v>1140</v>
      </c>
      <c r="S3857" s="64"/>
      <c r="T3857" s="84">
        <v>9920.1</v>
      </c>
      <c r="U3857" s="84">
        <v>30000</v>
      </c>
      <c r="V3857" s="84">
        <v>39442.9</v>
      </c>
      <c r="W3857" s="84">
        <f t="shared" si="618"/>
        <v>477.19999999999709</v>
      </c>
      <c r="X3857" s="84">
        <f t="shared" si="619"/>
        <v>38669.509803921566</v>
      </c>
      <c r="Y3857" s="84"/>
      <c r="Z3857" s="16">
        <v>0</v>
      </c>
      <c r="AA3857" s="7">
        <v>0</v>
      </c>
      <c r="AB3857" s="7">
        <f t="shared" si="622"/>
        <v>38669.509803921566</v>
      </c>
      <c r="AC3857" s="5">
        <f t="shared" si="623"/>
        <v>773.39019607843511</v>
      </c>
      <c r="AD3857" s="84">
        <f t="shared" si="620"/>
        <v>39442.9</v>
      </c>
      <c r="AE3857" s="3">
        <f>VLOOKUP(I3857,[1]媒体政策预估表!A:N,MATCH(O3857,[1]媒体政策预估表!$A$2:$M$2,0),0)</f>
        <v>7.0000000000000007E-2</v>
      </c>
      <c r="AF3857" s="7">
        <f t="shared" si="624"/>
        <v>2761.0030000000002</v>
      </c>
      <c r="AG3857" s="16">
        <v>0</v>
      </c>
      <c r="AH3857" s="84">
        <f t="shared" si="621"/>
        <v>39442.9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3417</v>
      </c>
      <c r="B3858" s="91" t="s">
        <v>35</v>
      </c>
      <c r="C3858" s="91" t="s">
        <v>36</v>
      </c>
      <c r="D3858" s="91" t="s">
        <v>226</v>
      </c>
      <c r="E3858" s="91" t="s">
        <v>1141</v>
      </c>
      <c r="F3858" s="91" t="s">
        <v>1141</v>
      </c>
      <c r="G3858" s="91" t="s">
        <v>1141</v>
      </c>
      <c r="H3858" s="91">
        <v>360</v>
      </c>
      <c r="I3858" s="91" t="s">
        <v>1063</v>
      </c>
      <c r="J3858" s="2" t="s">
        <v>3336</v>
      </c>
      <c r="K3858" s="2" t="s">
        <v>3296</v>
      </c>
      <c r="L3858" s="2" t="s">
        <v>35</v>
      </c>
      <c r="M3858" s="91" t="s">
        <v>1141</v>
      </c>
      <c r="N3858" s="64"/>
      <c r="O3858" s="64" t="s">
        <v>413</v>
      </c>
      <c r="P3858" s="64" t="s">
        <v>41</v>
      </c>
      <c r="Q3858" s="16">
        <v>0</v>
      </c>
      <c r="R3858" s="82">
        <v>905160651</v>
      </c>
      <c r="S3858" s="64"/>
      <c r="T3858" s="84">
        <v>14385.5</v>
      </c>
      <c r="U3858" s="84">
        <v>70000</v>
      </c>
      <c r="V3858" s="84">
        <v>60481.2</v>
      </c>
      <c r="W3858" s="84">
        <f t="shared" si="618"/>
        <v>23904.300000000003</v>
      </c>
      <c r="X3858" s="84">
        <f t="shared" si="619"/>
        <v>60481.2</v>
      </c>
      <c r="Y3858" s="84"/>
      <c r="Z3858" s="16">
        <v>0</v>
      </c>
      <c r="AA3858" s="7">
        <v>0</v>
      </c>
      <c r="AB3858" s="7">
        <f t="shared" si="622"/>
        <v>60481.2</v>
      </c>
      <c r="AC3858" s="5">
        <f t="shared" si="623"/>
        <v>0</v>
      </c>
      <c r="AD3858" s="84">
        <f t="shared" si="620"/>
        <v>60481.2</v>
      </c>
      <c r="AE3858" s="3">
        <f>VLOOKUP(I3858,[1]媒体政策预估表!A:N,MATCH(O3858,[1]媒体政策预估表!$A$2:$M$2,0),0)</f>
        <v>7.0000000000000007E-2</v>
      </c>
      <c r="AF3858" s="7">
        <f t="shared" si="624"/>
        <v>4233.6840000000002</v>
      </c>
      <c r="AG3858" s="16">
        <v>0</v>
      </c>
      <c r="AH3858" s="84">
        <f t="shared" si="621"/>
        <v>60481.2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3418</v>
      </c>
      <c r="B3859" s="91" t="s">
        <v>35</v>
      </c>
      <c r="C3859" s="91" t="s">
        <v>36</v>
      </c>
      <c r="D3859" s="91" t="s">
        <v>226</v>
      </c>
      <c r="E3859" s="91" t="s">
        <v>1142</v>
      </c>
      <c r="F3859" s="91" t="s">
        <v>1142</v>
      </c>
      <c r="G3859" s="91" t="s">
        <v>1142</v>
      </c>
      <c r="H3859" s="91">
        <v>360</v>
      </c>
      <c r="I3859" s="91" t="s">
        <v>1063</v>
      </c>
      <c r="J3859" s="2" t="s">
        <v>3336</v>
      </c>
      <c r="K3859" s="2" t="s">
        <v>3296</v>
      </c>
      <c r="L3859" s="2" t="s">
        <v>35</v>
      </c>
      <c r="M3859" s="91" t="s">
        <v>1142</v>
      </c>
      <c r="N3859" s="64"/>
      <c r="O3859" s="64" t="s">
        <v>413</v>
      </c>
      <c r="P3859" s="64" t="s">
        <v>41</v>
      </c>
      <c r="Q3859" s="16">
        <v>0</v>
      </c>
      <c r="R3859" s="82" t="s">
        <v>1143</v>
      </c>
      <c r="S3859" s="64"/>
      <c r="T3859" s="84">
        <v>81706.900000000023</v>
      </c>
      <c r="U3859" s="84">
        <v>220000</v>
      </c>
      <c r="V3859" s="84">
        <v>251186.6</v>
      </c>
      <c r="W3859" s="84">
        <f t="shared" si="618"/>
        <v>50520.300000000017</v>
      </c>
      <c r="X3859" s="84">
        <f t="shared" si="619"/>
        <v>251186.6</v>
      </c>
      <c r="Y3859" s="84"/>
      <c r="Z3859" s="16">
        <v>0</v>
      </c>
      <c r="AA3859" s="7">
        <v>0</v>
      </c>
      <c r="AB3859" s="7">
        <f t="shared" si="622"/>
        <v>251186.6</v>
      </c>
      <c r="AC3859" s="5">
        <f t="shared" si="623"/>
        <v>0</v>
      </c>
      <c r="AD3859" s="84">
        <f t="shared" si="620"/>
        <v>251186.6</v>
      </c>
      <c r="AE3859" s="3">
        <f>VLOOKUP(I3859,[1]媒体政策预估表!A:N,MATCH(O3859,[1]媒体政策预估表!$A$2:$M$2,0),0)</f>
        <v>7.0000000000000007E-2</v>
      </c>
      <c r="AF3859" s="7">
        <f t="shared" si="624"/>
        <v>17583.062000000002</v>
      </c>
      <c r="AG3859" s="16">
        <v>0</v>
      </c>
      <c r="AH3859" s="84">
        <f t="shared" si="621"/>
        <v>251186.6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3417</v>
      </c>
      <c r="B3860" s="91" t="s">
        <v>35</v>
      </c>
      <c r="C3860" s="91" t="s">
        <v>36</v>
      </c>
      <c r="D3860" s="91" t="s">
        <v>226</v>
      </c>
      <c r="E3860" s="91" t="s">
        <v>1144</v>
      </c>
      <c r="F3860" s="91" t="s">
        <v>1144</v>
      </c>
      <c r="G3860" s="91" t="s">
        <v>1144</v>
      </c>
      <c r="H3860" s="91">
        <v>360</v>
      </c>
      <c r="I3860" s="91" t="s">
        <v>1063</v>
      </c>
      <c r="J3860" s="2" t="s">
        <v>3336</v>
      </c>
      <c r="K3860" s="2" t="s">
        <v>3296</v>
      </c>
      <c r="L3860" s="2" t="s">
        <v>35</v>
      </c>
      <c r="M3860" s="91" t="s">
        <v>1144</v>
      </c>
      <c r="N3860" s="64"/>
      <c r="O3860" s="64" t="s">
        <v>413</v>
      </c>
      <c r="P3860" s="64" t="s">
        <v>46</v>
      </c>
      <c r="Q3860" s="16">
        <v>0.01</v>
      </c>
      <c r="R3860" s="82" t="s">
        <v>1145</v>
      </c>
      <c r="S3860" s="64"/>
      <c r="T3860" s="84">
        <v>31832.800000000047</v>
      </c>
      <c r="U3860" s="84">
        <v>1100000</v>
      </c>
      <c r="V3860" s="84">
        <v>1058550.1840600001</v>
      </c>
      <c r="W3860" s="84">
        <f t="shared" si="618"/>
        <v>73282.615939999931</v>
      </c>
      <c r="X3860" s="84">
        <f t="shared" si="619"/>
        <v>1048069.4891683169</v>
      </c>
      <c r="Y3860" s="84"/>
      <c r="Z3860" s="16">
        <v>0</v>
      </c>
      <c r="AA3860" s="7">
        <v>0</v>
      </c>
      <c r="AB3860" s="7">
        <f t="shared" si="622"/>
        <v>1048069.4891683169</v>
      </c>
      <c r="AC3860" s="5">
        <f t="shared" si="623"/>
        <v>10480.694891683175</v>
      </c>
      <c r="AD3860" s="84">
        <f t="shared" si="620"/>
        <v>1058550.1840600001</v>
      </c>
      <c r="AE3860" s="3">
        <f>VLOOKUP(I3860,[1]媒体政策预估表!A:N,MATCH(O3860,[1]媒体政策预估表!$A$2:$M$2,0),0)</f>
        <v>7.0000000000000007E-2</v>
      </c>
      <c r="AF3860" s="7">
        <f t="shared" si="624"/>
        <v>74098.512884200012</v>
      </c>
      <c r="AG3860" s="16">
        <v>0</v>
      </c>
      <c r="AH3860" s="84">
        <f t="shared" si="621"/>
        <v>1058550.1840600001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3417</v>
      </c>
      <c r="B3861" s="91" t="s">
        <v>35</v>
      </c>
      <c r="C3861" s="91" t="s">
        <v>36</v>
      </c>
      <c r="D3861" s="91" t="s">
        <v>226</v>
      </c>
      <c r="E3861" s="91" t="s">
        <v>1146</v>
      </c>
      <c r="F3861" s="91" t="s">
        <v>1146</v>
      </c>
      <c r="G3861" s="91" t="s">
        <v>1146</v>
      </c>
      <c r="H3861" s="91">
        <v>360</v>
      </c>
      <c r="I3861" s="91" t="s">
        <v>1063</v>
      </c>
      <c r="J3861" s="2" t="s">
        <v>3336</v>
      </c>
      <c r="K3861" s="2" t="s">
        <v>3296</v>
      </c>
      <c r="L3861" s="2" t="s">
        <v>35</v>
      </c>
      <c r="M3861" s="91" t="s">
        <v>1146</v>
      </c>
      <c r="N3861" s="64"/>
      <c r="O3861" s="64" t="s">
        <v>413</v>
      </c>
      <c r="P3861" s="64" t="s">
        <v>41</v>
      </c>
      <c r="Q3861" s="16">
        <v>0</v>
      </c>
      <c r="R3861" s="82" t="s">
        <v>1147</v>
      </c>
      <c r="S3861" s="64"/>
      <c r="T3861" s="84">
        <v>4220.5</v>
      </c>
      <c r="U3861" s="84">
        <v>5000</v>
      </c>
      <c r="V3861" s="84">
        <v>7452.6</v>
      </c>
      <c r="W3861" s="84">
        <f t="shared" si="618"/>
        <v>1767.8999999999996</v>
      </c>
      <c r="X3861" s="84">
        <f t="shared" si="619"/>
        <v>7452.6</v>
      </c>
      <c r="Y3861" s="84"/>
      <c r="Z3861" s="16">
        <v>0</v>
      </c>
      <c r="AA3861" s="7">
        <v>0</v>
      </c>
      <c r="AB3861" s="7">
        <f t="shared" si="622"/>
        <v>7452.6</v>
      </c>
      <c r="AC3861" s="5">
        <f t="shared" si="623"/>
        <v>0</v>
      </c>
      <c r="AD3861" s="84">
        <f t="shared" si="620"/>
        <v>7452.6</v>
      </c>
      <c r="AE3861" s="3">
        <f>VLOOKUP(I3861,[1]媒体政策预估表!A:N,MATCH(O3861,[1]媒体政策预估表!$A$2:$M$2,0),0)</f>
        <v>7.0000000000000007E-2</v>
      </c>
      <c r="AF3861" s="7">
        <f t="shared" si="624"/>
        <v>521.68200000000013</v>
      </c>
      <c r="AG3861" s="16">
        <v>0</v>
      </c>
      <c r="AH3861" s="84">
        <f t="shared" si="621"/>
        <v>7452.6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3417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3336</v>
      </c>
      <c r="K3862" s="2" t="s">
        <v>3296</v>
      </c>
      <c r="L3862" s="2" t="s">
        <v>35</v>
      </c>
      <c r="M3862" s="91" t="s">
        <v>1148</v>
      </c>
      <c r="N3862" s="64"/>
      <c r="O3862" s="64" t="s">
        <v>413</v>
      </c>
      <c r="P3862" s="64" t="s">
        <v>41</v>
      </c>
      <c r="Q3862" s="16">
        <v>0</v>
      </c>
      <c r="R3862" s="82" t="s">
        <v>1149</v>
      </c>
      <c r="S3862" s="64"/>
      <c r="T3862" s="84">
        <v>4396.5600100000011</v>
      </c>
      <c r="U3862" s="84">
        <v>75000</v>
      </c>
      <c r="V3862" s="84">
        <v>76080.100000000006</v>
      </c>
      <c r="W3862" s="84">
        <f t="shared" si="618"/>
        <v>3316.4600099999952</v>
      </c>
      <c r="X3862" s="84">
        <f t="shared" si="619"/>
        <v>76080.100000000006</v>
      </c>
      <c r="Y3862" s="84"/>
      <c r="Z3862" s="16">
        <v>0</v>
      </c>
      <c r="AA3862" s="7">
        <v>0</v>
      </c>
      <c r="AB3862" s="7">
        <f t="shared" si="622"/>
        <v>76080.100000000006</v>
      </c>
      <c r="AC3862" s="5">
        <f t="shared" si="623"/>
        <v>0</v>
      </c>
      <c r="AD3862" s="84">
        <f t="shared" si="620"/>
        <v>76080.100000000006</v>
      </c>
      <c r="AE3862" s="3">
        <f>VLOOKUP(I3862,[1]媒体政策预估表!A:N,MATCH(O3862,[1]媒体政策预估表!$A$2:$M$2,0),0)</f>
        <v>7.0000000000000007E-2</v>
      </c>
      <c r="AF3862" s="7">
        <f t="shared" si="624"/>
        <v>5325.6070000000009</v>
      </c>
      <c r="AG3862" s="16">
        <v>0</v>
      </c>
      <c r="AH3862" s="84">
        <f t="shared" si="621"/>
        <v>76080.100000000006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3417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3336</v>
      </c>
      <c r="K3863" s="2" t="s">
        <v>3296</v>
      </c>
      <c r="L3863" s="2" t="s">
        <v>35</v>
      </c>
      <c r="M3863" s="91" t="s">
        <v>1150</v>
      </c>
      <c r="N3863" s="64"/>
      <c r="O3863" s="64" t="s">
        <v>413</v>
      </c>
      <c r="P3863" s="64" t="s">
        <v>41</v>
      </c>
      <c r="Q3863" s="16">
        <v>0</v>
      </c>
      <c r="R3863" s="82" t="s">
        <v>1151</v>
      </c>
      <c r="S3863" s="64"/>
      <c r="T3863" s="84">
        <v>4696</v>
      </c>
      <c r="U3863" s="84">
        <v>120000</v>
      </c>
      <c r="V3863" s="84">
        <v>108657.34</v>
      </c>
      <c r="W3863" s="84">
        <f t="shared" si="618"/>
        <v>16038.660000000003</v>
      </c>
      <c r="X3863" s="84">
        <f t="shared" si="619"/>
        <v>108657.34</v>
      </c>
      <c r="Y3863" s="84"/>
      <c r="Z3863" s="16">
        <v>0</v>
      </c>
      <c r="AA3863" s="7">
        <v>0</v>
      </c>
      <c r="AB3863" s="7">
        <f t="shared" si="622"/>
        <v>108657.34</v>
      </c>
      <c r="AC3863" s="5">
        <f t="shared" si="623"/>
        <v>0</v>
      </c>
      <c r="AD3863" s="84">
        <f t="shared" si="620"/>
        <v>108657.34</v>
      </c>
      <c r="AE3863" s="3">
        <f>VLOOKUP(I3863,[1]媒体政策预估表!A:N,MATCH(O3863,[1]媒体政策预估表!$A$2:$M$2,0),0)</f>
        <v>7.0000000000000007E-2</v>
      </c>
      <c r="AF3863" s="7">
        <f t="shared" si="624"/>
        <v>7606.0138000000006</v>
      </c>
      <c r="AG3863" s="16">
        <v>0</v>
      </c>
      <c r="AH3863" s="84">
        <f t="shared" si="621"/>
        <v>108657.34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3418</v>
      </c>
      <c r="B3864" s="91" t="s">
        <v>35</v>
      </c>
      <c r="C3864" s="91" t="s">
        <v>36</v>
      </c>
      <c r="D3864" s="91" t="s">
        <v>226</v>
      </c>
      <c r="E3864" s="91" t="s">
        <v>1148</v>
      </c>
      <c r="F3864" s="91" t="s">
        <v>1148</v>
      </c>
      <c r="G3864" s="91" t="s">
        <v>1148</v>
      </c>
      <c r="H3864" s="91">
        <v>360</v>
      </c>
      <c r="I3864" s="91" t="s">
        <v>1063</v>
      </c>
      <c r="J3864" s="2" t="s">
        <v>3336</v>
      </c>
      <c r="K3864" s="2" t="s">
        <v>3296</v>
      </c>
      <c r="L3864" s="2" t="s">
        <v>35</v>
      </c>
      <c r="M3864" s="91" t="s">
        <v>1152</v>
      </c>
      <c r="N3864" s="64"/>
      <c r="O3864" s="64" t="s">
        <v>413</v>
      </c>
      <c r="P3864" s="64" t="s">
        <v>41</v>
      </c>
      <c r="Q3864" s="16">
        <v>0</v>
      </c>
      <c r="R3864" s="82" t="s">
        <v>1153</v>
      </c>
      <c r="S3864" s="64"/>
      <c r="T3864" s="84">
        <v>6309.6500000000233</v>
      </c>
      <c r="U3864" s="84">
        <v>82000</v>
      </c>
      <c r="V3864" s="84">
        <v>84954.2</v>
      </c>
      <c r="W3864" s="84">
        <f t="shared" si="618"/>
        <v>3355.4500000000262</v>
      </c>
      <c r="X3864" s="84">
        <f t="shared" si="619"/>
        <v>84954.2</v>
      </c>
      <c r="Y3864" s="84"/>
      <c r="Z3864" s="16">
        <v>0</v>
      </c>
      <c r="AA3864" s="7">
        <v>0</v>
      </c>
      <c r="AB3864" s="7">
        <f t="shared" si="622"/>
        <v>84954.2</v>
      </c>
      <c r="AC3864" s="5">
        <f t="shared" si="623"/>
        <v>0</v>
      </c>
      <c r="AD3864" s="84">
        <f t="shared" si="620"/>
        <v>84954.2</v>
      </c>
      <c r="AE3864" s="3">
        <f>VLOOKUP(I3864,[1]媒体政策预估表!A:N,MATCH(O3864,[1]媒体政策预估表!$A$2:$M$2,0),0)</f>
        <v>7.0000000000000007E-2</v>
      </c>
      <c r="AF3864" s="7">
        <f t="shared" si="624"/>
        <v>5946.7940000000008</v>
      </c>
      <c r="AG3864" s="16">
        <v>0</v>
      </c>
      <c r="AH3864" s="84">
        <f t="shared" si="621"/>
        <v>84954.2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3417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3336</v>
      </c>
      <c r="K3865" s="2" t="s">
        <v>3296</v>
      </c>
      <c r="L3865" s="2" t="s">
        <v>35</v>
      </c>
      <c r="M3865" s="91" t="s">
        <v>647</v>
      </c>
      <c r="N3865" s="64"/>
      <c r="O3865" s="64" t="s">
        <v>413</v>
      </c>
      <c r="P3865" s="64" t="s">
        <v>46</v>
      </c>
      <c r="Q3865" s="16">
        <v>0.02</v>
      </c>
      <c r="R3865" s="82" t="s">
        <v>1155</v>
      </c>
      <c r="S3865" s="64"/>
      <c r="T3865" s="84">
        <v>19224.64</v>
      </c>
      <c r="U3865" s="84">
        <v>220000</v>
      </c>
      <c r="V3865" s="84">
        <v>214843.12</v>
      </c>
      <c r="W3865" s="84">
        <f t="shared" si="618"/>
        <v>24381.520000000019</v>
      </c>
      <c r="X3865" s="84">
        <f t="shared" si="619"/>
        <v>210630.50980392157</v>
      </c>
      <c r="Y3865" s="84"/>
      <c r="Z3865" s="16">
        <v>0</v>
      </c>
      <c r="AA3865" s="7">
        <v>0</v>
      </c>
      <c r="AB3865" s="7">
        <f t="shared" si="622"/>
        <v>210630.50980392157</v>
      </c>
      <c r="AC3865" s="5">
        <f t="shared" si="623"/>
        <v>4212.610196078429</v>
      </c>
      <c r="AD3865" s="84">
        <f t="shared" si="620"/>
        <v>214843.12</v>
      </c>
      <c r="AE3865" s="3">
        <f>VLOOKUP(I3865,[1]媒体政策预估表!A:N,MATCH(O3865,[1]媒体政策预估表!$A$2:$M$2,0),0)</f>
        <v>7.0000000000000007E-2</v>
      </c>
      <c r="AF3865" s="7">
        <f t="shared" si="624"/>
        <v>15039.018400000001</v>
      </c>
      <c r="AG3865" s="16">
        <v>0</v>
      </c>
      <c r="AH3865" s="84">
        <f t="shared" si="621"/>
        <v>214843.12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3418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3336</v>
      </c>
      <c r="K3866" s="2" t="s">
        <v>3296</v>
      </c>
      <c r="L3866" s="2" t="s">
        <v>35</v>
      </c>
      <c r="M3866" s="91" t="s">
        <v>1156</v>
      </c>
      <c r="N3866" s="64"/>
      <c r="O3866" s="64" t="s">
        <v>413</v>
      </c>
      <c r="P3866" s="64" t="s">
        <v>46</v>
      </c>
      <c r="Q3866" s="16">
        <v>0.02</v>
      </c>
      <c r="R3866" s="82" t="s">
        <v>1157</v>
      </c>
      <c r="S3866" s="64"/>
      <c r="T3866" s="84">
        <v>49192.799999999988</v>
      </c>
      <c r="U3866" s="84">
        <v>400000</v>
      </c>
      <c r="V3866" s="84">
        <v>350375.8</v>
      </c>
      <c r="W3866" s="84">
        <f t="shared" si="618"/>
        <v>98817</v>
      </c>
      <c r="X3866" s="84">
        <f t="shared" si="619"/>
        <v>343505.68627450976</v>
      </c>
      <c r="Y3866" s="84"/>
      <c r="Z3866" s="16">
        <v>0</v>
      </c>
      <c r="AA3866" s="7">
        <v>0</v>
      </c>
      <c r="AB3866" s="7">
        <f t="shared" si="622"/>
        <v>343505.68627450976</v>
      </c>
      <c r="AC3866" s="5">
        <f t="shared" si="623"/>
        <v>6870.1137254902278</v>
      </c>
      <c r="AD3866" s="84">
        <f t="shared" si="620"/>
        <v>350375.8</v>
      </c>
      <c r="AE3866" s="3">
        <f>VLOOKUP(I3866,[1]媒体政策预估表!A:N,MATCH(O3866,[1]媒体政策预估表!$A$2:$M$2,0),0)</f>
        <v>7.0000000000000007E-2</v>
      </c>
      <c r="AF3866" s="7">
        <f t="shared" si="624"/>
        <v>24526.306</v>
      </c>
      <c r="AG3866" s="16">
        <v>0</v>
      </c>
      <c r="AH3866" s="84">
        <f t="shared" si="621"/>
        <v>350375.8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3417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3336</v>
      </c>
      <c r="K3867" s="2" t="s">
        <v>3296</v>
      </c>
      <c r="L3867" s="2" t="s">
        <v>35</v>
      </c>
      <c r="M3867" s="91" t="s">
        <v>1158</v>
      </c>
      <c r="N3867" s="64"/>
      <c r="O3867" s="64" t="s">
        <v>413</v>
      </c>
      <c r="P3867" s="64" t="s">
        <v>46</v>
      </c>
      <c r="Q3867" s="16">
        <v>0.02</v>
      </c>
      <c r="R3867" s="82" t="s">
        <v>1159</v>
      </c>
      <c r="S3867" s="64"/>
      <c r="T3867" s="84">
        <v>25633.600000000006</v>
      </c>
      <c r="U3867" s="84">
        <v>2250000</v>
      </c>
      <c r="V3867" s="84">
        <v>1997798.8015099999</v>
      </c>
      <c r="W3867" s="84">
        <f t="shared" si="618"/>
        <v>277834.79849000019</v>
      </c>
      <c r="X3867" s="84">
        <f t="shared" si="619"/>
        <v>1958626.275990196</v>
      </c>
      <c r="Y3867" s="84"/>
      <c r="Z3867" s="16">
        <v>0</v>
      </c>
      <c r="AA3867" s="7">
        <v>0</v>
      </c>
      <c r="AB3867" s="7">
        <f t="shared" si="622"/>
        <v>1958626.275990196</v>
      </c>
      <c r="AC3867" s="5">
        <f t="shared" si="623"/>
        <v>39172.525519803865</v>
      </c>
      <c r="AD3867" s="84">
        <f t="shared" si="620"/>
        <v>1997798.8015099999</v>
      </c>
      <c r="AE3867" s="3">
        <f>VLOOKUP(I3867,[1]媒体政策预估表!A:N,MATCH(O3867,[1]媒体政策预估表!$A$2:$M$2,0),0)</f>
        <v>7.0000000000000007E-2</v>
      </c>
      <c r="AF3867" s="7">
        <f t="shared" si="624"/>
        <v>139845.91610570002</v>
      </c>
      <c r="AG3867" s="16">
        <v>0</v>
      </c>
      <c r="AH3867" s="84">
        <f t="shared" si="621"/>
        <v>1997798.8015099999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3418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3336</v>
      </c>
      <c r="K3868" s="2" t="s">
        <v>3296</v>
      </c>
      <c r="L3868" s="2" t="s">
        <v>35</v>
      </c>
      <c r="M3868" s="91" t="s">
        <v>1160</v>
      </c>
      <c r="N3868" s="64"/>
      <c r="O3868" s="64" t="s">
        <v>413</v>
      </c>
      <c r="P3868" s="64" t="s">
        <v>46</v>
      </c>
      <c r="Q3868" s="16">
        <v>0.02</v>
      </c>
      <c r="R3868" s="82" t="s">
        <v>1161</v>
      </c>
      <c r="S3868" s="64"/>
      <c r="T3868" s="84">
        <v>436579.0517500001</v>
      </c>
      <c r="U3868" s="84">
        <v>2150000</v>
      </c>
      <c r="V3868" s="84">
        <v>2188135.82363</v>
      </c>
      <c r="W3868" s="84">
        <f t="shared" si="618"/>
        <v>398443.2281200001</v>
      </c>
      <c r="X3868" s="84">
        <f t="shared" si="619"/>
        <v>2145231.1996372547</v>
      </c>
      <c r="Y3868" s="84"/>
      <c r="Z3868" s="16">
        <v>0</v>
      </c>
      <c r="AA3868" s="7">
        <v>0</v>
      </c>
      <c r="AB3868" s="7">
        <f t="shared" si="622"/>
        <v>2145231.1996372547</v>
      </c>
      <c r="AC3868" s="5">
        <f t="shared" si="623"/>
        <v>42904.623992745299</v>
      </c>
      <c r="AD3868" s="84">
        <f t="shared" si="620"/>
        <v>2188135.82363</v>
      </c>
      <c r="AE3868" s="3">
        <f>VLOOKUP(I3868,[1]媒体政策预估表!A:N,MATCH(O3868,[1]媒体政策预估表!$A$2:$M$2,0),0)</f>
        <v>7.0000000000000007E-2</v>
      </c>
      <c r="AF3868" s="7">
        <f t="shared" si="624"/>
        <v>153169.50765410002</v>
      </c>
      <c r="AG3868" s="16">
        <v>0</v>
      </c>
      <c r="AH3868" s="84">
        <f t="shared" si="621"/>
        <v>2188135.82363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3417</v>
      </c>
      <c r="B3869" s="91" t="s">
        <v>35</v>
      </c>
      <c r="C3869" s="91" t="s">
        <v>36</v>
      </c>
      <c r="D3869" s="91" t="s">
        <v>226</v>
      </c>
      <c r="E3869" s="91" t="s">
        <v>1154</v>
      </c>
      <c r="F3869" s="91" t="s">
        <v>1154</v>
      </c>
      <c r="G3869" s="91" t="s">
        <v>1154</v>
      </c>
      <c r="H3869" s="91">
        <v>360</v>
      </c>
      <c r="I3869" s="91" t="s">
        <v>1063</v>
      </c>
      <c r="J3869" s="2" t="s">
        <v>3336</v>
      </c>
      <c r="K3869" s="2" t="s">
        <v>3296</v>
      </c>
      <c r="L3869" s="2" t="s">
        <v>35</v>
      </c>
      <c r="M3869" s="91" t="s">
        <v>1162</v>
      </c>
      <c r="N3869" s="64"/>
      <c r="O3869" s="64" t="s">
        <v>413</v>
      </c>
      <c r="P3869" s="64" t="s">
        <v>46</v>
      </c>
      <c r="Q3869" s="16">
        <v>0.02</v>
      </c>
      <c r="R3869" s="82">
        <v>18917841742</v>
      </c>
      <c r="S3869" s="64"/>
      <c r="T3869" s="84">
        <v>425408.83018999989</v>
      </c>
      <c r="U3869" s="84">
        <v>1700000</v>
      </c>
      <c r="V3869" s="84">
        <v>1787012.27149</v>
      </c>
      <c r="W3869" s="84">
        <f t="shared" si="618"/>
        <v>338396.55870000017</v>
      </c>
      <c r="X3869" s="84">
        <f t="shared" si="619"/>
        <v>1751972.8151862745</v>
      </c>
      <c r="Y3869" s="84"/>
      <c r="Z3869" s="16">
        <v>0</v>
      </c>
      <c r="AA3869" s="7">
        <v>0</v>
      </c>
      <c r="AB3869" s="7">
        <f t="shared" si="622"/>
        <v>1751972.8151862745</v>
      </c>
      <c r="AC3869" s="5">
        <f t="shared" si="623"/>
        <v>35039.456303725485</v>
      </c>
      <c r="AD3869" s="84">
        <f t="shared" si="620"/>
        <v>1787012.27149</v>
      </c>
      <c r="AE3869" s="3">
        <f>VLOOKUP(I3869,[1]媒体政策预估表!A:N,MATCH(O3869,[1]媒体政策预估表!$A$2:$M$2,0),0)</f>
        <v>7.0000000000000007E-2</v>
      </c>
      <c r="AF3869" s="7">
        <f t="shared" si="624"/>
        <v>125090.85900430001</v>
      </c>
      <c r="AG3869" s="16">
        <v>0</v>
      </c>
      <c r="AH3869" s="84">
        <f t="shared" si="621"/>
        <v>1787012.27149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3417</v>
      </c>
      <c r="B3870" s="91" t="s">
        <v>35</v>
      </c>
      <c r="C3870" s="91" t="s">
        <v>36</v>
      </c>
      <c r="D3870" s="91" t="s">
        <v>226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1063</v>
      </c>
      <c r="J3870" s="2" t="s">
        <v>3336</v>
      </c>
      <c r="K3870" s="2" t="s">
        <v>3296</v>
      </c>
      <c r="L3870" s="2" t="s">
        <v>35</v>
      </c>
      <c r="M3870" s="91" t="s">
        <v>1164</v>
      </c>
      <c r="N3870" s="64"/>
      <c r="O3870" s="64" t="s">
        <v>413</v>
      </c>
      <c r="P3870" s="64" t="s">
        <v>41</v>
      </c>
      <c r="Q3870" s="16">
        <v>0</v>
      </c>
      <c r="R3870" s="82" t="s">
        <v>1165</v>
      </c>
      <c r="S3870" s="64"/>
      <c r="T3870" s="84">
        <v>1741.1199999999981</v>
      </c>
      <c r="U3870" s="84">
        <v>80000</v>
      </c>
      <c r="V3870" s="84">
        <v>55980.800000000003</v>
      </c>
      <c r="W3870" s="84">
        <f t="shared" si="618"/>
        <v>25760.319999999992</v>
      </c>
      <c r="X3870" s="84">
        <f t="shared" si="619"/>
        <v>55980.800000000003</v>
      </c>
      <c r="Y3870" s="84"/>
      <c r="Z3870" s="16">
        <v>0</v>
      </c>
      <c r="AA3870" s="7">
        <v>0</v>
      </c>
      <c r="AB3870" s="7">
        <f t="shared" si="622"/>
        <v>55980.800000000003</v>
      </c>
      <c r="AC3870" s="5">
        <f t="shared" si="623"/>
        <v>0</v>
      </c>
      <c r="AD3870" s="84">
        <f t="shared" si="620"/>
        <v>55980.800000000003</v>
      </c>
      <c r="AE3870" s="3">
        <f>VLOOKUP(I3870,[1]媒体政策预估表!A:N,MATCH(O3870,[1]媒体政策预估表!$A$2:$M$2,0),0)</f>
        <v>7.0000000000000007E-2</v>
      </c>
      <c r="AF3870" s="7">
        <f t="shared" si="624"/>
        <v>3918.6560000000004</v>
      </c>
      <c r="AG3870" s="16">
        <v>0</v>
      </c>
      <c r="AH3870" s="84">
        <f t="shared" si="621"/>
        <v>55980.800000000003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3418</v>
      </c>
      <c r="B3871" s="91" t="s">
        <v>35</v>
      </c>
      <c r="C3871" s="91" t="s">
        <v>36</v>
      </c>
      <c r="D3871" s="91" t="s">
        <v>226</v>
      </c>
      <c r="E3871" s="91" t="s">
        <v>1166</v>
      </c>
      <c r="F3871" s="91" t="s">
        <v>1166</v>
      </c>
      <c r="G3871" s="91" t="s">
        <v>1166</v>
      </c>
      <c r="H3871" s="91">
        <v>360</v>
      </c>
      <c r="I3871" s="91" t="s">
        <v>1063</v>
      </c>
      <c r="J3871" s="2" t="s">
        <v>3336</v>
      </c>
      <c r="K3871" s="2" t="s">
        <v>3296</v>
      </c>
      <c r="L3871" s="2" t="s">
        <v>35</v>
      </c>
      <c r="M3871" s="91" t="s">
        <v>1166</v>
      </c>
      <c r="N3871" s="64"/>
      <c r="O3871" s="64" t="s">
        <v>413</v>
      </c>
      <c r="P3871" s="64" t="s">
        <v>41</v>
      </c>
      <c r="Q3871" s="16">
        <v>0</v>
      </c>
      <c r="R3871" s="82" t="s">
        <v>1167</v>
      </c>
      <c r="S3871" s="64"/>
      <c r="T3871" s="84">
        <v>3560</v>
      </c>
      <c r="U3871" s="84">
        <v>19000</v>
      </c>
      <c r="V3871" s="84">
        <v>20585.599999999999</v>
      </c>
      <c r="W3871" s="84">
        <f t="shared" si="618"/>
        <v>1974.4000000000015</v>
      </c>
      <c r="X3871" s="84">
        <f t="shared" si="619"/>
        <v>20585.599999999999</v>
      </c>
      <c r="Y3871" s="84"/>
      <c r="Z3871" s="16">
        <v>0</v>
      </c>
      <c r="AA3871" s="7">
        <v>0</v>
      </c>
      <c r="AB3871" s="7">
        <f t="shared" si="622"/>
        <v>20585.599999999999</v>
      </c>
      <c r="AC3871" s="5">
        <f t="shared" si="623"/>
        <v>0</v>
      </c>
      <c r="AD3871" s="84">
        <f t="shared" si="620"/>
        <v>20585.599999999999</v>
      </c>
      <c r="AE3871" s="3">
        <f>VLOOKUP(I3871,[1]媒体政策预估表!A:N,MATCH(O3871,[1]媒体政策预估表!$A$2:$M$2,0),0)</f>
        <v>7.0000000000000007E-2</v>
      </c>
      <c r="AF3871" s="7">
        <f t="shared" si="624"/>
        <v>1440.992</v>
      </c>
      <c r="AG3871" s="16">
        <v>0</v>
      </c>
      <c r="AH3871" s="84">
        <f t="shared" si="621"/>
        <v>20585.599999999999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3417</v>
      </c>
      <c r="B3872" s="91" t="s">
        <v>35</v>
      </c>
      <c r="C3872" s="91" t="s">
        <v>36</v>
      </c>
      <c r="D3872" s="91" t="s">
        <v>226</v>
      </c>
      <c r="E3872" s="91" t="s">
        <v>1168</v>
      </c>
      <c r="F3872" s="91" t="s">
        <v>1168</v>
      </c>
      <c r="G3872" s="91" t="s">
        <v>1168</v>
      </c>
      <c r="H3872" s="91">
        <v>360</v>
      </c>
      <c r="I3872" s="91" t="s">
        <v>1063</v>
      </c>
      <c r="J3872" s="2" t="s">
        <v>3336</v>
      </c>
      <c r="K3872" s="2" t="s">
        <v>3296</v>
      </c>
      <c r="L3872" s="2" t="s">
        <v>35</v>
      </c>
      <c r="M3872" s="91" t="s">
        <v>1168</v>
      </c>
      <c r="N3872" s="64"/>
      <c r="O3872" s="64" t="s">
        <v>413</v>
      </c>
      <c r="P3872" s="64" t="s">
        <v>41</v>
      </c>
      <c r="Q3872" s="16">
        <v>0</v>
      </c>
      <c r="R3872" s="82" t="s">
        <v>1169</v>
      </c>
      <c r="S3872" s="64"/>
      <c r="T3872" s="84">
        <v>11081.979999999996</v>
      </c>
      <c r="U3872" s="84">
        <v>310000</v>
      </c>
      <c r="V3872" s="84">
        <v>107963.7</v>
      </c>
      <c r="W3872" s="84">
        <f t="shared" si="618"/>
        <v>213118.27999999997</v>
      </c>
      <c r="X3872" s="84">
        <f t="shared" si="619"/>
        <v>107963.7</v>
      </c>
      <c r="Y3872" s="84"/>
      <c r="Z3872" s="16">
        <v>0</v>
      </c>
      <c r="AA3872" s="7">
        <v>0</v>
      </c>
      <c r="AB3872" s="7">
        <f t="shared" si="622"/>
        <v>107963.7</v>
      </c>
      <c r="AC3872" s="5">
        <f t="shared" si="623"/>
        <v>0</v>
      </c>
      <c r="AD3872" s="84">
        <f t="shared" si="620"/>
        <v>107963.7</v>
      </c>
      <c r="AE3872" s="3">
        <f>VLOOKUP(I3872,[1]媒体政策预估表!A:N,MATCH(O3872,[1]媒体政策预估表!$A$2:$M$2,0),0)</f>
        <v>7.0000000000000007E-2</v>
      </c>
      <c r="AF3872" s="7">
        <f t="shared" si="624"/>
        <v>7557.4590000000007</v>
      </c>
      <c r="AG3872" s="16">
        <v>0</v>
      </c>
      <c r="AH3872" s="84">
        <f t="shared" si="621"/>
        <v>107963.7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3418</v>
      </c>
      <c r="B3873" s="91" t="s">
        <v>35</v>
      </c>
      <c r="C3873" s="91" t="s">
        <v>36</v>
      </c>
      <c r="D3873" s="91" t="s">
        <v>226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1063</v>
      </c>
      <c r="J3873" s="2" t="s">
        <v>3336</v>
      </c>
      <c r="K3873" s="2" t="s">
        <v>3296</v>
      </c>
      <c r="L3873" s="2" t="s">
        <v>35</v>
      </c>
      <c r="M3873" s="91" t="s">
        <v>1173</v>
      </c>
      <c r="N3873" s="64"/>
      <c r="O3873" s="64" t="s">
        <v>413</v>
      </c>
      <c r="P3873" s="64" t="s">
        <v>41</v>
      </c>
      <c r="Q3873" s="16">
        <v>0</v>
      </c>
      <c r="R3873" s="82" t="s">
        <v>1174</v>
      </c>
      <c r="S3873" s="64"/>
      <c r="T3873" s="84">
        <v>2941.7999999999993</v>
      </c>
      <c r="U3873" s="84">
        <v>40000</v>
      </c>
      <c r="V3873" s="84">
        <v>35107.5</v>
      </c>
      <c r="W3873" s="84">
        <f t="shared" si="618"/>
        <v>7834.3000000000029</v>
      </c>
      <c r="X3873" s="84">
        <f t="shared" si="619"/>
        <v>35107.5</v>
      </c>
      <c r="Y3873" s="84"/>
      <c r="Z3873" s="16">
        <v>0</v>
      </c>
      <c r="AA3873" s="7">
        <v>0</v>
      </c>
      <c r="AB3873" s="7">
        <f t="shared" si="622"/>
        <v>35107.5</v>
      </c>
      <c r="AC3873" s="5">
        <f t="shared" si="623"/>
        <v>0</v>
      </c>
      <c r="AD3873" s="84">
        <f t="shared" si="620"/>
        <v>35107.5</v>
      </c>
      <c r="AE3873" s="3">
        <f>VLOOKUP(I3873,[1]媒体政策预估表!A:N,MATCH(O3873,[1]媒体政策预估表!$A$2:$M$2,0),0)</f>
        <v>7.0000000000000007E-2</v>
      </c>
      <c r="AF3873" s="7">
        <f t="shared" si="624"/>
        <v>2457.5250000000001</v>
      </c>
      <c r="AG3873" s="16">
        <v>0</v>
      </c>
      <c r="AH3873" s="84">
        <f t="shared" si="621"/>
        <v>35107.5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3417</v>
      </c>
      <c r="B3874" s="91" t="s">
        <v>35</v>
      </c>
      <c r="C3874" s="91" t="s">
        <v>36</v>
      </c>
      <c r="D3874" s="91" t="s">
        <v>226</v>
      </c>
      <c r="E3874" s="91" t="s">
        <v>1175</v>
      </c>
      <c r="F3874" s="91" t="s">
        <v>1175</v>
      </c>
      <c r="G3874" s="91" t="s">
        <v>1175</v>
      </c>
      <c r="H3874" s="91">
        <v>360</v>
      </c>
      <c r="I3874" s="91" t="s">
        <v>1063</v>
      </c>
      <c r="J3874" s="2" t="s">
        <v>3336</v>
      </c>
      <c r="K3874" s="2" t="s">
        <v>3296</v>
      </c>
      <c r="L3874" s="2" t="s">
        <v>35</v>
      </c>
      <c r="M3874" s="91" t="s">
        <v>1175</v>
      </c>
      <c r="N3874" s="64"/>
      <c r="O3874" s="64" t="s">
        <v>413</v>
      </c>
      <c r="P3874" s="64" t="s">
        <v>41</v>
      </c>
      <c r="Q3874" s="16">
        <v>0</v>
      </c>
      <c r="R3874" s="82" t="s">
        <v>1176</v>
      </c>
      <c r="S3874" s="64"/>
      <c r="T3874" s="84">
        <v>29301.100000000006</v>
      </c>
      <c r="U3874" s="84">
        <v>70000</v>
      </c>
      <c r="V3874" s="84">
        <v>92407.8</v>
      </c>
      <c r="W3874" s="84">
        <f t="shared" si="618"/>
        <v>6893.3000000000029</v>
      </c>
      <c r="X3874" s="84">
        <f t="shared" si="619"/>
        <v>92407.8</v>
      </c>
      <c r="Y3874" s="84"/>
      <c r="Z3874" s="16">
        <v>0</v>
      </c>
      <c r="AA3874" s="7">
        <v>0</v>
      </c>
      <c r="AB3874" s="7">
        <f t="shared" si="622"/>
        <v>92407.8</v>
      </c>
      <c r="AC3874" s="5">
        <f t="shared" si="623"/>
        <v>0</v>
      </c>
      <c r="AD3874" s="84">
        <f t="shared" si="620"/>
        <v>92407.8</v>
      </c>
      <c r="AE3874" s="3">
        <f>VLOOKUP(I3874,[1]媒体政策预估表!A:N,MATCH(O3874,[1]媒体政策预估表!$A$2:$M$2,0),0)</f>
        <v>7.0000000000000007E-2</v>
      </c>
      <c r="AF3874" s="7">
        <f t="shared" si="624"/>
        <v>6468.5460000000012</v>
      </c>
      <c r="AG3874" s="16">
        <v>0</v>
      </c>
      <c r="AH3874" s="84">
        <f t="shared" si="621"/>
        <v>92407.8</v>
      </c>
      <c r="AI3874" s="64"/>
      <c r="AJ3874" s="1" t="e">
        <v>#N/A</v>
      </c>
      <c r="AK3874" s="12">
        <f t="shared" si="617"/>
        <v>0</v>
      </c>
    </row>
    <row r="3875" spans="1:37" hidden="1" x14ac:dyDescent="0.3">
      <c r="A3875" s="104" t="s">
        <v>3417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3336</v>
      </c>
      <c r="K3875" s="2" t="s">
        <v>3296</v>
      </c>
      <c r="L3875" s="2" t="s">
        <v>35</v>
      </c>
      <c r="M3875" s="91" t="s">
        <v>1179</v>
      </c>
      <c r="N3875" s="64"/>
      <c r="O3875" s="64" t="s">
        <v>413</v>
      </c>
      <c r="P3875" s="64" t="s">
        <v>41</v>
      </c>
      <c r="Q3875" s="16">
        <v>0</v>
      </c>
      <c r="R3875" s="82" t="s">
        <v>1180</v>
      </c>
      <c r="S3875" s="64"/>
      <c r="T3875" s="84">
        <v>0.2000000000007276</v>
      </c>
      <c r="U3875" s="84">
        <v>10000</v>
      </c>
      <c r="V3875" s="84">
        <v>7119.6</v>
      </c>
      <c r="W3875" s="84">
        <f t="shared" si="618"/>
        <v>2880.6000000000004</v>
      </c>
      <c r="X3875" s="84">
        <f t="shared" si="619"/>
        <v>7119.6</v>
      </c>
      <c r="Y3875" s="84"/>
      <c r="Z3875" s="16">
        <v>0</v>
      </c>
      <c r="AA3875" s="7">
        <v>0</v>
      </c>
      <c r="AB3875" s="7">
        <f>X3875+AA3875</f>
        <v>7119.6</v>
      </c>
      <c r="AC3875" s="5">
        <f t="shared" si="623"/>
        <v>0</v>
      </c>
      <c r="AD3875" s="84">
        <f t="shared" si="620"/>
        <v>7119.6</v>
      </c>
      <c r="AE3875" s="3">
        <f>VLOOKUP(I3875,[1]媒体政策预估表!A:N,MATCH(O3875,[1]媒体政策预估表!$A$2:$M$2,0),0)</f>
        <v>7.0000000000000007E-2</v>
      </c>
      <c r="AF3875" s="7">
        <f t="shared" si="624"/>
        <v>498.37200000000007</v>
      </c>
      <c r="AG3875" s="16">
        <v>0</v>
      </c>
      <c r="AH3875" s="84">
        <f t="shared" si="621"/>
        <v>7119.6</v>
      </c>
      <c r="AI3875" s="64"/>
      <c r="AJ3875" s="1" t="s">
        <v>3363</v>
      </c>
      <c r="AK3875" s="12">
        <f t="shared" si="617"/>
        <v>0</v>
      </c>
    </row>
    <row r="3876" spans="1:37" hidden="1" x14ac:dyDescent="0.3">
      <c r="A3876" s="104" t="s">
        <v>3418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1178</v>
      </c>
      <c r="G3876" s="91" t="s">
        <v>1177</v>
      </c>
      <c r="H3876" s="91">
        <v>360</v>
      </c>
      <c r="I3876" s="91" t="s">
        <v>1063</v>
      </c>
      <c r="J3876" s="2" t="s">
        <v>3336</v>
      </c>
      <c r="K3876" s="2" t="s">
        <v>3296</v>
      </c>
      <c r="L3876" s="2" t="s">
        <v>35</v>
      </c>
      <c r="M3876" s="91" t="s">
        <v>1177</v>
      </c>
      <c r="N3876" s="64"/>
      <c r="O3876" s="64" t="s">
        <v>413</v>
      </c>
      <c r="P3876" s="64" t="s">
        <v>41</v>
      </c>
      <c r="Q3876" s="16">
        <v>0</v>
      </c>
      <c r="R3876" s="82" t="s">
        <v>1181</v>
      </c>
      <c r="S3876" s="64"/>
      <c r="T3876" s="84">
        <v>1.3899999999994179</v>
      </c>
      <c r="U3876" s="84">
        <v>30000</v>
      </c>
      <c r="V3876" s="84">
        <v>28680.5</v>
      </c>
      <c r="W3876" s="84">
        <f t="shared" si="618"/>
        <v>1320.8899999999994</v>
      </c>
      <c r="X3876" s="84">
        <f t="shared" si="619"/>
        <v>28680.5</v>
      </c>
      <c r="Y3876" s="84"/>
      <c r="Z3876" s="16">
        <v>0</v>
      </c>
      <c r="AA3876" s="7">
        <v>0</v>
      </c>
      <c r="AB3876" s="7">
        <f>X3876+AA3876-20000-0.2</f>
        <v>8680.2999999999993</v>
      </c>
      <c r="AC3876" s="5">
        <f t="shared" si="623"/>
        <v>0</v>
      </c>
      <c r="AD3876" s="84">
        <f t="shared" si="620"/>
        <v>28680.5</v>
      </c>
      <c r="AE3876" s="3">
        <f>VLOOKUP(I3876,[1]媒体政策预估表!A:N,MATCH(O3876,[1]媒体政策预估表!$A$2:$M$2,0),0)</f>
        <v>7.0000000000000007E-2</v>
      </c>
      <c r="AF3876" s="7">
        <f t="shared" si="624"/>
        <v>2007.6350000000002</v>
      </c>
      <c r="AG3876" s="16">
        <v>0</v>
      </c>
      <c r="AH3876" s="84">
        <f t="shared" si="621"/>
        <v>28680.5</v>
      </c>
      <c r="AI3876" s="64"/>
      <c r="AJ3876" s="1" t="s">
        <v>3363</v>
      </c>
      <c r="AK3876" s="12">
        <f t="shared" si="617"/>
        <v>20000.2</v>
      </c>
    </row>
    <row r="3877" spans="1:37" hidden="1" x14ac:dyDescent="0.3">
      <c r="A3877" s="104" t="s">
        <v>3418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3336</v>
      </c>
      <c r="K3877" s="2" t="s">
        <v>3296</v>
      </c>
      <c r="L3877" s="2" t="s">
        <v>35</v>
      </c>
      <c r="M3877" s="91" t="s">
        <v>1183</v>
      </c>
      <c r="N3877" s="64"/>
      <c r="O3877" s="64" t="s">
        <v>413</v>
      </c>
      <c r="P3877" s="64" t="s">
        <v>41</v>
      </c>
      <c r="Q3877" s="16">
        <v>0</v>
      </c>
      <c r="R3877" s="82" t="s">
        <v>1184</v>
      </c>
      <c r="S3877" s="64"/>
      <c r="T3877" s="84">
        <v>0</v>
      </c>
      <c r="U3877" s="84">
        <v>5000</v>
      </c>
      <c r="V3877" s="84">
        <v>4989.03</v>
      </c>
      <c r="W3877" s="84">
        <f t="shared" si="618"/>
        <v>10.970000000000255</v>
      </c>
      <c r="X3877" s="84">
        <f t="shared" si="619"/>
        <v>4989.03</v>
      </c>
      <c r="Y3877" s="84"/>
      <c r="Z3877" s="16">
        <v>0</v>
      </c>
      <c r="AA3877" s="7">
        <v>0</v>
      </c>
      <c r="AB3877" s="7">
        <f t="shared" si="622"/>
        <v>4989.03</v>
      </c>
      <c r="AC3877" s="5">
        <f t="shared" si="623"/>
        <v>0</v>
      </c>
      <c r="AD3877" s="84">
        <f t="shared" si="620"/>
        <v>4989.03</v>
      </c>
      <c r="AE3877" s="3">
        <f>VLOOKUP(I3877,[1]媒体政策预估表!A:N,MATCH(O3877,[1]媒体政策预估表!$A$2:$M$2,0),0)</f>
        <v>7.0000000000000007E-2</v>
      </c>
      <c r="AF3877" s="7">
        <f t="shared" si="624"/>
        <v>349.2321</v>
      </c>
      <c r="AG3877" s="16">
        <v>0</v>
      </c>
      <c r="AH3877" s="84">
        <f t="shared" si="621"/>
        <v>4989.03</v>
      </c>
      <c r="AI3877" s="64"/>
      <c r="AJ3877" s="1" t="s">
        <v>3363</v>
      </c>
      <c r="AK3877" s="12">
        <f t="shared" si="617"/>
        <v>0</v>
      </c>
    </row>
    <row r="3878" spans="1:37" hidden="1" x14ac:dyDescent="0.3">
      <c r="A3878" s="104" t="s">
        <v>3418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3336</v>
      </c>
      <c r="K3878" s="2" t="s">
        <v>3296</v>
      </c>
      <c r="L3878" s="2" t="s">
        <v>35</v>
      </c>
      <c r="M3878" s="91" t="s">
        <v>1177</v>
      </c>
      <c r="N3878" s="64"/>
      <c r="O3878" s="64" t="s">
        <v>413</v>
      </c>
      <c r="P3878" s="64" t="s">
        <v>41</v>
      </c>
      <c r="Q3878" s="16">
        <v>0</v>
      </c>
      <c r="R3878" s="82" t="s">
        <v>1185</v>
      </c>
      <c r="S3878" s="64"/>
      <c r="T3878" s="84">
        <v>2679.0999999999985</v>
      </c>
      <c r="U3878" s="84">
        <v>30000</v>
      </c>
      <c r="V3878" s="84">
        <v>25850.799999999999</v>
      </c>
      <c r="W3878" s="84">
        <f t="shared" si="618"/>
        <v>6828.2999999999993</v>
      </c>
      <c r="X3878" s="84">
        <f t="shared" si="619"/>
        <v>25850.799999999999</v>
      </c>
      <c r="Y3878" s="84"/>
      <c r="Z3878" s="16">
        <v>0</v>
      </c>
      <c r="AA3878" s="7">
        <v>0</v>
      </c>
      <c r="AB3878" s="7">
        <f>X3878+AA3878-20000</f>
        <v>5850.7999999999993</v>
      </c>
      <c r="AC3878" s="5">
        <f t="shared" si="623"/>
        <v>0</v>
      </c>
      <c r="AD3878" s="84">
        <f t="shared" si="620"/>
        <v>25850.799999999999</v>
      </c>
      <c r="AE3878" s="3">
        <f>VLOOKUP(I3878,[1]媒体政策预估表!A:N,MATCH(O3878,[1]媒体政策预估表!$A$2:$M$2,0),0)</f>
        <v>7.0000000000000007E-2</v>
      </c>
      <c r="AF3878" s="7">
        <f t="shared" si="624"/>
        <v>1809.556</v>
      </c>
      <c r="AG3878" s="16">
        <v>0</v>
      </c>
      <c r="AH3878" s="84">
        <f t="shared" si="621"/>
        <v>25850.799999999999</v>
      </c>
      <c r="AI3878" s="64"/>
      <c r="AJ3878" s="1" t="s">
        <v>3363</v>
      </c>
      <c r="AK3878" s="12">
        <f t="shared" si="617"/>
        <v>20000</v>
      </c>
    </row>
    <row r="3879" spans="1:37" hidden="1" x14ac:dyDescent="0.3">
      <c r="A3879" s="104" t="s">
        <v>3417</v>
      </c>
      <c r="B3879" s="91" t="s">
        <v>35</v>
      </c>
      <c r="C3879" s="91" t="s">
        <v>36</v>
      </c>
      <c r="D3879" s="91" t="s">
        <v>226</v>
      </c>
      <c r="E3879" s="91" t="s">
        <v>1177</v>
      </c>
      <c r="F3879" s="91" t="s">
        <v>1182</v>
      </c>
      <c r="G3879" s="91" t="s">
        <v>1177</v>
      </c>
      <c r="H3879" s="91">
        <v>360</v>
      </c>
      <c r="I3879" s="91" t="s">
        <v>1063</v>
      </c>
      <c r="J3879" s="2" t="s">
        <v>3336</v>
      </c>
      <c r="K3879" s="2" t="s">
        <v>3296</v>
      </c>
      <c r="L3879" s="2" t="s">
        <v>35</v>
      </c>
      <c r="M3879" s="91" t="s">
        <v>1186</v>
      </c>
      <c r="N3879" s="64"/>
      <c r="O3879" s="64" t="s">
        <v>413</v>
      </c>
      <c r="P3879" s="64" t="s">
        <v>41</v>
      </c>
      <c r="Q3879" s="16">
        <v>0</v>
      </c>
      <c r="R3879" s="82" t="s">
        <v>1187</v>
      </c>
      <c r="S3879" s="64"/>
      <c r="T3879" s="84">
        <v>2183.4000000000015</v>
      </c>
      <c r="U3879" s="84">
        <v>30000</v>
      </c>
      <c r="V3879" s="84">
        <v>21997</v>
      </c>
      <c r="W3879" s="84">
        <f t="shared" si="618"/>
        <v>10186.400000000001</v>
      </c>
      <c r="X3879" s="84">
        <f t="shared" si="619"/>
        <v>21997</v>
      </c>
      <c r="Y3879" s="84"/>
      <c r="Z3879" s="16">
        <v>0</v>
      </c>
      <c r="AA3879" s="7">
        <v>0</v>
      </c>
      <c r="AB3879" s="7">
        <f t="shared" si="622"/>
        <v>21997</v>
      </c>
      <c r="AC3879" s="5">
        <f t="shared" si="623"/>
        <v>0</v>
      </c>
      <c r="AD3879" s="84">
        <f t="shared" si="620"/>
        <v>21997</v>
      </c>
      <c r="AE3879" s="3">
        <f>VLOOKUP(I3879,[1]媒体政策预估表!A:N,MATCH(O3879,[1]媒体政策预估表!$A$2:$M$2,0),0)</f>
        <v>7.0000000000000007E-2</v>
      </c>
      <c r="AF3879" s="7">
        <f t="shared" si="624"/>
        <v>1539.7900000000002</v>
      </c>
      <c r="AG3879" s="16">
        <v>0</v>
      </c>
      <c r="AH3879" s="84">
        <f t="shared" si="621"/>
        <v>21997</v>
      </c>
      <c r="AI3879" s="64"/>
      <c r="AJ3879" s="1" t="s">
        <v>3363</v>
      </c>
      <c r="AK3879" s="12">
        <f t="shared" si="617"/>
        <v>0</v>
      </c>
    </row>
    <row r="3880" spans="1:37" hidden="1" x14ac:dyDescent="0.3">
      <c r="A3880" s="104" t="s">
        <v>3418</v>
      </c>
      <c r="B3880" s="91" t="s">
        <v>35</v>
      </c>
      <c r="C3880" s="91" t="s">
        <v>36</v>
      </c>
      <c r="D3880" s="91" t="s">
        <v>226</v>
      </c>
      <c r="E3880" s="91" t="s">
        <v>3510</v>
      </c>
      <c r="F3880" s="91" t="s">
        <v>3510</v>
      </c>
      <c r="G3880" s="91" t="s">
        <v>3510</v>
      </c>
      <c r="H3880" s="91">
        <v>360</v>
      </c>
      <c r="I3880" s="91" t="s">
        <v>1063</v>
      </c>
      <c r="J3880" s="2" t="s">
        <v>3336</v>
      </c>
      <c r="K3880" s="2" t="s">
        <v>3296</v>
      </c>
      <c r="L3880" s="2" t="s">
        <v>35</v>
      </c>
      <c r="M3880" s="91" t="s">
        <v>3510</v>
      </c>
      <c r="N3880" s="64"/>
      <c r="O3880" s="64" t="s">
        <v>413</v>
      </c>
      <c r="P3880" s="64" t="s">
        <v>41</v>
      </c>
      <c r="Q3880" s="16">
        <v>0</v>
      </c>
      <c r="R3880" s="82">
        <v>305327016</v>
      </c>
      <c r="S3880" s="64"/>
      <c r="T3880" s="84">
        <v>0</v>
      </c>
      <c r="U3880" s="84">
        <v>10000</v>
      </c>
      <c r="V3880" s="84">
        <v>4990.5</v>
      </c>
      <c r="W3880" s="84">
        <f t="shared" si="618"/>
        <v>5009.5</v>
      </c>
      <c r="X3880" s="84">
        <f t="shared" si="619"/>
        <v>4990.5</v>
      </c>
      <c r="Y3880" s="84"/>
      <c r="Z3880" s="16">
        <v>0</v>
      </c>
      <c r="AA3880" s="7">
        <v>0</v>
      </c>
      <c r="AB3880" s="7">
        <f t="shared" si="622"/>
        <v>4990.5</v>
      </c>
      <c r="AC3880" s="5">
        <f t="shared" si="623"/>
        <v>0</v>
      </c>
      <c r="AD3880" s="84">
        <f t="shared" si="620"/>
        <v>4990.5</v>
      </c>
      <c r="AE3880" s="3">
        <f>VLOOKUP(I3880,[1]媒体政策预估表!A:N,MATCH(O3880,[1]媒体政策预估表!$A$2:$M$2,0),0)</f>
        <v>7.0000000000000007E-2</v>
      </c>
      <c r="AF3880" s="7">
        <f t="shared" si="624"/>
        <v>349.33500000000004</v>
      </c>
      <c r="AG3880" s="16">
        <v>0</v>
      </c>
      <c r="AH3880" s="84">
        <f t="shared" si="621"/>
        <v>4990.5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3417</v>
      </c>
      <c r="B3881" s="91" t="s">
        <v>35</v>
      </c>
      <c r="C3881" s="91" t="s">
        <v>36</v>
      </c>
      <c r="D3881" s="91" t="s">
        <v>226</v>
      </c>
      <c r="E3881" s="91" t="s">
        <v>1190</v>
      </c>
      <c r="F3881" s="91" t="s">
        <v>1190</v>
      </c>
      <c r="G3881" s="91" t="s">
        <v>1190</v>
      </c>
      <c r="H3881" s="91">
        <v>360</v>
      </c>
      <c r="I3881" s="91" t="s">
        <v>1063</v>
      </c>
      <c r="J3881" s="2" t="s">
        <v>3336</v>
      </c>
      <c r="K3881" s="2" t="s">
        <v>3296</v>
      </c>
      <c r="L3881" s="2" t="s">
        <v>35</v>
      </c>
      <c r="M3881" s="91" t="s">
        <v>1191</v>
      </c>
      <c r="N3881" s="64"/>
      <c r="O3881" s="64" t="s">
        <v>413</v>
      </c>
      <c r="P3881" s="64" t="s">
        <v>41</v>
      </c>
      <c r="Q3881" s="16">
        <v>0</v>
      </c>
      <c r="R3881" s="82" t="s">
        <v>1192</v>
      </c>
      <c r="S3881" s="64"/>
      <c r="T3881" s="84">
        <v>3493.8000000000029</v>
      </c>
      <c r="U3881" s="84">
        <v>60000</v>
      </c>
      <c r="V3881" s="84">
        <v>45209.599999999999</v>
      </c>
      <c r="W3881" s="84">
        <f t="shared" si="618"/>
        <v>18284.200000000004</v>
      </c>
      <c r="X3881" s="84">
        <f t="shared" si="619"/>
        <v>45209.599999999999</v>
      </c>
      <c r="Y3881" s="84"/>
      <c r="Z3881" s="16">
        <v>0</v>
      </c>
      <c r="AA3881" s="7">
        <v>0</v>
      </c>
      <c r="AB3881" s="7">
        <f t="shared" si="622"/>
        <v>45209.599999999999</v>
      </c>
      <c r="AC3881" s="5">
        <f t="shared" si="623"/>
        <v>0</v>
      </c>
      <c r="AD3881" s="84">
        <f t="shared" si="620"/>
        <v>45209.599999999999</v>
      </c>
      <c r="AE3881" s="3">
        <f>VLOOKUP(I3881,[1]媒体政策预估表!A:N,MATCH(O3881,[1]媒体政策预估表!$A$2:$M$2,0),0)</f>
        <v>7.0000000000000007E-2</v>
      </c>
      <c r="AF3881" s="7">
        <f t="shared" si="624"/>
        <v>3164.672</v>
      </c>
      <c r="AG3881" s="16">
        <v>0</v>
      </c>
      <c r="AH3881" s="84">
        <f t="shared" si="621"/>
        <v>45209.599999999999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3417</v>
      </c>
      <c r="B3882" s="91" t="s">
        <v>35</v>
      </c>
      <c r="C3882" s="91" t="s">
        <v>36</v>
      </c>
      <c r="D3882" s="91" t="s">
        <v>54</v>
      </c>
      <c r="E3882" s="91" t="s">
        <v>1350</v>
      </c>
      <c r="F3882" s="91" t="s">
        <v>1350</v>
      </c>
      <c r="G3882" s="91" t="s">
        <v>1350</v>
      </c>
      <c r="H3882" s="91">
        <v>360</v>
      </c>
      <c r="I3882" s="91" t="s">
        <v>1063</v>
      </c>
      <c r="J3882" s="2" t="s">
        <v>3336</v>
      </c>
      <c r="K3882" s="2" t="s">
        <v>3296</v>
      </c>
      <c r="L3882" s="2" t="s">
        <v>35</v>
      </c>
      <c r="M3882" s="91" t="s">
        <v>1350</v>
      </c>
      <c r="N3882" s="64"/>
      <c r="O3882" s="64" t="s">
        <v>413</v>
      </c>
      <c r="P3882" s="64" t="s">
        <v>46</v>
      </c>
      <c r="Q3882" s="16">
        <v>0.02</v>
      </c>
      <c r="R3882" s="82" t="s">
        <v>1351</v>
      </c>
      <c r="S3882" s="64"/>
      <c r="T3882" s="84">
        <v>81201.899999999994</v>
      </c>
      <c r="U3882" s="84">
        <v>412000</v>
      </c>
      <c r="V3882" s="84">
        <v>374225.1</v>
      </c>
      <c r="W3882" s="84">
        <f t="shared" si="618"/>
        <v>118976.80000000005</v>
      </c>
      <c r="X3882" s="84">
        <f t="shared" si="619"/>
        <v>366887.35294117645</v>
      </c>
      <c r="Y3882" s="84"/>
      <c r="Z3882" s="16">
        <v>0</v>
      </c>
      <c r="AA3882" s="7">
        <v>0</v>
      </c>
      <c r="AB3882" s="7">
        <f t="shared" si="622"/>
        <v>366887.35294117645</v>
      </c>
      <c r="AC3882" s="5">
        <f t="shared" si="623"/>
        <v>7337.7470588235301</v>
      </c>
      <c r="AD3882" s="84">
        <f t="shared" si="620"/>
        <v>374225.1</v>
      </c>
      <c r="AE3882" s="3">
        <f>VLOOKUP(I3882,[1]媒体政策预估表!A:N,MATCH(O3882,[1]媒体政策预估表!$A$2:$M$2,0),0)</f>
        <v>7.0000000000000007E-2</v>
      </c>
      <c r="AF3882" s="7">
        <f t="shared" si="624"/>
        <v>26195.757000000001</v>
      </c>
      <c r="AG3882" s="16">
        <v>0</v>
      </c>
      <c r="AH3882" s="84">
        <f t="shared" si="621"/>
        <v>374225.1</v>
      </c>
      <c r="AI3882" s="64"/>
      <c r="AJ3882" s="1" t="e">
        <v>#N/A</v>
      </c>
      <c r="AK3882" s="12">
        <f t="shared" si="617"/>
        <v>0</v>
      </c>
    </row>
    <row r="3883" spans="1:37" hidden="1" x14ac:dyDescent="0.3">
      <c r="A3883" s="104" t="s">
        <v>3417</v>
      </c>
      <c r="B3883" s="91" t="s">
        <v>35</v>
      </c>
      <c r="C3883" s="91" t="s">
        <v>36</v>
      </c>
      <c r="D3883" s="91" t="s">
        <v>3511</v>
      </c>
      <c r="E3883" s="91" t="s">
        <v>1352</v>
      </c>
      <c r="F3883" s="91" t="s">
        <v>1352</v>
      </c>
      <c r="G3883" s="91" t="s">
        <v>1352</v>
      </c>
      <c r="H3883" s="91">
        <v>360</v>
      </c>
      <c r="I3883" s="91" t="s">
        <v>1063</v>
      </c>
      <c r="J3883" s="2" t="s">
        <v>3336</v>
      </c>
      <c r="K3883" s="2" t="s">
        <v>3296</v>
      </c>
      <c r="L3883" s="2" t="s">
        <v>35</v>
      </c>
      <c r="M3883" s="91" t="s">
        <v>1353</v>
      </c>
      <c r="N3883" s="64"/>
      <c r="O3883" s="64" t="s">
        <v>413</v>
      </c>
      <c r="P3883" s="64" t="s">
        <v>41</v>
      </c>
      <c r="Q3883" s="16">
        <v>0</v>
      </c>
      <c r="R3883" s="82" t="s">
        <v>1354</v>
      </c>
      <c r="S3883" s="64"/>
      <c r="T3883" s="84">
        <v>23919.400000000023</v>
      </c>
      <c r="U3883" s="84">
        <v>300000</v>
      </c>
      <c r="V3883" s="84">
        <v>279952.3</v>
      </c>
      <c r="W3883" s="84">
        <f t="shared" si="618"/>
        <v>43967.100000000035</v>
      </c>
      <c r="X3883" s="84">
        <f t="shared" si="619"/>
        <v>279952.3</v>
      </c>
      <c r="Y3883" s="84"/>
      <c r="Z3883" s="16">
        <v>0</v>
      </c>
      <c r="AA3883" s="7">
        <v>0</v>
      </c>
      <c r="AB3883" s="7">
        <f t="shared" si="622"/>
        <v>279952.3</v>
      </c>
      <c r="AC3883" s="5">
        <f t="shared" si="623"/>
        <v>0</v>
      </c>
      <c r="AD3883" s="84">
        <f t="shared" si="620"/>
        <v>279952.3</v>
      </c>
      <c r="AE3883" s="3">
        <f>VLOOKUP(I3883,[1]媒体政策预估表!A:N,MATCH(O3883,[1]媒体政策预估表!$A$2:$M$2,0),0)</f>
        <v>7.0000000000000007E-2</v>
      </c>
      <c r="AF3883" s="7">
        <f t="shared" si="624"/>
        <v>19596.661</v>
      </c>
      <c r="AG3883" s="16">
        <v>0</v>
      </c>
      <c r="AH3883" s="84">
        <f t="shared" si="621"/>
        <v>279952.3</v>
      </c>
      <c r="AI3883" s="64"/>
      <c r="AJ3883" s="1" t="e">
        <v>#N/A</v>
      </c>
      <c r="AK3883" s="12">
        <f t="shared" ref="AK3883:AK3946" si="625">X3883+AA3883-AB3883</f>
        <v>0</v>
      </c>
    </row>
    <row r="3884" spans="1:37" hidden="1" x14ac:dyDescent="0.3">
      <c r="A3884" s="104" t="s">
        <v>3417</v>
      </c>
      <c r="B3884" s="91" t="s">
        <v>35</v>
      </c>
      <c r="C3884" s="91" t="s">
        <v>36</v>
      </c>
      <c r="D3884" s="91" t="s">
        <v>3511</v>
      </c>
      <c r="E3884" s="91" t="s">
        <v>1352</v>
      </c>
      <c r="F3884" s="91" t="s">
        <v>1355</v>
      </c>
      <c r="G3884" s="91" t="s">
        <v>1352</v>
      </c>
      <c r="H3884" s="91">
        <v>360</v>
      </c>
      <c r="I3884" s="91" t="s">
        <v>1063</v>
      </c>
      <c r="J3884" s="2" t="s">
        <v>3336</v>
      </c>
      <c r="K3884" s="2" t="s">
        <v>3296</v>
      </c>
      <c r="L3884" s="2" t="s">
        <v>35</v>
      </c>
      <c r="M3884" s="91" t="s">
        <v>1352</v>
      </c>
      <c r="N3884" s="64"/>
      <c r="O3884" s="64" t="s">
        <v>413</v>
      </c>
      <c r="P3884" s="64" t="s">
        <v>41</v>
      </c>
      <c r="Q3884" s="16">
        <v>0</v>
      </c>
      <c r="R3884" s="82" t="s">
        <v>1356</v>
      </c>
      <c r="S3884" s="64"/>
      <c r="T3884" s="84">
        <v>160692.69999999995</v>
      </c>
      <c r="U3884" s="84">
        <v>750000</v>
      </c>
      <c r="V3884" s="84">
        <v>712464.6</v>
      </c>
      <c r="W3884" s="84">
        <f t="shared" si="618"/>
        <v>198228.09999999998</v>
      </c>
      <c r="X3884" s="84">
        <f t="shared" si="619"/>
        <v>712464.6</v>
      </c>
      <c r="Y3884" s="84"/>
      <c r="Z3884" s="16">
        <v>0</v>
      </c>
      <c r="AA3884" s="7">
        <v>0</v>
      </c>
      <c r="AB3884" s="7">
        <f t="shared" si="622"/>
        <v>712464.6</v>
      </c>
      <c r="AC3884" s="5">
        <f t="shared" si="623"/>
        <v>0</v>
      </c>
      <c r="AD3884" s="84">
        <f t="shared" si="620"/>
        <v>712464.6</v>
      </c>
      <c r="AE3884" s="3">
        <f>VLOOKUP(I3884,[1]媒体政策预估表!A:N,MATCH(O3884,[1]媒体政策预估表!$A$2:$M$2,0),0)</f>
        <v>7.0000000000000007E-2</v>
      </c>
      <c r="AF3884" s="7">
        <f t="shared" si="624"/>
        <v>49872.522000000004</v>
      </c>
      <c r="AG3884" s="16">
        <v>0</v>
      </c>
      <c r="AH3884" s="84">
        <f t="shared" si="621"/>
        <v>712464.6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3417</v>
      </c>
      <c r="B3885" s="91" t="s">
        <v>35</v>
      </c>
      <c r="C3885" s="91" t="s">
        <v>36</v>
      </c>
      <c r="D3885" s="91" t="s">
        <v>54</v>
      </c>
      <c r="E3885" s="91" t="s">
        <v>1072</v>
      </c>
      <c r="F3885" s="91" t="s">
        <v>1197</v>
      </c>
      <c r="G3885" s="91" t="s">
        <v>1072</v>
      </c>
      <c r="H3885" s="91">
        <v>360</v>
      </c>
      <c r="I3885" s="91" t="s">
        <v>1063</v>
      </c>
      <c r="J3885" s="2" t="s">
        <v>3336</v>
      </c>
      <c r="K3885" s="2" t="s">
        <v>3296</v>
      </c>
      <c r="L3885" s="2" t="s">
        <v>35</v>
      </c>
      <c r="M3885" s="91" t="s">
        <v>1198</v>
      </c>
      <c r="N3885" s="64"/>
      <c r="O3885" s="64" t="s">
        <v>413</v>
      </c>
      <c r="P3885" s="64" t="s">
        <v>46</v>
      </c>
      <c r="Q3885" s="16">
        <v>0.03</v>
      </c>
      <c r="R3885" s="82" t="s">
        <v>1202</v>
      </c>
      <c r="S3885" s="64"/>
      <c r="T3885" s="84">
        <v>37579.599999999999</v>
      </c>
      <c r="U3885" s="84">
        <v>45000</v>
      </c>
      <c r="V3885" s="84">
        <v>28933.8</v>
      </c>
      <c r="W3885" s="84">
        <f t="shared" si="618"/>
        <v>53645.8</v>
      </c>
      <c r="X3885" s="84">
        <f t="shared" si="619"/>
        <v>28091.067961165048</v>
      </c>
      <c r="Y3885" s="84"/>
      <c r="Z3885" s="16">
        <v>0</v>
      </c>
      <c r="AA3885" s="7">
        <v>0</v>
      </c>
      <c r="AB3885" s="7">
        <f t="shared" si="622"/>
        <v>28091.067961165048</v>
      </c>
      <c r="AC3885" s="5">
        <f t="shared" si="623"/>
        <v>842.7320388349508</v>
      </c>
      <c r="AD3885" s="84">
        <f t="shared" si="620"/>
        <v>28933.8</v>
      </c>
      <c r="AE3885" s="3">
        <f>VLOOKUP(I3885,[1]媒体政策预估表!A:N,MATCH(O3885,[1]媒体政策预估表!$A$2:$M$2,0),0)</f>
        <v>7.0000000000000007E-2</v>
      </c>
      <c r="AF3885" s="7">
        <f t="shared" si="624"/>
        <v>2025.3660000000002</v>
      </c>
      <c r="AG3885" s="16">
        <v>0</v>
      </c>
      <c r="AH3885" s="84">
        <f t="shared" si="621"/>
        <v>28933.8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3417</v>
      </c>
      <c r="B3886" s="91" t="s">
        <v>35</v>
      </c>
      <c r="C3886" s="91" t="s">
        <v>36</v>
      </c>
      <c r="D3886" s="91" t="s">
        <v>54</v>
      </c>
      <c r="E3886" s="91" t="s">
        <v>1328</v>
      </c>
      <c r="F3886" s="91" t="s">
        <v>1328</v>
      </c>
      <c r="G3886" s="91" t="s">
        <v>1328</v>
      </c>
      <c r="H3886" s="91">
        <v>360</v>
      </c>
      <c r="I3886" s="91" t="s">
        <v>1063</v>
      </c>
      <c r="J3886" s="2" t="s">
        <v>3336</v>
      </c>
      <c r="K3886" s="2" t="s">
        <v>3296</v>
      </c>
      <c r="L3886" s="2" t="s">
        <v>35</v>
      </c>
      <c r="M3886" s="91" t="s">
        <v>1328</v>
      </c>
      <c r="N3886" s="64"/>
      <c r="O3886" s="64" t="s">
        <v>413</v>
      </c>
      <c r="P3886" s="64" t="s">
        <v>41</v>
      </c>
      <c r="Q3886" s="16">
        <v>0</v>
      </c>
      <c r="R3886" s="82" t="s">
        <v>1329</v>
      </c>
      <c r="S3886" s="64"/>
      <c r="T3886" s="84">
        <v>7619.570000000007</v>
      </c>
      <c r="U3886" s="84">
        <v>75000</v>
      </c>
      <c r="V3886" s="84">
        <v>76930.2</v>
      </c>
      <c r="W3886" s="84">
        <f t="shared" si="618"/>
        <v>5689.3700000000099</v>
      </c>
      <c r="X3886" s="84">
        <f t="shared" si="619"/>
        <v>76930.2</v>
      </c>
      <c r="Y3886" s="84"/>
      <c r="Z3886" s="16">
        <v>0</v>
      </c>
      <c r="AA3886" s="7">
        <v>0</v>
      </c>
      <c r="AB3886" s="7">
        <f t="shared" si="622"/>
        <v>76930.2</v>
      </c>
      <c r="AC3886" s="5">
        <f t="shared" si="623"/>
        <v>0</v>
      </c>
      <c r="AD3886" s="84">
        <f t="shared" si="620"/>
        <v>76930.2</v>
      </c>
      <c r="AE3886" s="3">
        <f>VLOOKUP(I3886,[1]媒体政策预估表!A:N,MATCH(O3886,[1]媒体政策预估表!$A$2:$M$2,0),0)</f>
        <v>7.0000000000000007E-2</v>
      </c>
      <c r="AF3886" s="7">
        <f t="shared" si="624"/>
        <v>5385.1140000000005</v>
      </c>
      <c r="AG3886" s="16">
        <v>0</v>
      </c>
      <c r="AH3886" s="84">
        <f t="shared" si="621"/>
        <v>76930.2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3418</v>
      </c>
      <c r="B3887" s="91" t="s">
        <v>35</v>
      </c>
      <c r="C3887" s="91" t="s">
        <v>36</v>
      </c>
      <c r="D3887" s="91" t="s">
        <v>54</v>
      </c>
      <c r="E3887" s="91" t="s">
        <v>1364</v>
      </c>
      <c r="F3887" s="91" t="s">
        <v>1364</v>
      </c>
      <c r="G3887" s="91" t="s">
        <v>1364</v>
      </c>
      <c r="H3887" s="91">
        <v>360</v>
      </c>
      <c r="I3887" s="91" t="s">
        <v>1063</v>
      </c>
      <c r="J3887" s="2" t="s">
        <v>3336</v>
      </c>
      <c r="K3887" s="2" t="s">
        <v>3296</v>
      </c>
      <c r="L3887" s="2" t="s">
        <v>35</v>
      </c>
      <c r="M3887" s="91" t="s">
        <v>1365</v>
      </c>
      <c r="N3887" s="64"/>
      <c r="O3887" s="64" t="s">
        <v>413</v>
      </c>
      <c r="P3887" s="64" t="s">
        <v>41</v>
      </c>
      <c r="Q3887" s="16">
        <v>0</v>
      </c>
      <c r="R3887" s="82" t="s">
        <v>1366</v>
      </c>
      <c r="S3887" s="64"/>
      <c r="T3887" s="84">
        <v>49626.100000000006</v>
      </c>
      <c r="U3887" s="84">
        <v>150000</v>
      </c>
      <c r="V3887" s="84">
        <v>134315.70000000001</v>
      </c>
      <c r="W3887" s="84">
        <f t="shared" si="618"/>
        <v>65310.399999999994</v>
      </c>
      <c r="X3887" s="84">
        <f t="shared" si="619"/>
        <v>134315.70000000001</v>
      </c>
      <c r="Y3887" s="84"/>
      <c r="Z3887" s="16">
        <v>0</v>
      </c>
      <c r="AA3887" s="7">
        <v>0</v>
      </c>
      <c r="AB3887" s="7">
        <f t="shared" si="622"/>
        <v>134315.70000000001</v>
      </c>
      <c r="AC3887" s="5">
        <f t="shared" si="623"/>
        <v>0</v>
      </c>
      <c r="AD3887" s="84">
        <f t="shared" si="620"/>
        <v>134315.70000000001</v>
      </c>
      <c r="AE3887" s="3">
        <f>VLOOKUP(I3887,[1]媒体政策预估表!A:N,MATCH(O3887,[1]媒体政策预估表!$A$2:$M$2,0),0)</f>
        <v>7.0000000000000007E-2</v>
      </c>
      <c r="AF3887" s="7">
        <f t="shared" si="624"/>
        <v>9402.099000000002</v>
      </c>
      <c r="AG3887" s="16">
        <v>0</v>
      </c>
      <c r="AH3887" s="84">
        <f t="shared" si="621"/>
        <v>134315.70000000001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3420</v>
      </c>
      <c r="B3888" s="91" t="s">
        <v>35</v>
      </c>
      <c r="C3888" s="91" t="s">
        <v>36</v>
      </c>
      <c r="D3888" s="91" t="s">
        <v>54</v>
      </c>
      <c r="E3888" s="91" t="s">
        <v>1203</v>
      </c>
      <c r="F3888" s="91" t="s">
        <v>1204</v>
      </c>
      <c r="G3888" s="91" t="s">
        <v>1203</v>
      </c>
      <c r="H3888" s="91">
        <v>360</v>
      </c>
      <c r="I3888" s="91" t="s">
        <v>1063</v>
      </c>
      <c r="J3888" s="2" t="s">
        <v>3336</v>
      </c>
      <c r="K3888" s="2" t="s">
        <v>3296</v>
      </c>
      <c r="L3888" s="2" t="s">
        <v>35</v>
      </c>
      <c r="M3888" s="91" t="s">
        <v>1203</v>
      </c>
      <c r="N3888" s="64"/>
      <c r="O3888" s="64" t="s">
        <v>413</v>
      </c>
      <c r="P3888" s="64" t="s">
        <v>41</v>
      </c>
      <c r="Q3888" s="16">
        <v>0</v>
      </c>
      <c r="R3888" s="82" t="s">
        <v>1205</v>
      </c>
      <c r="S3888" s="64"/>
      <c r="T3888" s="84">
        <v>25670.979999999981</v>
      </c>
      <c r="U3888" s="84">
        <v>100000</v>
      </c>
      <c r="V3888" s="84">
        <v>98589.5</v>
      </c>
      <c r="W3888" s="84">
        <f t="shared" si="618"/>
        <v>27081.479999999981</v>
      </c>
      <c r="X3888" s="84">
        <f t="shared" si="619"/>
        <v>98589.5</v>
      </c>
      <c r="Y3888" s="84"/>
      <c r="Z3888" s="16">
        <v>0</v>
      </c>
      <c r="AA3888" s="7">
        <v>0</v>
      </c>
      <c r="AB3888" s="7">
        <f t="shared" si="622"/>
        <v>98589.5</v>
      </c>
      <c r="AC3888" s="5">
        <f t="shared" si="623"/>
        <v>0</v>
      </c>
      <c r="AD3888" s="84">
        <f t="shared" si="620"/>
        <v>98589.5</v>
      </c>
      <c r="AE3888" s="3">
        <f>VLOOKUP(I3888,[1]媒体政策预估表!A:N,MATCH(O3888,[1]媒体政策预估表!$A$2:$M$2,0),0)</f>
        <v>7.0000000000000007E-2</v>
      </c>
      <c r="AF3888" s="7">
        <f t="shared" si="624"/>
        <v>6901.2650000000003</v>
      </c>
      <c r="AG3888" s="16">
        <v>0</v>
      </c>
      <c r="AH3888" s="84">
        <f t="shared" si="621"/>
        <v>98589.5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3417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3336</v>
      </c>
      <c r="K3889" s="2" t="s">
        <v>3296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3512</v>
      </c>
      <c r="S3889" s="64"/>
      <c r="T3889" s="84">
        <v>0</v>
      </c>
      <c r="U3889" s="84">
        <v>50000</v>
      </c>
      <c r="V3889" s="84">
        <v>4039.1</v>
      </c>
      <c r="W3889" s="84">
        <f t="shared" si="618"/>
        <v>45960.9</v>
      </c>
      <c r="X3889" s="84">
        <f t="shared" si="619"/>
        <v>3959.9019607843134</v>
      </c>
      <c r="Y3889" s="84"/>
      <c r="Z3889" s="16">
        <v>0</v>
      </c>
      <c r="AA3889" s="7">
        <v>0</v>
      </c>
      <c r="AB3889" s="7">
        <f t="shared" si="622"/>
        <v>3959.9019607843134</v>
      </c>
      <c r="AC3889" s="5">
        <f t="shared" si="623"/>
        <v>79.198039215686549</v>
      </c>
      <c r="AD3889" s="84">
        <f t="shared" si="620"/>
        <v>4039.1</v>
      </c>
      <c r="AE3889" s="3">
        <f>VLOOKUP(I3889,[1]媒体政策预估表!A:N,MATCH(O3889,[1]媒体政策预估表!$A$2:$M$2,0),0)</f>
        <v>7.0000000000000007E-2</v>
      </c>
      <c r="AF3889" s="7">
        <f t="shared" si="624"/>
        <v>282.73700000000002</v>
      </c>
      <c r="AG3889" s="16">
        <v>0</v>
      </c>
      <c r="AH3889" s="84">
        <f t="shared" si="621"/>
        <v>4039.1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3417</v>
      </c>
      <c r="B3890" s="91" t="s">
        <v>35</v>
      </c>
      <c r="C3890" s="91" t="s">
        <v>36</v>
      </c>
      <c r="D3890" s="91" t="s">
        <v>54</v>
      </c>
      <c r="E3890" s="91" t="s">
        <v>1209</v>
      </c>
      <c r="F3890" s="91" t="s">
        <v>1210</v>
      </c>
      <c r="G3890" s="91" t="s">
        <v>1209</v>
      </c>
      <c r="H3890" s="91">
        <v>360</v>
      </c>
      <c r="I3890" s="91" t="s">
        <v>1063</v>
      </c>
      <c r="J3890" s="2" t="s">
        <v>3336</v>
      </c>
      <c r="K3890" s="2" t="s">
        <v>3296</v>
      </c>
      <c r="L3890" s="2" t="s">
        <v>35</v>
      </c>
      <c r="M3890" s="91" t="s">
        <v>1211</v>
      </c>
      <c r="N3890" s="64"/>
      <c r="O3890" s="64" t="s">
        <v>413</v>
      </c>
      <c r="P3890" s="64" t="s">
        <v>46</v>
      </c>
      <c r="Q3890" s="16">
        <v>0.02</v>
      </c>
      <c r="R3890" s="82" t="s">
        <v>1212</v>
      </c>
      <c r="S3890" s="64"/>
      <c r="T3890" s="84">
        <v>38819.300000000003</v>
      </c>
      <c r="U3890" s="84">
        <v>100000</v>
      </c>
      <c r="V3890" s="84">
        <v>84438.9</v>
      </c>
      <c r="W3890" s="84">
        <f t="shared" si="618"/>
        <v>54380.399999999994</v>
      </c>
      <c r="X3890" s="84">
        <f t="shared" si="619"/>
        <v>82783.235294117636</v>
      </c>
      <c r="Y3890" s="84"/>
      <c r="Z3890" s="16">
        <v>0</v>
      </c>
      <c r="AA3890" s="7">
        <v>0</v>
      </c>
      <c r="AB3890" s="7">
        <f t="shared" si="622"/>
        <v>82783.235294117636</v>
      </c>
      <c r="AC3890" s="5">
        <f t="shared" si="623"/>
        <v>1655.6647058823582</v>
      </c>
      <c r="AD3890" s="84">
        <f t="shared" si="620"/>
        <v>84438.9</v>
      </c>
      <c r="AE3890" s="3">
        <f>VLOOKUP(I3890,[1]媒体政策预估表!A:N,MATCH(O3890,[1]媒体政策预估表!$A$2:$M$2,0),0)</f>
        <v>7.0000000000000007E-2</v>
      </c>
      <c r="AF3890" s="7">
        <f t="shared" si="624"/>
        <v>5910.723</v>
      </c>
      <c r="AG3890" s="16">
        <v>0</v>
      </c>
      <c r="AH3890" s="84">
        <f t="shared" si="621"/>
        <v>84438.9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3418</v>
      </c>
      <c r="B3891" s="91" t="s">
        <v>35</v>
      </c>
      <c r="C3891" s="91" t="s">
        <v>36</v>
      </c>
      <c r="D3891" s="91" t="s">
        <v>54</v>
      </c>
      <c r="E3891" s="91" t="s">
        <v>1337</v>
      </c>
      <c r="F3891" s="91" t="s">
        <v>1337</v>
      </c>
      <c r="G3891" s="91" t="s">
        <v>1337</v>
      </c>
      <c r="H3891" s="91">
        <v>360</v>
      </c>
      <c r="I3891" s="91" t="s">
        <v>1063</v>
      </c>
      <c r="J3891" s="2" t="s">
        <v>3336</v>
      </c>
      <c r="K3891" s="2" t="s">
        <v>3296</v>
      </c>
      <c r="L3891" s="2" t="s">
        <v>35</v>
      </c>
      <c r="M3891" s="91" t="s">
        <v>1337</v>
      </c>
      <c r="N3891" s="64"/>
      <c r="O3891" s="64" t="s">
        <v>413</v>
      </c>
      <c r="P3891" s="64" t="s">
        <v>41</v>
      </c>
      <c r="Q3891" s="16">
        <v>0</v>
      </c>
      <c r="R3891" s="82" t="s">
        <v>1338</v>
      </c>
      <c r="S3891" s="64"/>
      <c r="T3891" s="84">
        <v>4193.6300000000047</v>
      </c>
      <c r="U3891" s="84">
        <v>90000</v>
      </c>
      <c r="V3891" s="84">
        <v>46516.6</v>
      </c>
      <c r="W3891" s="84">
        <f t="shared" si="618"/>
        <v>47677.030000000006</v>
      </c>
      <c r="X3891" s="84">
        <f t="shared" si="619"/>
        <v>46516.6</v>
      </c>
      <c r="Y3891" s="84"/>
      <c r="Z3891" s="16">
        <v>0</v>
      </c>
      <c r="AA3891" s="7">
        <v>0</v>
      </c>
      <c r="AB3891" s="7">
        <f t="shared" si="622"/>
        <v>46516.6</v>
      </c>
      <c r="AC3891" s="5">
        <f t="shared" si="623"/>
        <v>0</v>
      </c>
      <c r="AD3891" s="84">
        <f t="shared" si="620"/>
        <v>46516.6</v>
      </c>
      <c r="AE3891" s="3">
        <f>VLOOKUP(I3891,[1]媒体政策预估表!A:N,MATCH(O3891,[1]媒体政策预估表!$A$2:$M$2,0),0)</f>
        <v>7.0000000000000007E-2</v>
      </c>
      <c r="AF3891" s="7">
        <f t="shared" si="624"/>
        <v>3256.1620000000003</v>
      </c>
      <c r="AG3891" s="16">
        <v>0</v>
      </c>
      <c r="AH3891" s="84">
        <f t="shared" si="621"/>
        <v>46516.6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3417</v>
      </c>
      <c r="B3892" s="91" t="s">
        <v>35</v>
      </c>
      <c r="C3892" s="91" t="s">
        <v>36</v>
      </c>
      <c r="D3892" s="91" t="s">
        <v>3513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3336</v>
      </c>
      <c r="K3892" s="2" t="s">
        <v>3296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1341</v>
      </c>
      <c r="S3892" s="64"/>
      <c r="T3892" s="84">
        <v>250000</v>
      </c>
      <c r="U3892" s="84">
        <v>150000</v>
      </c>
      <c r="V3892" s="84">
        <v>0</v>
      </c>
      <c r="W3892" s="84">
        <f t="shared" si="618"/>
        <v>400000</v>
      </c>
      <c r="X3892" s="84">
        <f t="shared" si="619"/>
        <v>0</v>
      </c>
      <c r="Y3892" s="84"/>
      <c r="Z3892" s="16">
        <v>0</v>
      </c>
      <c r="AA3892" s="7">
        <v>0</v>
      </c>
      <c r="AB3892" s="7">
        <f t="shared" si="622"/>
        <v>0</v>
      </c>
      <c r="AC3892" s="5">
        <f t="shared" si="623"/>
        <v>0</v>
      </c>
      <c r="AD3892" s="84">
        <f t="shared" si="620"/>
        <v>0</v>
      </c>
      <c r="AE3892" s="3">
        <f>VLOOKUP(I3892,[1]媒体政策预估表!A:N,MATCH(O3892,[1]媒体政策预估表!$A$2:$M$2,0),0)</f>
        <v>0.12</v>
      </c>
      <c r="AF3892" s="7">
        <f t="shared" si="624"/>
        <v>0</v>
      </c>
      <c r="AG3892" s="16">
        <v>0</v>
      </c>
      <c r="AH3892" s="84">
        <f t="shared" si="621"/>
        <v>0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3417</v>
      </c>
      <c r="B3893" s="91" t="s">
        <v>35</v>
      </c>
      <c r="C3893" s="91" t="s">
        <v>36</v>
      </c>
      <c r="D3893" s="91" t="s">
        <v>3511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3336</v>
      </c>
      <c r="K3893" s="2" t="s">
        <v>3296</v>
      </c>
      <c r="L3893" s="2" t="s">
        <v>35</v>
      </c>
      <c r="M3893" s="91" t="s">
        <v>1339</v>
      </c>
      <c r="N3893" s="64"/>
      <c r="O3893" s="64" t="s">
        <v>45</v>
      </c>
      <c r="P3893" s="64" t="s">
        <v>41</v>
      </c>
      <c r="Q3893" s="16">
        <v>0</v>
      </c>
      <c r="R3893" s="82" t="s">
        <v>1342</v>
      </c>
      <c r="S3893" s="64"/>
      <c r="T3893" s="84">
        <v>1254605.8</v>
      </c>
      <c r="U3893" s="84">
        <v>1000000</v>
      </c>
      <c r="V3893" s="84">
        <v>84576.45</v>
      </c>
      <c r="W3893" s="84">
        <f t="shared" si="618"/>
        <v>2170029.3499999996</v>
      </c>
      <c r="X3893" s="84">
        <f t="shared" si="619"/>
        <v>84576.45</v>
      </c>
      <c r="Y3893" s="84"/>
      <c r="Z3893" s="16">
        <v>0</v>
      </c>
      <c r="AA3893" s="7">
        <v>0</v>
      </c>
      <c r="AB3893" s="7">
        <f t="shared" si="622"/>
        <v>84576.45</v>
      </c>
      <c r="AC3893" s="5">
        <f t="shared" si="623"/>
        <v>0</v>
      </c>
      <c r="AD3893" s="84">
        <f t="shared" si="620"/>
        <v>84576.45</v>
      </c>
      <c r="AE3893" s="3">
        <f>VLOOKUP(I3893,[1]媒体政策预估表!A:N,MATCH(O3893,[1]媒体政策预估表!$A$2:$M$2,0),0)</f>
        <v>0.12</v>
      </c>
      <c r="AF3893" s="7">
        <f t="shared" si="624"/>
        <v>10149.173999999999</v>
      </c>
      <c r="AG3893" s="16">
        <v>0</v>
      </c>
      <c r="AH3893" s="84">
        <f t="shared" si="621"/>
        <v>84576.45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3417</v>
      </c>
      <c r="B3894" s="91" t="s">
        <v>35</v>
      </c>
      <c r="C3894" s="91" t="s">
        <v>36</v>
      </c>
      <c r="D3894" s="91" t="s">
        <v>3513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3336</v>
      </c>
      <c r="K3894" s="2" t="s">
        <v>3296</v>
      </c>
      <c r="L3894" s="2" t="s">
        <v>35</v>
      </c>
      <c r="M3894" s="91" t="s">
        <v>1339</v>
      </c>
      <c r="N3894" s="64"/>
      <c r="O3894" s="64" t="s">
        <v>413</v>
      </c>
      <c r="P3894" s="64" t="s">
        <v>41</v>
      </c>
      <c r="Q3894" s="16">
        <v>0</v>
      </c>
      <c r="R3894" s="82" t="s">
        <v>1343</v>
      </c>
      <c r="S3894" s="64"/>
      <c r="T3894" s="84">
        <v>46474.600000000006</v>
      </c>
      <c r="U3894" s="84">
        <v>150000</v>
      </c>
      <c r="V3894" s="84">
        <v>139555.5</v>
      </c>
      <c r="W3894" s="84">
        <f t="shared" si="618"/>
        <v>56919.100000000006</v>
      </c>
      <c r="X3894" s="84">
        <f t="shared" si="619"/>
        <v>139555.5</v>
      </c>
      <c r="Y3894" s="84"/>
      <c r="Z3894" s="16">
        <v>0</v>
      </c>
      <c r="AA3894" s="7">
        <v>0</v>
      </c>
      <c r="AB3894" s="7">
        <f t="shared" si="622"/>
        <v>139555.5</v>
      </c>
      <c r="AC3894" s="5">
        <f t="shared" si="623"/>
        <v>0</v>
      </c>
      <c r="AD3894" s="84">
        <f t="shared" si="620"/>
        <v>139555.5</v>
      </c>
      <c r="AE3894" s="3">
        <f>VLOOKUP(I3894,[1]媒体政策预估表!A:N,MATCH(O3894,[1]媒体政策预估表!$A$2:$M$2,0),0)</f>
        <v>7.0000000000000007E-2</v>
      </c>
      <c r="AF3894" s="7">
        <f t="shared" si="624"/>
        <v>9768.8850000000002</v>
      </c>
      <c r="AG3894" s="16">
        <v>0</v>
      </c>
      <c r="AH3894" s="84">
        <f t="shared" si="621"/>
        <v>139555.5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3418</v>
      </c>
      <c r="B3895" s="91" t="s">
        <v>35</v>
      </c>
      <c r="C3895" s="91" t="s">
        <v>36</v>
      </c>
      <c r="D3895" s="91" t="s">
        <v>3511</v>
      </c>
      <c r="E3895" s="91" t="s">
        <v>1339</v>
      </c>
      <c r="F3895" s="91" t="s">
        <v>1340</v>
      </c>
      <c r="G3895" s="91" t="s">
        <v>1339</v>
      </c>
      <c r="H3895" s="91">
        <v>360</v>
      </c>
      <c r="I3895" s="91" t="s">
        <v>1063</v>
      </c>
      <c r="J3895" s="2" t="s">
        <v>3336</v>
      </c>
      <c r="K3895" s="2" t="s">
        <v>3296</v>
      </c>
      <c r="L3895" s="2" t="s">
        <v>35</v>
      </c>
      <c r="M3895" s="91" t="s">
        <v>1344</v>
      </c>
      <c r="N3895" s="64"/>
      <c r="O3895" s="64" t="s">
        <v>413</v>
      </c>
      <c r="P3895" s="64" t="s">
        <v>41</v>
      </c>
      <c r="Q3895" s="16">
        <v>0</v>
      </c>
      <c r="R3895" s="82" t="s">
        <v>1345</v>
      </c>
      <c r="S3895" s="64"/>
      <c r="T3895" s="84">
        <v>40640.799999999988</v>
      </c>
      <c r="U3895" s="84">
        <v>200000</v>
      </c>
      <c r="V3895" s="84">
        <v>223400.6</v>
      </c>
      <c r="W3895" s="84">
        <f t="shared" si="618"/>
        <v>17240.199999999983</v>
      </c>
      <c r="X3895" s="84">
        <f t="shared" si="619"/>
        <v>223400.6</v>
      </c>
      <c r="Y3895" s="84"/>
      <c r="Z3895" s="16">
        <v>0</v>
      </c>
      <c r="AA3895" s="7">
        <v>0</v>
      </c>
      <c r="AB3895" s="7">
        <f t="shared" si="622"/>
        <v>223400.6</v>
      </c>
      <c r="AC3895" s="5">
        <f t="shared" si="623"/>
        <v>0</v>
      </c>
      <c r="AD3895" s="84">
        <f t="shared" si="620"/>
        <v>223400.6</v>
      </c>
      <c r="AE3895" s="3">
        <f>VLOOKUP(I3895,[1]媒体政策预估表!A:N,MATCH(O3895,[1]媒体政策预估表!$A$2:$M$2,0),0)</f>
        <v>7.0000000000000007E-2</v>
      </c>
      <c r="AF3895" s="7">
        <f t="shared" si="624"/>
        <v>15638.042000000001</v>
      </c>
      <c r="AG3895" s="16">
        <v>0</v>
      </c>
      <c r="AH3895" s="84">
        <f t="shared" si="621"/>
        <v>223400.6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3417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3336</v>
      </c>
      <c r="K3896" s="2" t="s">
        <v>3296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1347</v>
      </c>
      <c r="S3896" s="64"/>
      <c r="T3896" s="84">
        <v>37058.829999999987</v>
      </c>
      <c r="U3896" s="84">
        <v>200000</v>
      </c>
      <c r="V3896" s="84">
        <v>0</v>
      </c>
      <c r="W3896" s="84">
        <f t="shared" si="618"/>
        <v>237058.83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3417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3336</v>
      </c>
      <c r="K3897" s="2" t="s">
        <v>3296</v>
      </c>
      <c r="L3897" s="2" t="s">
        <v>35</v>
      </c>
      <c r="M3897" s="91" t="s">
        <v>64</v>
      </c>
      <c r="N3897" s="64"/>
      <c r="O3897" s="64" t="s">
        <v>45</v>
      </c>
      <c r="P3897" s="64" t="s">
        <v>46</v>
      </c>
      <c r="Q3897" s="16">
        <v>0.04</v>
      </c>
      <c r="R3897" s="82" t="s">
        <v>1348</v>
      </c>
      <c r="S3897" s="64"/>
      <c r="T3897" s="84">
        <v>10000</v>
      </c>
      <c r="U3897" s="84">
        <v>100000</v>
      </c>
      <c r="V3897" s="84">
        <v>0</v>
      </c>
      <c r="W3897" s="84">
        <f t="shared" si="618"/>
        <v>110000</v>
      </c>
      <c r="X3897" s="84">
        <f t="shared" si="619"/>
        <v>0</v>
      </c>
      <c r="Y3897" s="84"/>
      <c r="Z3897" s="16">
        <v>0</v>
      </c>
      <c r="AA3897" s="7">
        <v>0</v>
      </c>
      <c r="AB3897" s="7">
        <f t="shared" si="622"/>
        <v>0</v>
      </c>
      <c r="AC3897" s="5">
        <f t="shared" si="623"/>
        <v>0</v>
      </c>
      <c r="AD3897" s="84">
        <f t="shared" si="620"/>
        <v>0</v>
      </c>
      <c r="AE3897" s="3">
        <f>VLOOKUP(I3897,[1]媒体政策预估表!A:N,MATCH(O3897,[1]媒体政策预估表!$A$2:$M$2,0),0)</f>
        <v>0.12</v>
      </c>
      <c r="AF3897" s="7">
        <f t="shared" si="624"/>
        <v>0</v>
      </c>
      <c r="AG3897" s="16">
        <v>0</v>
      </c>
      <c r="AH3897" s="84">
        <f t="shared" si="621"/>
        <v>0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3417</v>
      </c>
      <c r="B3898" s="91" t="s">
        <v>35</v>
      </c>
      <c r="C3898" s="91" t="s">
        <v>36</v>
      </c>
      <c r="D3898" s="91" t="s">
        <v>54</v>
      </c>
      <c r="E3898" s="91" t="s">
        <v>64</v>
      </c>
      <c r="F3898" s="91" t="s">
        <v>1346</v>
      </c>
      <c r="G3898" s="91" t="s">
        <v>64</v>
      </c>
      <c r="H3898" s="91">
        <v>360</v>
      </c>
      <c r="I3898" s="91" t="s">
        <v>1063</v>
      </c>
      <c r="J3898" s="2" t="s">
        <v>3336</v>
      </c>
      <c r="K3898" s="2" t="s">
        <v>3296</v>
      </c>
      <c r="L3898" s="2" t="s">
        <v>35</v>
      </c>
      <c r="M3898" s="91" t="s">
        <v>64</v>
      </c>
      <c r="N3898" s="64"/>
      <c r="O3898" s="64" t="s">
        <v>413</v>
      </c>
      <c r="P3898" s="64" t="s">
        <v>46</v>
      </c>
      <c r="Q3898" s="16">
        <v>0.02</v>
      </c>
      <c r="R3898" s="82" t="s">
        <v>1349</v>
      </c>
      <c r="S3898" s="64"/>
      <c r="T3898" s="84">
        <v>658067.68136999989</v>
      </c>
      <c r="U3898" s="84">
        <v>2700000</v>
      </c>
      <c r="V3898" s="84">
        <v>999883.52422000002</v>
      </c>
      <c r="W3898" s="84">
        <f t="shared" si="618"/>
        <v>2358184.1571499999</v>
      </c>
      <c r="X3898" s="84">
        <f t="shared" si="619"/>
        <v>980277.96492156864</v>
      </c>
      <c r="Y3898" s="84"/>
      <c r="Z3898" s="16">
        <v>0</v>
      </c>
      <c r="AA3898" s="7">
        <v>0</v>
      </c>
      <c r="AB3898" s="7">
        <f t="shared" si="622"/>
        <v>980277.96492156864</v>
      </c>
      <c r="AC3898" s="5">
        <f t="shared" si="623"/>
        <v>19605.559298431384</v>
      </c>
      <c r="AD3898" s="84">
        <f t="shared" si="620"/>
        <v>999883.52422000002</v>
      </c>
      <c r="AE3898" s="3">
        <f>VLOOKUP(I3898,[1]媒体政策预估表!A:N,MATCH(O3898,[1]媒体政策预估表!$A$2:$M$2,0),0)</f>
        <v>7.0000000000000007E-2</v>
      </c>
      <c r="AF3898" s="7">
        <f t="shared" si="624"/>
        <v>69991.846695400003</v>
      </c>
      <c r="AG3898" s="16">
        <v>0</v>
      </c>
      <c r="AH3898" s="84">
        <f t="shared" si="621"/>
        <v>999883.52422000002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3417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3336</v>
      </c>
      <c r="K3899" s="2" t="s">
        <v>3296</v>
      </c>
      <c r="L3899" s="2" t="s">
        <v>35</v>
      </c>
      <c r="M3899" s="91" t="s">
        <v>1220</v>
      </c>
      <c r="N3899" s="64"/>
      <c r="O3899" s="64" t="s">
        <v>413</v>
      </c>
      <c r="P3899" s="64" t="s">
        <v>41</v>
      </c>
      <c r="Q3899" s="16">
        <v>0</v>
      </c>
      <c r="R3899" s="82" t="s">
        <v>1221</v>
      </c>
      <c r="S3899" s="64"/>
      <c r="T3899" s="84">
        <v>0.2999999999992724</v>
      </c>
      <c r="U3899" s="84">
        <v>13000</v>
      </c>
      <c r="V3899" s="84">
        <v>8260.7000000000007</v>
      </c>
      <c r="W3899" s="84">
        <f t="shared" si="618"/>
        <v>4739.5999999999985</v>
      </c>
      <c r="X3899" s="84">
        <f t="shared" si="619"/>
        <v>8260.7000000000007</v>
      </c>
      <c r="Y3899" s="84"/>
      <c r="Z3899" s="16">
        <v>0</v>
      </c>
      <c r="AA3899" s="7">
        <v>0</v>
      </c>
      <c r="AB3899" s="7">
        <f t="shared" si="622"/>
        <v>8260.7000000000007</v>
      </c>
      <c r="AC3899" s="5">
        <f t="shared" si="623"/>
        <v>0</v>
      </c>
      <c r="AD3899" s="84">
        <f t="shared" si="620"/>
        <v>8260.7000000000007</v>
      </c>
      <c r="AE3899" s="3">
        <f>VLOOKUP(I3899,[1]媒体政策预估表!A:N,MATCH(O3899,[1]媒体政策预估表!$A$2:$M$2,0),0)</f>
        <v>7.0000000000000007E-2</v>
      </c>
      <c r="AF3899" s="7">
        <f t="shared" si="624"/>
        <v>578.24900000000014</v>
      </c>
      <c r="AG3899" s="16">
        <v>0</v>
      </c>
      <c r="AH3899" s="84">
        <f t="shared" si="621"/>
        <v>8260.7000000000007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3417</v>
      </c>
      <c r="B3900" s="91" t="s">
        <v>35</v>
      </c>
      <c r="C3900" s="91" t="s">
        <v>36</v>
      </c>
      <c r="D3900" s="91" t="s">
        <v>37</v>
      </c>
      <c r="E3900" s="91" t="s">
        <v>287</v>
      </c>
      <c r="F3900" s="91" t="s">
        <v>463</v>
      </c>
      <c r="G3900" s="91" t="s">
        <v>287</v>
      </c>
      <c r="H3900" s="91">
        <v>360</v>
      </c>
      <c r="I3900" s="91" t="s">
        <v>1063</v>
      </c>
      <c r="J3900" s="2" t="s">
        <v>3336</v>
      </c>
      <c r="K3900" s="2" t="s">
        <v>3296</v>
      </c>
      <c r="L3900" s="2" t="s">
        <v>35</v>
      </c>
      <c r="M3900" s="91" t="s">
        <v>1222</v>
      </c>
      <c r="N3900" s="64"/>
      <c r="O3900" s="64" t="s">
        <v>413</v>
      </c>
      <c r="P3900" s="64" t="s">
        <v>41</v>
      </c>
      <c r="Q3900" s="16">
        <v>0</v>
      </c>
      <c r="R3900" s="82" t="s">
        <v>1223</v>
      </c>
      <c r="S3900" s="64"/>
      <c r="T3900" s="84">
        <v>56496.099999999991</v>
      </c>
      <c r="U3900" s="84">
        <v>90000</v>
      </c>
      <c r="V3900" s="84">
        <v>105605.8</v>
      </c>
      <c r="W3900" s="84">
        <f t="shared" ref="W3900:W3963" si="626">T3900+U3900-V3900</f>
        <v>40890.299999999974</v>
      </c>
      <c r="X3900" s="84">
        <f t="shared" ref="X3900:X3963" si="627">IF(P3900="折扣",V3900*Q3900,IF(P3900="返现",V3900,V3900/(1+Q3900)))</f>
        <v>105605.8</v>
      </c>
      <c r="Y3900" s="84"/>
      <c r="Z3900" s="16">
        <v>0</v>
      </c>
      <c r="AA3900" s="7">
        <v>0</v>
      </c>
      <c r="AB3900" s="7">
        <f t="shared" si="622"/>
        <v>105605.8</v>
      </c>
      <c r="AC3900" s="5">
        <f t="shared" si="623"/>
        <v>0</v>
      </c>
      <c r="AD3900" s="84">
        <f t="shared" ref="AD3900:AD3963" si="628">V3900</f>
        <v>105605.8</v>
      </c>
      <c r="AE3900" s="3">
        <f>VLOOKUP(I3900,[1]媒体政策预估表!A:N,MATCH(O3900,[1]媒体政策预估表!$A$2:$M$2,0),0)</f>
        <v>7.0000000000000007E-2</v>
      </c>
      <c r="AF3900" s="7">
        <f t="shared" si="624"/>
        <v>7392.4060000000009</v>
      </c>
      <c r="AG3900" s="16">
        <v>0</v>
      </c>
      <c r="AH3900" s="84">
        <f t="shared" ref="AH3900:AH3963" si="629">V3900</f>
        <v>105605.8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3418</v>
      </c>
      <c r="B3901" s="91" t="s">
        <v>35</v>
      </c>
      <c r="C3901" s="91" t="s">
        <v>36</v>
      </c>
      <c r="D3901" s="91" t="s">
        <v>37</v>
      </c>
      <c r="E3901" s="91" t="s">
        <v>1224</v>
      </c>
      <c r="F3901" s="91" t="s">
        <v>1224</v>
      </c>
      <c r="G3901" s="91" t="s">
        <v>1224</v>
      </c>
      <c r="H3901" s="91">
        <v>360</v>
      </c>
      <c r="I3901" s="91" t="s">
        <v>1063</v>
      </c>
      <c r="J3901" s="2" t="s">
        <v>3336</v>
      </c>
      <c r="K3901" s="2" t="s">
        <v>3296</v>
      </c>
      <c r="L3901" s="2" t="s">
        <v>35</v>
      </c>
      <c r="M3901" s="91" t="s">
        <v>1224</v>
      </c>
      <c r="N3901" s="64"/>
      <c r="O3901" s="64" t="s">
        <v>413</v>
      </c>
      <c r="P3901" s="64" t="s">
        <v>41</v>
      </c>
      <c r="Q3901" s="16">
        <v>0</v>
      </c>
      <c r="R3901" s="82" t="s">
        <v>1225</v>
      </c>
      <c r="S3901" s="64"/>
      <c r="T3901" s="84">
        <v>172399.2</v>
      </c>
      <c r="U3901" s="84">
        <v>300000</v>
      </c>
      <c r="V3901" s="84">
        <v>200933.4</v>
      </c>
      <c r="W3901" s="84">
        <f t="shared" si="626"/>
        <v>271465.80000000005</v>
      </c>
      <c r="X3901" s="84">
        <f t="shared" si="627"/>
        <v>200933.4</v>
      </c>
      <c r="Y3901" s="84"/>
      <c r="Z3901" s="16">
        <v>0</v>
      </c>
      <c r="AA3901" s="7">
        <v>0</v>
      </c>
      <c r="AB3901" s="7">
        <f t="shared" si="622"/>
        <v>200933.4</v>
      </c>
      <c r="AC3901" s="5">
        <f t="shared" si="623"/>
        <v>0</v>
      </c>
      <c r="AD3901" s="84">
        <f t="shared" si="628"/>
        <v>200933.4</v>
      </c>
      <c r="AE3901" s="3">
        <f>VLOOKUP(I3901,[1]媒体政策预估表!A:N,MATCH(O3901,[1]媒体政策预估表!$A$2:$M$2,0),0)</f>
        <v>7.0000000000000007E-2</v>
      </c>
      <c r="AF3901" s="7">
        <f t="shared" si="624"/>
        <v>14065.338000000002</v>
      </c>
      <c r="AG3901" s="16">
        <v>0</v>
      </c>
      <c r="AH3901" s="84">
        <f t="shared" si="629"/>
        <v>200933.4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3417</v>
      </c>
      <c r="B3902" s="91" t="s">
        <v>35</v>
      </c>
      <c r="C3902" s="91" t="s">
        <v>36</v>
      </c>
      <c r="D3902" s="91" t="s">
        <v>37</v>
      </c>
      <c r="E3902" s="91" t="s">
        <v>1226</v>
      </c>
      <c r="F3902" s="91" t="s">
        <v>1226</v>
      </c>
      <c r="G3902" s="91" t="s">
        <v>1226</v>
      </c>
      <c r="H3902" s="91">
        <v>360</v>
      </c>
      <c r="I3902" s="91" t="s">
        <v>1063</v>
      </c>
      <c r="J3902" s="2" t="s">
        <v>3336</v>
      </c>
      <c r="K3902" s="2" t="s">
        <v>3296</v>
      </c>
      <c r="L3902" s="2" t="s">
        <v>35</v>
      </c>
      <c r="M3902" s="91" t="s">
        <v>1226</v>
      </c>
      <c r="N3902" s="64"/>
      <c r="O3902" s="64" t="s">
        <v>413</v>
      </c>
      <c r="P3902" s="64" t="s">
        <v>41</v>
      </c>
      <c r="Q3902" s="16">
        <v>0</v>
      </c>
      <c r="R3902" s="82" t="s">
        <v>1227</v>
      </c>
      <c r="S3902" s="64"/>
      <c r="T3902" s="84">
        <v>61910.100000000006</v>
      </c>
      <c r="U3902" s="84">
        <v>180000</v>
      </c>
      <c r="V3902" s="84">
        <v>206702.9</v>
      </c>
      <c r="W3902" s="84">
        <f t="shared" si="626"/>
        <v>35207.200000000012</v>
      </c>
      <c r="X3902" s="84">
        <f t="shared" si="627"/>
        <v>206702.9</v>
      </c>
      <c r="Y3902" s="84"/>
      <c r="Z3902" s="16">
        <v>0</v>
      </c>
      <c r="AA3902" s="7">
        <v>0</v>
      </c>
      <c r="AB3902" s="7">
        <f t="shared" si="622"/>
        <v>206702.9</v>
      </c>
      <c r="AC3902" s="5">
        <f t="shared" si="623"/>
        <v>0</v>
      </c>
      <c r="AD3902" s="84">
        <f t="shared" si="628"/>
        <v>206702.9</v>
      </c>
      <c r="AE3902" s="3">
        <f>VLOOKUP(I3902,[1]媒体政策预估表!A:N,MATCH(O3902,[1]媒体政策预估表!$A$2:$M$2,0),0)</f>
        <v>7.0000000000000007E-2</v>
      </c>
      <c r="AF3902" s="7">
        <f t="shared" si="624"/>
        <v>14469.203000000001</v>
      </c>
      <c r="AG3902" s="16">
        <v>0</v>
      </c>
      <c r="AH3902" s="84">
        <f t="shared" si="629"/>
        <v>206702.9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3418</v>
      </c>
      <c r="B3903" s="91" t="s">
        <v>35</v>
      </c>
      <c r="C3903" s="91" t="s">
        <v>36</v>
      </c>
      <c r="D3903" s="91" t="s">
        <v>37</v>
      </c>
      <c r="E3903" s="91" t="s">
        <v>1228</v>
      </c>
      <c r="F3903" s="91" t="s">
        <v>1229</v>
      </c>
      <c r="G3903" s="91" t="s">
        <v>1228</v>
      </c>
      <c r="H3903" s="91">
        <v>360</v>
      </c>
      <c r="I3903" s="91" t="s">
        <v>1063</v>
      </c>
      <c r="J3903" s="2" t="s">
        <v>3336</v>
      </c>
      <c r="K3903" s="2" t="s">
        <v>3296</v>
      </c>
      <c r="L3903" s="2" t="s">
        <v>35</v>
      </c>
      <c r="M3903" s="91" t="s">
        <v>1228</v>
      </c>
      <c r="N3903" s="64"/>
      <c r="O3903" s="64" t="s">
        <v>413</v>
      </c>
      <c r="P3903" s="64" t="s">
        <v>41</v>
      </c>
      <c r="Q3903" s="16">
        <v>0</v>
      </c>
      <c r="R3903" s="82" t="s">
        <v>1230</v>
      </c>
      <c r="S3903" s="64"/>
      <c r="T3903" s="84">
        <v>59377.5</v>
      </c>
      <c r="U3903" s="84">
        <v>450000</v>
      </c>
      <c r="V3903" s="84">
        <v>366060.3</v>
      </c>
      <c r="W3903" s="84">
        <f t="shared" si="626"/>
        <v>143317.20000000001</v>
      </c>
      <c r="X3903" s="84">
        <f t="shared" si="627"/>
        <v>366060.3</v>
      </c>
      <c r="Y3903" s="84"/>
      <c r="Z3903" s="16">
        <v>0</v>
      </c>
      <c r="AA3903" s="7">
        <v>0</v>
      </c>
      <c r="AB3903" s="7">
        <f t="shared" si="622"/>
        <v>366060.3</v>
      </c>
      <c r="AC3903" s="5">
        <f t="shared" si="623"/>
        <v>0</v>
      </c>
      <c r="AD3903" s="84">
        <f t="shared" si="628"/>
        <v>366060.3</v>
      </c>
      <c r="AE3903" s="3">
        <f>VLOOKUP(I3903,[1]媒体政策预估表!A:N,MATCH(O3903,[1]媒体政策预估表!$A$2:$M$2,0),0)</f>
        <v>7.0000000000000007E-2</v>
      </c>
      <c r="AF3903" s="7">
        <f t="shared" si="624"/>
        <v>25624.221000000001</v>
      </c>
      <c r="AG3903" s="16">
        <v>0</v>
      </c>
      <c r="AH3903" s="84">
        <f t="shared" si="629"/>
        <v>366060.3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3418</v>
      </c>
      <c r="B3904" s="91" t="s">
        <v>35</v>
      </c>
      <c r="C3904" s="91" t="s">
        <v>65</v>
      </c>
      <c r="D3904" s="91" t="s">
        <v>66</v>
      </c>
      <c r="E3904" s="91" t="s">
        <v>1231</v>
      </c>
      <c r="F3904" s="91" t="s">
        <v>1231</v>
      </c>
      <c r="G3904" s="91" t="s">
        <v>1231</v>
      </c>
      <c r="H3904" s="91">
        <v>360</v>
      </c>
      <c r="I3904" s="91" t="s">
        <v>1063</v>
      </c>
      <c r="J3904" s="2" t="s">
        <v>3336</v>
      </c>
      <c r="K3904" s="2" t="s">
        <v>3296</v>
      </c>
      <c r="L3904" s="2" t="s">
        <v>35</v>
      </c>
      <c r="M3904" s="91" t="s">
        <v>1231</v>
      </c>
      <c r="N3904" s="64"/>
      <c r="O3904" s="64" t="s">
        <v>413</v>
      </c>
      <c r="P3904" s="64" t="s">
        <v>46</v>
      </c>
      <c r="Q3904" s="16">
        <v>0.01</v>
      </c>
      <c r="R3904" s="82" t="s">
        <v>1232</v>
      </c>
      <c r="S3904" s="64"/>
      <c r="T3904" s="84">
        <v>64716.234999999986</v>
      </c>
      <c r="U3904" s="84">
        <v>400000</v>
      </c>
      <c r="V3904" s="84">
        <v>448311.63</v>
      </c>
      <c r="W3904" s="84">
        <f t="shared" si="626"/>
        <v>16404.604999999981</v>
      </c>
      <c r="X3904" s="84">
        <f t="shared" si="627"/>
        <v>443872.90099009901</v>
      </c>
      <c r="Y3904" s="84"/>
      <c r="Z3904" s="16">
        <v>0</v>
      </c>
      <c r="AA3904" s="7">
        <v>0</v>
      </c>
      <c r="AB3904" s="7">
        <f t="shared" si="622"/>
        <v>443872.90099009901</v>
      </c>
      <c r="AC3904" s="5">
        <f t="shared" si="623"/>
        <v>4438.7290099009988</v>
      </c>
      <c r="AD3904" s="84">
        <f t="shared" si="628"/>
        <v>448311.63</v>
      </c>
      <c r="AE3904" s="3">
        <f>VLOOKUP(I3904,[1]媒体政策预估表!A:N,MATCH(O3904,[1]媒体政策预估表!$A$2:$M$2,0),0)</f>
        <v>7.0000000000000007E-2</v>
      </c>
      <c r="AF3904" s="7">
        <f t="shared" si="624"/>
        <v>31381.814100000003</v>
      </c>
      <c r="AG3904" s="16">
        <v>0</v>
      </c>
      <c r="AH3904" s="84">
        <f t="shared" si="629"/>
        <v>448311.63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3417</v>
      </c>
      <c r="B3905" s="91" t="s">
        <v>35</v>
      </c>
      <c r="C3905" s="91" t="s">
        <v>65</v>
      </c>
      <c r="D3905" s="91" t="s">
        <v>66</v>
      </c>
      <c r="E3905" s="91" t="s">
        <v>494</v>
      </c>
      <c r="F3905" s="91" t="s">
        <v>494</v>
      </c>
      <c r="G3905" s="91" t="s">
        <v>494</v>
      </c>
      <c r="H3905" s="91">
        <v>360</v>
      </c>
      <c r="I3905" s="91" t="s">
        <v>1063</v>
      </c>
      <c r="J3905" s="2" t="s">
        <v>3336</v>
      </c>
      <c r="K3905" s="2" t="s">
        <v>3296</v>
      </c>
      <c r="L3905" s="2" t="s">
        <v>35</v>
      </c>
      <c r="M3905" s="91" t="s">
        <v>494</v>
      </c>
      <c r="N3905" s="64"/>
      <c r="O3905" s="64" t="s">
        <v>413</v>
      </c>
      <c r="P3905" s="64" t="s">
        <v>46</v>
      </c>
      <c r="Q3905" s="16">
        <v>0.02</v>
      </c>
      <c r="R3905" s="82" t="s">
        <v>1233</v>
      </c>
      <c r="S3905" s="64"/>
      <c r="T3905" s="84">
        <v>43942.7</v>
      </c>
      <c r="U3905" s="84">
        <v>100000</v>
      </c>
      <c r="V3905" s="84">
        <v>46639.8</v>
      </c>
      <c r="W3905" s="84">
        <f t="shared" si="626"/>
        <v>97302.900000000009</v>
      </c>
      <c r="X3905" s="84">
        <f t="shared" si="627"/>
        <v>45725.294117647063</v>
      </c>
      <c r="Y3905" s="84"/>
      <c r="Z3905" s="16">
        <v>0</v>
      </c>
      <c r="AA3905" s="7">
        <v>0</v>
      </c>
      <c r="AB3905" s="7">
        <f t="shared" si="622"/>
        <v>45725.294117647063</v>
      </c>
      <c r="AC3905" s="5">
        <f t="shared" si="623"/>
        <v>914.50588235293981</v>
      </c>
      <c r="AD3905" s="84">
        <f t="shared" si="628"/>
        <v>46639.8</v>
      </c>
      <c r="AE3905" s="3">
        <f>VLOOKUP(I3905,[1]媒体政策预估表!A:N,MATCH(O3905,[1]媒体政策预估表!$A$2:$M$2,0),0)</f>
        <v>7.0000000000000007E-2</v>
      </c>
      <c r="AF3905" s="7">
        <f t="shared" si="624"/>
        <v>3264.7860000000005</v>
      </c>
      <c r="AG3905" s="16">
        <v>0</v>
      </c>
      <c r="AH3905" s="84">
        <f t="shared" si="629"/>
        <v>46639.8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3420</v>
      </c>
      <c r="B3906" s="91" t="s">
        <v>35</v>
      </c>
      <c r="C3906" s="91" t="s">
        <v>65</v>
      </c>
      <c r="D3906" s="91" t="s">
        <v>66</v>
      </c>
      <c r="E3906" s="91" t="s">
        <v>3514</v>
      </c>
      <c r="F3906" s="91" t="s">
        <v>3514</v>
      </c>
      <c r="G3906" s="91" t="s">
        <v>3514</v>
      </c>
      <c r="H3906" s="91">
        <v>360</v>
      </c>
      <c r="I3906" s="91" t="s">
        <v>1063</v>
      </c>
      <c r="J3906" s="2" t="s">
        <v>3336</v>
      </c>
      <c r="K3906" s="2" t="s">
        <v>3296</v>
      </c>
      <c r="L3906" s="2" t="s">
        <v>35</v>
      </c>
      <c r="M3906" s="91" t="s">
        <v>3514</v>
      </c>
      <c r="N3906" s="64"/>
      <c r="O3906" s="64" t="s">
        <v>413</v>
      </c>
      <c r="P3906" s="64" t="s">
        <v>41</v>
      </c>
      <c r="Q3906" s="16">
        <v>0</v>
      </c>
      <c r="R3906" s="82" t="s">
        <v>3515</v>
      </c>
      <c r="S3906" s="64"/>
      <c r="T3906" s="84">
        <v>0</v>
      </c>
      <c r="U3906" s="84">
        <v>50000</v>
      </c>
      <c r="V3906" s="84">
        <v>30235.5</v>
      </c>
      <c r="W3906" s="84">
        <f t="shared" si="626"/>
        <v>19764.5</v>
      </c>
      <c r="X3906" s="84">
        <f t="shared" si="627"/>
        <v>30235.5</v>
      </c>
      <c r="Y3906" s="84"/>
      <c r="Z3906" s="16">
        <v>0</v>
      </c>
      <c r="AA3906" s="7">
        <v>0</v>
      </c>
      <c r="AB3906" s="7">
        <f t="shared" si="622"/>
        <v>30235.5</v>
      </c>
      <c r="AC3906" s="5">
        <f t="shared" si="623"/>
        <v>0</v>
      </c>
      <c r="AD3906" s="84">
        <f t="shared" si="628"/>
        <v>30235.5</v>
      </c>
      <c r="AE3906" s="3">
        <f>VLOOKUP(I3906,[1]媒体政策预估表!A:N,MATCH(O3906,[1]媒体政策预估表!$A$2:$M$2,0),0)</f>
        <v>7.0000000000000007E-2</v>
      </c>
      <c r="AF3906" s="7">
        <f t="shared" si="624"/>
        <v>2116.4850000000001</v>
      </c>
      <c r="AG3906" s="16">
        <v>0</v>
      </c>
      <c r="AH3906" s="84">
        <f t="shared" si="629"/>
        <v>30235.5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3418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3336</v>
      </c>
      <c r="K3907" s="2" t="s">
        <v>3296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3516</v>
      </c>
      <c r="S3907" s="64"/>
      <c r="T3907" s="84">
        <v>0</v>
      </c>
      <c r="U3907" s="84">
        <v>700000</v>
      </c>
      <c r="V3907" s="84">
        <v>0</v>
      </c>
      <c r="W3907" s="84">
        <f t="shared" si="626"/>
        <v>700000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3418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3336</v>
      </c>
      <c r="K3908" s="2" t="s">
        <v>3296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3517</v>
      </c>
      <c r="S3908" s="64"/>
      <c r="T3908" s="84">
        <v>0</v>
      </c>
      <c r="U3908" s="84">
        <v>1000000</v>
      </c>
      <c r="V3908" s="84">
        <v>0</v>
      </c>
      <c r="W3908" s="84">
        <f t="shared" si="626"/>
        <v>1000000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3417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3336</v>
      </c>
      <c r="K3909" s="2" t="s">
        <v>3296</v>
      </c>
      <c r="L3909" s="2" t="s">
        <v>35</v>
      </c>
      <c r="M3909" s="91" t="s">
        <v>1884</v>
      </c>
      <c r="N3909" s="64"/>
      <c r="O3909" s="64" t="s">
        <v>45</v>
      </c>
      <c r="P3909" s="64" t="s">
        <v>46</v>
      </c>
      <c r="Q3909" s="16">
        <v>0.02</v>
      </c>
      <c r="R3909" s="82" t="s">
        <v>1886</v>
      </c>
      <c r="S3909" s="64"/>
      <c r="T3909" s="84">
        <v>2294920.5</v>
      </c>
      <c r="U3909" s="84">
        <v>-2300000</v>
      </c>
      <c r="V3909" s="84">
        <v>0</v>
      </c>
      <c r="W3909" s="84">
        <f t="shared" si="626"/>
        <v>-5079.5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0.12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3417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3336</v>
      </c>
      <c r="K3910" s="2" t="s">
        <v>3296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3516</v>
      </c>
      <c r="S3910" s="64"/>
      <c r="T3910" s="84">
        <v>0</v>
      </c>
      <c r="U3910" s="84">
        <v>-700000</v>
      </c>
      <c r="V3910" s="84">
        <v>0</v>
      </c>
      <c r="W3910" s="84">
        <f t="shared" si="626"/>
        <v>-700000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3417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3336</v>
      </c>
      <c r="K3911" s="2" t="s">
        <v>3296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3517</v>
      </c>
      <c r="S3911" s="64"/>
      <c r="T3911" s="84">
        <v>0</v>
      </c>
      <c r="U3911" s="84">
        <v>-1000000</v>
      </c>
      <c r="V3911" s="84">
        <v>0</v>
      </c>
      <c r="W3911" s="84">
        <f t="shared" si="626"/>
        <v>-1000000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3417</v>
      </c>
      <c r="B3912" s="91" t="s">
        <v>35</v>
      </c>
      <c r="C3912" s="91" t="s">
        <v>65</v>
      </c>
      <c r="D3912" s="91" t="s">
        <v>66</v>
      </c>
      <c r="E3912" s="91" t="s">
        <v>1884</v>
      </c>
      <c r="F3912" s="91" t="s">
        <v>1884</v>
      </c>
      <c r="G3912" s="91" t="s">
        <v>1884</v>
      </c>
      <c r="H3912" s="91">
        <v>360</v>
      </c>
      <c r="I3912" s="91" t="s">
        <v>1063</v>
      </c>
      <c r="J3912" s="2" t="s">
        <v>3336</v>
      </c>
      <c r="K3912" s="2" t="s">
        <v>3296</v>
      </c>
      <c r="L3912" s="2" t="s">
        <v>35</v>
      </c>
      <c r="M3912" s="91" t="s">
        <v>1884</v>
      </c>
      <c r="N3912" s="64"/>
      <c r="O3912" s="64" t="s">
        <v>413</v>
      </c>
      <c r="P3912" s="64" t="s">
        <v>41</v>
      </c>
      <c r="Q3912" s="16">
        <v>0</v>
      </c>
      <c r="R3912" s="82" t="s">
        <v>1886</v>
      </c>
      <c r="S3912" s="64"/>
      <c r="T3912" s="84">
        <v>-2299872.2176199993</v>
      </c>
      <c r="U3912" s="84">
        <v>2300000</v>
      </c>
      <c r="V3912" s="84">
        <v>0</v>
      </c>
      <c r="W3912" s="84">
        <f t="shared" si="626"/>
        <v>127.78238000068814</v>
      </c>
      <c r="X3912" s="84">
        <f t="shared" si="627"/>
        <v>0</v>
      </c>
      <c r="Y3912" s="84"/>
      <c r="Z3912" s="16">
        <v>0</v>
      </c>
      <c r="AA3912" s="7">
        <v>0</v>
      </c>
      <c r="AB3912" s="7">
        <f t="shared" si="622"/>
        <v>0</v>
      </c>
      <c r="AC3912" s="5">
        <f t="shared" si="623"/>
        <v>0</v>
      </c>
      <c r="AD3912" s="84">
        <f t="shared" si="628"/>
        <v>0</v>
      </c>
      <c r="AE3912" s="3">
        <f>VLOOKUP(I3912,[1]媒体政策预估表!A:N,MATCH(O3912,[1]媒体政策预估表!$A$2:$M$2,0),0)</f>
        <v>7.0000000000000007E-2</v>
      </c>
      <c r="AF3912" s="7">
        <f t="shared" si="624"/>
        <v>0</v>
      </c>
      <c r="AG3912" s="16">
        <v>0</v>
      </c>
      <c r="AH3912" s="84">
        <f t="shared" si="629"/>
        <v>0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3417</v>
      </c>
      <c r="B3913" s="91" t="s">
        <v>35</v>
      </c>
      <c r="C3913" s="91" t="s">
        <v>65</v>
      </c>
      <c r="D3913" s="91" t="s">
        <v>66</v>
      </c>
      <c r="E3913" s="91" t="s">
        <v>3518</v>
      </c>
      <c r="F3913" s="91" t="s">
        <v>3518</v>
      </c>
      <c r="G3913" s="91" t="s">
        <v>3518</v>
      </c>
      <c r="H3913" s="91">
        <v>360</v>
      </c>
      <c r="I3913" s="91" t="s">
        <v>1063</v>
      </c>
      <c r="J3913" s="2" t="s">
        <v>3336</v>
      </c>
      <c r="K3913" s="2" t="s">
        <v>3296</v>
      </c>
      <c r="L3913" s="2" t="s">
        <v>35</v>
      </c>
      <c r="M3913" s="91" t="s">
        <v>3518</v>
      </c>
      <c r="N3913" s="64"/>
      <c r="O3913" s="64" t="s">
        <v>413</v>
      </c>
      <c r="P3913" s="64" t="s">
        <v>46</v>
      </c>
      <c r="Q3913" s="16">
        <v>0.01</v>
      </c>
      <c r="R3913" s="82" t="s">
        <v>3519</v>
      </c>
      <c r="S3913" s="64"/>
      <c r="T3913" s="84">
        <v>0</v>
      </c>
      <c r="U3913" s="84">
        <v>200000</v>
      </c>
      <c r="V3913" s="84">
        <v>87773.315000000002</v>
      </c>
      <c r="W3913" s="84">
        <f t="shared" si="626"/>
        <v>112226.685</v>
      </c>
      <c r="X3913" s="84">
        <f t="shared" si="627"/>
        <v>86904.272277227719</v>
      </c>
      <c r="Y3913" s="84"/>
      <c r="Z3913" s="16">
        <v>0</v>
      </c>
      <c r="AA3913" s="7">
        <v>0</v>
      </c>
      <c r="AB3913" s="7">
        <f t="shared" si="622"/>
        <v>86904.272277227719</v>
      </c>
      <c r="AC3913" s="5">
        <f t="shared" si="623"/>
        <v>869.04272277228301</v>
      </c>
      <c r="AD3913" s="84">
        <f t="shared" si="628"/>
        <v>87773.315000000002</v>
      </c>
      <c r="AE3913" s="3">
        <f>VLOOKUP(I3913,[1]媒体政策预估表!A:N,MATCH(O3913,[1]媒体政策预估表!$A$2:$M$2,0),0)</f>
        <v>7.0000000000000007E-2</v>
      </c>
      <c r="AF3913" s="7">
        <f t="shared" si="624"/>
        <v>6144.1320500000011</v>
      </c>
      <c r="AG3913" s="16">
        <v>0</v>
      </c>
      <c r="AH3913" s="84">
        <f t="shared" si="629"/>
        <v>87773.315000000002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3417</v>
      </c>
      <c r="B3914" s="91" t="s">
        <v>35</v>
      </c>
      <c r="C3914" s="91" t="s">
        <v>65</v>
      </c>
      <c r="D3914" s="91" t="s">
        <v>66</v>
      </c>
      <c r="E3914" s="91" t="s">
        <v>502</v>
      </c>
      <c r="F3914" s="91" t="s">
        <v>502</v>
      </c>
      <c r="G3914" s="91" t="s">
        <v>502</v>
      </c>
      <c r="H3914" s="91">
        <v>360</v>
      </c>
      <c r="I3914" s="91" t="s">
        <v>1063</v>
      </c>
      <c r="J3914" s="2" t="s">
        <v>3336</v>
      </c>
      <c r="K3914" s="2" t="s">
        <v>3296</v>
      </c>
      <c r="L3914" s="2" t="s">
        <v>35</v>
      </c>
      <c r="M3914" s="91" t="s">
        <v>502</v>
      </c>
      <c r="N3914" s="64"/>
      <c r="O3914" s="64" t="s">
        <v>413</v>
      </c>
      <c r="P3914" s="64" t="s">
        <v>41</v>
      </c>
      <c r="Q3914" s="16">
        <v>0</v>
      </c>
      <c r="R3914" s="82" t="s">
        <v>1234</v>
      </c>
      <c r="S3914" s="64"/>
      <c r="T3914" s="84">
        <v>2354.9000000000015</v>
      </c>
      <c r="U3914" s="84">
        <v>80000</v>
      </c>
      <c r="V3914" s="84">
        <v>49150.8</v>
      </c>
      <c r="W3914" s="84">
        <f t="shared" si="626"/>
        <v>33204.099999999991</v>
      </c>
      <c r="X3914" s="84">
        <f t="shared" si="627"/>
        <v>49150.8</v>
      </c>
      <c r="Y3914" s="84"/>
      <c r="Z3914" s="16">
        <v>0</v>
      </c>
      <c r="AA3914" s="7">
        <v>0</v>
      </c>
      <c r="AB3914" s="7">
        <f t="shared" si="622"/>
        <v>49150.8</v>
      </c>
      <c r="AC3914" s="5">
        <f t="shared" si="623"/>
        <v>0</v>
      </c>
      <c r="AD3914" s="84">
        <f t="shared" si="628"/>
        <v>49150.8</v>
      </c>
      <c r="AE3914" s="3">
        <f>VLOOKUP(I3914,[1]媒体政策预估表!A:N,MATCH(O3914,[1]媒体政策预估表!$A$2:$M$2,0),0)</f>
        <v>7.0000000000000007E-2</v>
      </c>
      <c r="AF3914" s="7">
        <f t="shared" si="624"/>
        <v>3440.5560000000005</v>
      </c>
      <c r="AG3914" s="16">
        <v>0</v>
      </c>
      <c r="AH3914" s="84">
        <f t="shared" si="629"/>
        <v>49150.8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3417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3336</v>
      </c>
      <c r="K3915" s="2" t="s">
        <v>3296</v>
      </c>
      <c r="L3915" s="2" t="s">
        <v>35</v>
      </c>
      <c r="M3915" s="91" t="s">
        <v>1238</v>
      </c>
      <c r="N3915" s="64"/>
      <c r="O3915" s="64" t="s">
        <v>413</v>
      </c>
      <c r="P3915" s="64" t="s">
        <v>46</v>
      </c>
      <c r="Q3915" s="16">
        <v>0.02</v>
      </c>
      <c r="R3915" s="82" t="s">
        <v>1239</v>
      </c>
      <c r="S3915" s="64"/>
      <c r="T3915" s="84">
        <v>43652.600000000006</v>
      </c>
      <c r="U3915" s="84">
        <v>-43612.6</v>
      </c>
      <c r="V3915" s="84">
        <v>40</v>
      </c>
      <c r="W3915" s="84">
        <f t="shared" si="626"/>
        <v>7.2759576141834259E-12</v>
      </c>
      <c r="X3915" s="84">
        <f t="shared" si="627"/>
        <v>39.215686274509807</v>
      </c>
      <c r="Y3915" s="84"/>
      <c r="Z3915" s="16">
        <v>0</v>
      </c>
      <c r="AA3915" s="7">
        <v>0</v>
      </c>
      <c r="AB3915" s="7">
        <f t="shared" si="622"/>
        <v>39.215686274509807</v>
      </c>
      <c r="AC3915" s="5">
        <f t="shared" si="623"/>
        <v>0.78431372549019329</v>
      </c>
      <c r="AD3915" s="84">
        <f t="shared" si="628"/>
        <v>40</v>
      </c>
      <c r="AE3915" s="3">
        <f>VLOOKUP(I3915,[1]媒体政策预估表!A:N,MATCH(O3915,[1]媒体政策预估表!$A$2:$M$2,0),0)</f>
        <v>7.0000000000000007E-2</v>
      </c>
      <c r="AF3915" s="7">
        <f t="shared" si="624"/>
        <v>2.8000000000000003</v>
      </c>
      <c r="AG3915" s="16">
        <v>0</v>
      </c>
      <c r="AH3915" s="84">
        <f t="shared" si="629"/>
        <v>40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3417</v>
      </c>
      <c r="B3916" s="91" t="s">
        <v>35</v>
      </c>
      <c r="C3916" s="91" t="s">
        <v>65</v>
      </c>
      <c r="D3916" s="91" t="s">
        <v>66</v>
      </c>
      <c r="E3916" s="91" t="s">
        <v>1237</v>
      </c>
      <c r="F3916" s="91" t="s">
        <v>1237</v>
      </c>
      <c r="G3916" s="91" t="s">
        <v>1237</v>
      </c>
      <c r="H3916" s="91">
        <v>360</v>
      </c>
      <c r="I3916" s="91" t="s">
        <v>1063</v>
      </c>
      <c r="J3916" s="2" t="s">
        <v>3336</v>
      </c>
      <c r="K3916" s="2" t="s">
        <v>3296</v>
      </c>
      <c r="L3916" s="2" t="s">
        <v>35</v>
      </c>
      <c r="M3916" s="91" t="s">
        <v>1240</v>
      </c>
      <c r="N3916" s="64"/>
      <c r="O3916" s="64" t="s">
        <v>413</v>
      </c>
      <c r="P3916" s="64" t="s">
        <v>46</v>
      </c>
      <c r="Q3916" s="16">
        <v>0.02</v>
      </c>
      <c r="R3916" s="82" t="s">
        <v>1241</v>
      </c>
      <c r="S3916" s="64"/>
      <c r="T3916" s="84">
        <v>12080.899999999994</v>
      </c>
      <c r="U3916" s="84">
        <v>193612.6</v>
      </c>
      <c r="V3916" s="84">
        <v>115326.8</v>
      </c>
      <c r="W3916" s="84">
        <f t="shared" si="626"/>
        <v>90366.7</v>
      </c>
      <c r="X3916" s="84">
        <f t="shared" si="627"/>
        <v>113065.49019607843</v>
      </c>
      <c r="Y3916" s="84"/>
      <c r="Z3916" s="16">
        <v>0</v>
      </c>
      <c r="AA3916" s="7">
        <v>0</v>
      </c>
      <c r="AB3916" s="7">
        <f t="shared" si="622"/>
        <v>113065.49019607843</v>
      </c>
      <c r="AC3916" s="5">
        <f t="shared" si="623"/>
        <v>2261.3098039215693</v>
      </c>
      <c r="AD3916" s="84">
        <f t="shared" si="628"/>
        <v>115326.8</v>
      </c>
      <c r="AE3916" s="3">
        <f>VLOOKUP(I3916,[1]媒体政策预估表!A:N,MATCH(O3916,[1]媒体政策预估表!$A$2:$M$2,0),0)</f>
        <v>7.0000000000000007E-2</v>
      </c>
      <c r="AF3916" s="7">
        <f t="shared" si="624"/>
        <v>8072.8760000000011</v>
      </c>
      <c r="AG3916" s="16">
        <v>0</v>
      </c>
      <c r="AH3916" s="84">
        <f t="shared" si="629"/>
        <v>115326.8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3417</v>
      </c>
      <c r="B3917" s="91" t="s">
        <v>35</v>
      </c>
      <c r="C3917" s="91" t="s">
        <v>65</v>
      </c>
      <c r="D3917" s="91" t="s">
        <v>66</v>
      </c>
      <c r="E3917" s="91" t="s">
        <v>1244</v>
      </c>
      <c r="F3917" s="91" t="s">
        <v>1244</v>
      </c>
      <c r="G3917" s="91" t="s">
        <v>1244</v>
      </c>
      <c r="H3917" s="91">
        <v>360</v>
      </c>
      <c r="I3917" s="91" t="s">
        <v>1063</v>
      </c>
      <c r="J3917" s="2" t="s">
        <v>3336</v>
      </c>
      <c r="K3917" s="2" t="s">
        <v>3296</v>
      </c>
      <c r="L3917" s="2" t="s">
        <v>35</v>
      </c>
      <c r="M3917" s="91" t="s">
        <v>1244</v>
      </c>
      <c r="N3917" s="64"/>
      <c r="O3917" s="64" t="s">
        <v>413</v>
      </c>
      <c r="P3917" s="64" t="s">
        <v>41</v>
      </c>
      <c r="Q3917" s="16">
        <v>0</v>
      </c>
      <c r="R3917" s="82" t="s">
        <v>1245</v>
      </c>
      <c r="S3917" s="64"/>
      <c r="T3917" s="84">
        <v>37394.199999999997</v>
      </c>
      <c r="U3917" s="84">
        <v>100000</v>
      </c>
      <c r="V3917" s="84">
        <v>93511.7</v>
      </c>
      <c r="W3917" s="84">
        <f t="shared" si="626"/>
        <v>43882.500000000015</v>
      </c>
      <c r="X3917" s="84">
        <f t="shared" si="627"/>
        <v>93511.7</v>
      </c>
      <c r="Y3917" s="84"/>
      <c r="Z3917" s="16">
        <v>0</v>
      </c>
      <c r="AA3917" s="7">
        <v>0</v>
      </c>
      <c r="AB3917" s="7">
        <f t="shared" ref="AB3917:AB3980" si="630">X3917+AA3917</f>
        <v>93511.7</v>
      </c>
      <c r="AC3917" s="5">
        <f t="shared" ref="AC3917:AC3980" si="631">IF(P3917="返现",X3917*Q3917,V3917-X3917)</f>
        <v>0</v>
      </c>
      <c r="AD3917" s="84">
        <f t="shared" si="628"/>
        <v>93511.7</v>
      </c>
      <c r="AE3917" s="3">
        <f>VLOOKUP(I3917,[1]媒体政策预估表!A:N,MATCH(O3917,[1]媒体政策预估表!$A$2:$M$2,0),0)</f>
        <v>7.0000000000000007E-2</v>
      </c>
      <c r="AF3917" s="7">
        <f t="shared" ref="AF3917:AF3980" si="632">AD3917*AE3917</f>
        <v>6545.8190000000004</v>
      </c>
      <c r="AG3917" s="16">
        <v>0</v>
      </c>
      <c r="AH3917" s="84">
        <f t="shared" si="629"/>
        <v>93511.7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3417</v>
      </c>
      <c r="B3918" s="91" t="s">
        <v>35</v>
      </c>
      <c r="C3918" s="91" t="s">
        <v>65</v>
      </c>
      <c r="D3918" s="91" t="s">
        <v>124</v>
      </c>
      <c r="E3918" s="91" t="s">
        <v>1248</v>
      </c>
      <c r="F3918" s="91" t="s">
        <v>1248</v>
      </c>
      <c r="G3918" s="91" t="s">
        <v>1249</v>
      </c>
      <c r="H3918" s="91">
        <v>360</v>
      </c>
      <c r="I3918" s="91" t="s">
        <v>1063</v>
      </c>
      <c r="J3918" s="2" t="s">
        <v>3336</v>
      </c>
      <c r="K3918" s="2" t="s">
        <v>3296</v>
      </c>
      <c r="L3918" s="2" t="s">
        <v>35</v>
      </c>
      <c r="M3918" s="91" t="s">
        <v>1248</v>
      </c>
      <c r="N3918" s="64"/>
      <c r="O3918" s="64" t="s">
        <v>413</v>
      </c>
      <c r="P3918" s="64" t="s">
        <v>41</v>
      </c>
      <c r="Q3918" s="16">
        <v>0</v>
      </c>
      <c r="R3918" s="82" t="s">
        <v>1250</v>
      </c>
      <c r="S3918" s="64"/>
      <c r="T3918" s="84">
        <v>1796.1999999999971</v>
      </c>
      <c r="U3918" s="84">
        <v>100000</v>
      </c>
      <c r="V3918" s="84">
        <v>31836.37</v>
      </c>
      <c r="W3918" s="84">
        <f t="shared" si="626"/>
        <v>69959.83</v>
      </c>
      <c r="X3918" s="84">
        <f t="shared" si="627"/>
        <v>31836.37</v>
      </c>
      <c r="Y3918" s="84"/>
      <c r="Z3918" s="16">
        <v>0</v>
      </c>
      <c r="AA3918" s="7">
        <v>0</v>
      </c>
      <c r="AB3918" s="7">
        <f t="shared" si="630"/>
        <v>31836.37</v>
      </c>
      <c r="AC3918" s="5">
        <f t="shared" si="631"/>
        <v>0</v>
      </c>
      <c r="AD3918" s="84">
        <f t="shared" si="628"/>
        <v>31836.37</v>
      </c>
      <c r="AE3918" s="3">
        <f>VLOOKUP(I3918,[1]媒体政策预估表!A:N,MATCH(O3918,[1]媒体政策预估表!$A$2:$M$2,0),0)</f>
        <v>7.0000000000000007E-2</v>
      </c>
      <c r="AF3918" s="7">
        <f t="shared" si="632"/>
        <v>2228.5459000000001</v>
      </c>
      <c r="AG3918" s="16">
        <v>0</v>
      </c>
      <c r="AH3918" s="84">
        <f t="shared" si="629"/>
        <v>31836.37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3418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3336</v>
      </c>
      <c r="K3919" s="2" t="s">
        <v>3296</v>
      </c>
      <c r="L3919" s="2" t="s">
        <v>35</v>
      </c>
      <c r="M3919" s="91" t="s">
        <v>1251</v>
      </c>
      <c r="N3919" s="64"/>
      <c r="O3919" s="64" t="s">
        <v>413</v>
      </c>
      <c r="P3919" s="64" t="s">
        <v>41</v>
      </c>
      <c r="Q3919" s="16">
        <v>0</v>
      </c>
      <c r="R3919" s="82" t="s">
        <v>1252</v>
      </c>
      <c r="S3919" s="64"/>
      <c r="T3919" s="84">
        <v>17050.380000000005</v>
      </c>
      <c r="U3919" s="84">
        <v>190000</v>
      </c>
      <c r="V3919" s="84">
        <v>155616.315</v>
      </c>
      <c r="W3919" s="84">
        <f t="shared" si="626"/>
        <v>51434.065000000002</v>
      </c>
      <c r="X3919" s="84">
        <f t="shared" si="627"/>
        <v>155616.315</v>
      </c>
      <c r="Y3919" s="84"/>
      <c r="Z3919" s="16">
        <v>0</v>
      </c>
      <c r="AA3919" s="7">
        <v>0</v>
      </c>
      <c r="AB3919" s="7">
        <f t="shared" si="630"/>
        <v>155616.315</v>
      </c>
      <c r="AC3919" s="5">
        <f t="shared" si="631"/>
        <v>0</v>
      </c>
      <c r="AD3919" s="84">
        <f t="shared" si="628"/>
        <v>155616.315</v>
      </c>
      <c r="AE3919" s="3">
        <f>VLOOKUP(I3919,[1]媒体政策预估表!A:N,MATCH(O3919,[1]媒体政策预估表!$A$2:$M$2,0),0)</f>
        <v>7.0000000000000007E-2</v>
      </c>
      <c r="AF3919" s="7">
        <f t="shared" si="632"/>
        <v>10893.14205</v>
      </c>
      <c r="AG3919" s="16">
        <v>0</v>
      </c>
      <c r="AH3919" s="84">
        <f t="shared" si="629"/>
        <v>155616.315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3418</v>
      </c>
      <c r="B3920" s="91" t="s">
        <v>35</v>
      </c>
      <c r="C3920" s="91" t="s">
        <v>65</v>
      </c>
      <c r="D3920" s="91" t="s">
        <v>124</v>
      </c>
      <c r="E3920" s="91" t="s">
        <v>510</v>
      </c>
      <c r="F3920" s="91" t="s">
        <v>510</v>
      </c>
      <c r="G3920" s="91" t="s">
        <v>510</v>
      </c>
      <c r="H3920" s="91">
        <v>360</v>
      </c>
      <c r="I3920" s="91" t="s">
        <v>1063</v>
      </c>
      <c r="J3920" s="2" t="s">
        <v>3336</v>
      </c>
      <c r="K3920" s="2" t="s">
        <v>3296</v>
      </c>
      <c r="L3920" s="2" t="s">
        <v>35</v>
      </c>
      <c r="M3920" s="91" t="s">
        <v>3520</v>
      </c>
      <c r="N3920" s="64"/>
      <c r="O3920" s="64" t="s">
        <v>413</v>
      </c>
      <c r="P3920" s="64" t="s">
        <v>41</v>
      </c>
      <c r="Q3920" s="16">
        <v>0</v>
      </c>
      <c r="R3920" s="82" t="s">
        <v>3521</v>
      </c>
      <c r="S3920" s="64"/>
      <c r="T3920" s="84">
        <v>0</v>
      </c>
      <c r="U3920" s="84">
        <v>30000</v>
      </c>
      <c r="V3920" s="84">
        <v>24066.7</v>
      </c>
      <c r="W3920" s="84">
        <f t="shared" si="626"/>
        <v>5933.2999999999993</v>
      </c>
      <c r="X3920" s="84">
        <f t="shared" si="627"/>
        <v>24066.7</v>
      </c>
      <c r="Y3920" s="84"/>
      <c r="Z3920" s="16">
        <v>0</v>
      </c>
      <c r="AA3920" s="7">
        <v>0</v>
      </c>
      <c r="AB3920" s="7">
        <f t="shared" si="630"/>
        <v>24066.7</v>
      </c>
      <c r="AC3920" s="5">
        <f t="shared" si="631"/>
        <v>0</v>
      </c>
      <c r="AD3920" s="84">
        <f t="shared" si="628"/>
        <v>24066.7</v>
      </c>
      <c r="AE3920" s="3">
        <f>VLOOKUP(I3920,[1]媒体政策预估表!A:N,MATCH(O3920,[1]媒体政策预估表!$A$2:$M$2,0),0)</f>
        <v>7.0000000000000007E-2</v>
      </c>
      <c r="AF3920" s="7">
        <f t="shared" si="632"/>
        <v>1684.6690000000003</v>
      </c>
      <c r="AG3920" s="16">
        <v>0</v>
      </c>
      <c r="AH3920" s="84">
        <f t="shared" si="629"/>
        <v>24066.7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3417</v>
      </c>
      <c r="B3921" s="91" t="s">
        <v>35</v>
      </c>
      <c r="C3921" s="91" t="s">
        <v>65</v>
      </c>
      <c r="D3921" s="91" t="s">
        <v>124</v>
      </c>
      <c r="E3921" s="91" t="s">
        <v>1253</v>
      </c>
      <c r="F3921" s="91" t="s">
        <v>1253</v>
      </c>
      <c r="G3921" s="91" t="s">
        <v>1253</v>
      </c>
      <c r="H3921" s="91">
        <v>360</v>
      </c>
      <c r="I3921" s="91" t="s">
        <v>1063</v>
      </c>
      <c r="J3921" s="2" t="s">
        <v>3336</v>
      </c>
      <c r="K3921" s="2" t="s">
        <v>3296</v>
      </c>
      <c r="L3921" s="2" t="s">
        <v>35</v>
      </c>
      <c r="M3921" s="91" t="s">
        <v>1253</v>
      </c>
      <c r="N3921" s="64"/>
      <c r="O3921" s="64" t="s">
        <v>413</v>
      </c>
      <c r="P3921" s="64" t="s">
        <v>41</v>
      </c>
      <c r="Q3921" s="16">
        <v>0</v>
      </c>
      <c r="R3921" s="82" t="s">
        <v>1254</v>
      </c>
      <c r="S3921" s="64"/>
      <c r="T3921" s="84">
        <v>24564.87000000001</v>
      </c>
      <c r="U3921" s="84">
        <v>-24564.87</v>
      </c>
      <c r="V3921" s="84">
        <v>0</v>
      </c>
      <c r="W3921" s="84">
        <f t="shared" si="626"/>
        <v>1.0913936421275139E-11</v>
      </c>
      <c r="X3921" s="84">
        <f t="shared" si="627"/>
        <v>0</v>
      </c>
      <c r="Y3921" s="84"/>
      <c r="Z3921" s="16">
        <v>0</v>
      </c>
      <c r="AA3921" s="7">
        <v>0</v>
      </c>
      <c r="AB3921" s="7">
        <f t="shared" si="630"/>
        <v>0</v>
      </c>
      <c r="AC3921" s="5">
        <f t="shared" si="631"/>
        <v>0</v>
      </c>
      <c r="AD3921" s="84">
        <f t="shared" si="628"/>
        <v>0</v>
      </c>
      <c r="AE3921" s="3">
        <f>VLOOKUP(I3921,[1]媒体政策预估表!A:N,MATCH(O3921,[1]媒体政策预估表!$A$2:$M$2,0),0)</f>
        <v>7.0000000000000007E-2</v>
      </c>
      <c r="AF3921" s="7">
        <f t="shared" si="632"/>
        <v>0</v>
      </c>
      <c r="AG3921" s="16">
        <v>0</v>
      </c>
      <c r="AH3921" s="84">
        <f t="shared" si="629"/>
        <v>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3418</v>
      </c>
      <c r="B3922" s="91" t="s">
        <v>35</v>
      </c>
      <c r="C3922" s="91" t="s">
        <v>65</v>
      </c>
      <c r="D3922" s="91" t="s">
        <v>124</v>
      </c>
      <c r="E3922" s="91" t="s">
        <v>3522</v>
      </c>
      <c r="F3922" s="91" t="s">
        <v>3522</v>
      </c>
      <c r="G3922" s="91" t="s">
        <v>3522</v>
      </c>
      <c r="H3922" s="91">
        <v>360</v>
      </c>
      <c r="I3922" s="91" t="s">
        <v>1063</v>
      </c>
      <c r="J3922" s="2" t="s">
        <v>3336</v>
      </c>
      <c r="K3922" s="2" t="s">
        <v>3296</v>
      </c>
      <c r="L3922" s="2" t="s">
        <v>35</v>
      </c>
      <c r="M3922" s="91" t="s">
        <v>3522</v>
      </c>
      <c r="N3922" s="64"/>
      <c r="O3922" s="64" t="s">
        <v>413</v>
      </c>
      <c r="P3922" s="64" t="s">
        <v>41</v>
      </c>
      <c r="Q3922" s="16">
        <v>0</v>
      </c>
      <c r="R3922" s="82" t="s">
        <v>3523</v>
      </c>
      <c r="S3922" s="64"/>
      <c r="T3922" s="84">
        <v>0</v>
      </c>
      <c r="U3922" s="84">
        <v>10000</v>
      </c>
      <c r="V3922" s="84">
        <v>5110</v>
      </c>
      <c r="W3922" s="84">
        <f t="shared" si="626"/>
        <v>4890</v>
      </c>
      <c r="X3922" s="84">
        <f t="shared" si="627"/>
        <v>5110</v>
      </c>
      <c r="Y3922" s="84"/>
      <c r="Z3922" s="16">
        <v>0</v>
      </c>
      <c r="AA3922" s="7">
        <v>0</v>
      </c>
      <c r="AB3922" s="7">
        <f t="shared" si="630"/>
        <v>5110</v>
      </c>
      <c r="AC3922" s="5">
        <f t="shared" si="631"/>
        <v>0</v>
      </c>
      <c r="AD3922" s="84">
        <f t="shared" si="628"/>
        <v>5110</v>
      </c>
      <c r="AE3922" s="3">
        <f>VLOOKUP(I3922,[1]媒体政策预估表!A:N,MATCH(O3922,[1]媒体政策预估表!$A$2:$M$2,0),0)</f>
        <v>7.0000000000000007E-2</v>
      </c>
      <c r="AF3922" s="7">
        <f t="shared" si="632"/>
        <v>357.70000000000005</v>
      </c>
      <c r="AG3922" s="16">
        <v>0</v>
      </c>
      <c r="AH3922" s="84">
        <f t="shared" si="629"/>
        <v>5110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3418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3336</v>
      </c>
      <c r="K3923" s="2" t="s">
        <v>3296</v>
      </c>
      <c r="L3923" s="2" t="s">
        <v>35</v>
      </c>
      <c r="M3923" s="91" t="s">
        <v>1257</v>
      </c>
      <c r="N3923" s="64"/>
      <c r="O3923" s="64" t="s">
        <v>413</v>
      </c>
      <c r="P3923" s="64" t="s">
        <v>41</v>
      </c>
      <c r="Q3923" s="16">
        <v>0</v>
      </c>
      <c r="R3923" s="82" t="s">
        <v>1258</v>
      </c>
      <c r="S3923" s="64"/>
      <c r="T3923" s="84">
        <v>3684.7999999999993</v>
      </c>
      <c r="U3923" s="84">
        <v>20000</v>
      </c>
      <c r="V3923" s="84">
        <v>20265.400000000001</v>
      </c>
      <c r="W3923" s="84">
        <f t="shared" si="626"/>
        <v>3419.3999999999978</v>
      </c>
      <c r="X3923" s="84">
        <f t="shared" si="627"/>
        <v>20265.400000000001</v>
      </c>
      <c r="Y3923" s="84"/>
      <c r="Z3923" s="16">
        <v>0</v>
      </c>
      <c r="AA3923" s="7">
        <v>0</v>
      </c>
      <c r="AB3923" s="7">
        <f t="shared" si="630"/>
        <v>20265.400000000001</v>
      </c>
      <c r="AC3923" s="5">
        <f t="shared" si="631"/>
        <v>0</v>
      </c>
      <c r="AD3923" s="84">
        <f t="shared" si="628"/>
        <v>20265.400000000001</v>
      </c>
      <c r="AE3923" s="3">
        <f>VLOOKUP(I3923,[1]媒体政策预估表!A:N,MATCH(O3923,[1]媒体政策预估表!$A$2:$M$2,0),0)</f>
        <v>7.0000000000000007E-2</v>
      </c>
      <c r="AF3923" s="7">
        <f t="shared" si="632"/>
        <v>1418.5780000000002</v>
      </c>
      <c r="AG3923" s="16">
        <v>0</v>
      </c>
      <c r="AH3923" s="84">
        <f t="shared" si="629"/>
        <v>20265.400000000001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3417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3336</v>
      </c>
      <c r="K3924" s="2" t="s">
        <v>3296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3524</v>
      </c>
      <c r="S3924" s="64"/>
      <c r="T3924" s="84">
        <v>0</v>
      </c>
      <c r="U3924" s="84">
        <v>10000</v>
      </c>
      <c r="V3924" s="84">
        <v>873</v>
      </c>
      <c r="W3924" s="84">
        <f t="shared" si="626"/>
        <v>9127</v>
      </c>
      <c r="X3924" s="84">
        <f t="shared" si="627"/>
        <v>873</v>
      </c>
      <c r="Y3924" s="84"/>
      <c r="Z3924" s="16">
        <v>0</v>
      </c>
      <c r="AA3924" s="7">
        <v>0</v>
      </c>
      <c r="AB3924" s="7">
        <f t="shared" si="630"/>
        <v>873</v>
      </c>
      <c r="AC3924" s="5">
        <f t="shared" si="631"/>
        <v>0</v>
      </c>
      <c r="AD3924" s="84">
        <f t="shared" si="628"/>
        <v>873</v>
      </c>
      <c r="AE3924" s="3">
        <f>VLOOKUP(I3924,[1]媒体政策预估表!A:N,MATCH(O3924,[1]媒体政策预估表!$A$2:$M$2,0),0)</f>
        <v>7.0000000000000007E-2</v>
      </c>
      <c r="AF3924" s="7">
        <f t="shared" si="632"/>
        <v>61.110000000000007</v>
      </c>
      <c r="AG3924" s="16">
        <v>0</v>
      </c>
      <c r="AH3924" s="84">
        <f t="shared" si="629"/>
        <v>873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3417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3336</v>
      </c>
      <c r="K3925" s="2" t="s">
        <v>3296</v>
      </c>
      <c r="L3925" s="2" t="s">
        <v>35</v>
      </c>
      <c r="M3925" s="91" t="s">
        <v>1262</v>
      </c>
      <c r="N3925" s="64"/>
      <c r="O3925" s="64" t="s">
        <v>413</v>
      </c>
      <c r="P3925" s="64" t="s">
        <v>41</v>
      </c>
      <c r="Q3925" s="16">
        <v>0</v>
      </c>
      <c r="R3925" s="82" t="s">
        <v>1263</v>
      </c>
      <c r="S3925" s="64"/>
      <c r="T3925" s="84">
        <v>8562.1</v>
      </c>
      <c r="U3925" s="84">
        <v>10000</v>
      </c>
      <c r="V3925" s="84">
        <v>15088.4</v>
      </c>
      <c r="W3925" s="84">
        <f t="shared" si="626"/>
        <v>3473.6999999999989</v>
      </c>
      <c r="X3925" s="84">
        <f t="shared" si="627"/>
        <v>15088.4</v>
      </c>
      <c r="Y3925" s="84"/>
      <c r="Z3925" s="16">
        <v>0</v>
      </c>
      <c r="AA3925" s="7">
        <v>0</v>
      </c>
      <c r="AB3925" s="7">
        <f t="shared" si="630"/>
        <v>15088.4</v>
      </c>
      <c r="AC3925" s="5">
        <f t="shared" si="631"/>
        <v>0</v>
      </c>
      <c r="AD3925" s="84">
        <f t="shared" si="628"/>
        <v>15088.4</v>
      </c>
      <c r="AE3925" s="3">
        <f>VLOOKUP(I3925,[1]媒体政策预估表!A:N,MATCH(O3925,[1]媒体政策预估表!$A$2:$M$2,0),0)</f>
        <v>7.0000000000000007E-2</v>
      </c>
      <c r="AF3925" s="7">
        <f t="shared" si="632"/>
        <v>1056.1880000000001</v>
      </c>
      <c r="AG3925" s="16">
        <v>0</v>
      </c>
      <c r="AH3925" s="84">
        <f t="shared" si="629"/>
        <v>15088.4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3417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3336</v>
      </c>
      <c r="K3926" s="2" t="s">
        <v>3296</v>
      </c>
      <c r="L3926" s="2" t="s">
        <v>35</v>
      </c>
      <c r="M3926" s="91" t="s">
        <v>1264</v>
      </c>
      <c r="N3926" s="64"/>
      <c r="O3926" s="64" t="s">
        <v>413</v>
      </c>
      <c r="P3926" s="64" t="s">
        <v>41</v>
      </c>
      <c r="Q3926" s="16">
        <v>0</v>
      </c>
      <c r="R3926" s="82" t="s">
        <v>1265</v>
      </c>
      <c r="S3926" s="64"/>
      <c r="T3926" s="84">
        <v>20111.2</v>
      </c>
      <c r="U3926" s="84">
        <v>10000</v>
      </c>
      <c r="V3926" s="84">
        <v>19951.8</v>
      </c>
      <c r="W3926" s="84">
        <f t="shared" si="626"/>
        <v>10159.400000000001</v>
      </c>
      <c r="X3926" s="84">
        <f t="shared" si="627"/>
        <v>19951.8</v>
      </c>
      <c r="Y3926" s="84"/>
      <c r="Z3926" s="16">
        <v>0</v>
      </c>
      <c r="AA3926" s="7">
        <v>0</v>
      </c>
      <c r="AB3926" s="7">
        <f t="shared" si="630"/>
        <v>19951.8</v>
      </c>
      <c r="AC3926" s="5">
        <f t="shared" si="631"/>
        <v>0</v>
      </c>
      <c r="AD3926" s="84">
        <f t="shared" si="628"/>
        <v>19951.8</v>
      </c>
      <c r="AE3926" s="3">
        <f>VLOOKUP(I3926,[1]媒体政策预估表!A:N,MATCH(O3926,[1]媒体政策预估表!$A$2:$M$2,0),0)</f>
        <v>7.0000000000000007E-2</v>
      </c>
      <c r="AF3926" s="7">
        <f t="shared" si="632"/>
        <v>1396.626</v>
      </c>
      <c r="AG3926" s="16">
        <v>0</v>
      </c>
      <c r="AH3926" s="84">
        <f t="shared" si="629"/>
        <v>19951.8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3417</v>
      </c>
      <c r="B3927" s="91" t="s">
        <v>35</v>
      </c>
      <c r="C3927" s="91" t="s">
        <v>65</v>
      </c>
      <c r="D3927" s="91" t="s">
        <v>124</v>
      </c>
      <c r="E3927" s="91" t="s">
        <v>1256</v>
      </c>
      <c r="F3927" s="91" t="s">
        <v>1256</v>
      </c>
      <c r="G3927" s="91" t="s">
        <v>1256</v>
      </c>
      <c r="H3927" s="91">
        <v>360</v>
      </c>
      <c r="I3927" s="91" t="s">
        <v>1063</v>
      </c>
      <c r="J3927" s="2" t="s">
        <v>3336</v>
      </c>
      <c r="K3927" s="2" t="s">
        <v>3296</v>
      </c>
      <c r="L3927" s="2" t="s">
        <v>35</v>
      </c>
      <c r="M3927" s="91" t="s">
        <v>3525</v>
      </c>
      <c r="N3927" s="64"/>
      <c r="O3927" s="64" t="s">
        <v>413</v>
      </c>
      <c r="P3927" s="64" t="s">
        <v>41</v>
      </c>
      <c r="Q3927" s="16">
        <v>0</v>
      </c>
      <c r="R3927" s="82">
        <v>2818921990</v>
      </c>
      <c r="S3927" s="64"/>
      <c r="T3927" s="84">
        <v>0</v>
      </c>
      <c r="U3927" s="84">
        <v>20000</v>
      </c>
      <c r="V3927" s="84">
        <v>1831.5</v>
      </c>
      <c r="W3927" s="84">
        <f t="shared" si="626"/>
        <v>18168.5</v>
      </c>
      <c r="X3927" s="84">
        <f t="shared" si="627"/>
        <v>1831.5</v>
      </c>
      <c r="Y3927" s="84"/>
      <c r="Z3927" s="16">
        <v>0</v>
      </c>
      <c r="AA3927" s="7">
        <v>0</v>
      </c>
      <c r="AB3927" s="7">
        <f t="shared" si="630"/>
        <v>1831.5</v>
      </c>
      <c r="AC3927" s="5">
        <f t="shared" si="631"/>
        <v>0</v>
      </c>
      <c r="AD3927" s="84">
        <f t="shared" si="628"/>
        <v>1831.5</v>
      </c>
      <c r="AE3927" s="3">
        <f>VLOOKUP(I3927,[1]媒体政策预估表!A:N,MATCH(O3927,[1]媒体政策预估表!$A$2:$M$2,0),0)</f>
        <v>7.0000000000000007E-2</v>
      </c>
      <c r="AF3927" s="7">
        <f t="shared" si="632"/>
        <v>128.20500000000001</v>
      </c>
      <c r="AG3927" s="16">
        <v>0</v>
      </c>
      <c r="AH3927" s="84">
        <f t="shared" si="629"/>
        <v>1831.5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3417</v>
      </c>
      <c r="B3928" s="91" t="s">
        <v>35</v>
      </c>
      <c r="C3928" s="91" t="s">
        <v>65</v>
      </c>
      <c r="D3928" s="91" t="s">
        <v>124</v>
      </c>
      <c r="E3928" s="91" t="s">
        <v>1267</v>
      </c>
      <c r="F3928" s="91" t="s">
        <v>1267</v>
      </c>
      <c r="G3928" s="91" t="s">
        <v>1267</v>
      </c>
      <c r="H3928" s="91">
        <v>360</v>
      </c>
      <c r="I3928" s="91" t="s">
        <v>1063</v>
      </c>
      <c r="J3928" s="2" t="s">
        <v>3336</v>
      </c>
      <c r="K3928" s="2" t="s">
        <v>3296</v>
      </c>
      <c r="L3928" s="2" t="s">
        <v>35</v>
      </c>
      <c r="M3928" s="91" t="s">
        <v>1267</v>
      </c>
      <c r="N3928" s="64"/>
      <c r="O3928" s="64" t="s">
        <v>413</v>
      </c>
      <c r="P3928" s="64" t="s">
        <v>41</v>
      </c>
      <c r="Q3928" s="16">
        <v>0</v>
      </c>
      <c r="R3928" s="82" t="s">
        <v>1268</v>
      </c>
      <c r="S3928" s="64"/>
      <c r="T3928" s="84">
        <v>68578.350000000006</v>
      </c>
      <c r="U3928" s="84">
        <v>100000</v>
      </c>
      <c r="V3928" s="84">
        <v>49224.800000000003</v>
      </c>
      <c r="W3928" s="84">
        <f t="shared" si="626"/>
        <v>119353.55</v>
      </c>
      <c r="X3928" s="84">
        <f t="shared" si="627"/>
        <v>49224.800000000003</v>
      </c>
      <c r="Y3928" s="84"/>
      <c r="Z3928" s="16">
        <v>0</v>
      </c>
      <c r="AA3928" s="7">
        <v>0</v>
      </c>
      <c r="AB3928" s="7">
        <f t="shared" si="630"/>
        <v>49224.800000000003</v>
      </c>
      <c r="AC3928" s="5">
        <f t="shared" si="631"/>
        <v>0</v>
      </c>
      <c r="AD3928" s="84">
        <f t="shared" si="628"/>
        <v>49224.800000000003</v>
      </c>
      <c r="AE3928" s="3">
        <f>VLOOKUP(I3928,[1]媒体政策预估表!A:N,MATCH(O3928,[1]媒体政策预估表!$A$2:$M$2,0),0)</f>
        <v>7.0000000000000007E-2</v>
      </c>
      <c r="AF3928" s="7">
        <f t="shared" si="632"/>
        <v>3445.7360000000003</v>
      </c>
      <c r="AG3928" s="16">
        <v>0</v>
      </c>
      <c r="AH3928" s="84">
        <f t="shared" si="629"/>
        <v>49224.800000000003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3418</v>
      </c>
      <c r="B3929" s="91" t="s">
        <v>35</v>
      </c>
      <c r="C3929" s="91" t="s">
        <v>65</v>
      </c>
      <c r="D3929" s="91" t="s">
        <v>124</v>
      </c>
      <c r="E3929" s="91" t="s">
        <v>3526</v>
      </c>
      <c r="F3929" s="91" t="s">
        <v>3526</v>
      </c>
      <c r="G3929" s="91" t="s">
        <v>3526</v>
      </c>
      <c r="H3929" s="91">
        <v>360</v>
      </c>
      <c r="I3929" s="91" t="s">
        <v>1063</v>
      </c>
      <c r="J3929" s="2" t="s">
        <v>3336</v>
      </c>
      <c r="K3929" s="2" t="s">
        <v>3296</v>
      </c>
      <c r="L3929" s="2" t="s">
        <v>35</v>
      </c>
      <c r="M3929" s="91" t="s">
        <v>3527</v>
      </c>
      <c r="N3929" s="64"/>
      <c r="O3929" s="64" t="s">
        <v>413</v>
      </c>
      <c r="P3929" s="64" t="s">
        <v>41</v>
      </c>
      <c r="Q3929" s="16">
        <v>0</v>
      </c>
      <c r="R3929" s="82" t="s">
        <v>3528</v>
      </c>
      <c r="S3929" s="64"/>
      <c r="T3929" s="84">
        <v>0</v>
      </c>
      <c r="U3929" s="84">
        <v>20000</v>
      </c>
      <c r="V3929" s="84">
        <v>8254.2000000000007</v>
      </c>
      <c r="W3929" s="84">
        <f t="shared" si="626"/>
        <v>11745.8</v>
      </c>
      <c r="X3929" s="84">
        <f t="shared" si="627"/>
        <v>8254.2000000000007</v>
      </c>
      <c r="Y3929" s="84"/>
      <c r="Z3929" s="16">
        <v>0</v>
      </c>
      <c r="AA3929" s="7">
        <v>0</v>
      </c>
      <c r="AB3929" s="7">
        <f t="shared" si="630"/>
        <v>8254.2000000000007</v>
      </c>
      <c r="AC3929" s="5">
        <f t="shared" si="631"/>
        <v>0</v>
      </c>
      <c r="AD3929" s="84">
        <f t="shared" si="628"/>
        <v>8254.2000000000007</v>
      </c>
      <c r="AE3929" s="3">
        <f>VLOOKUP(I3929,[1]媒体政策预估表!A:N,MATCH(O3929,[1]媒体政策预估表!$A$2:$M$2,0),0)</f>
        <v>7.0000000000000007E-2</v>
      </c>
      <c r="AF3929" s="7">
        <f t="shared" si="632"/>
        <v>577.7940000000001</v>
      </c>
      <c r="AG3929" s="16">
        <v>0</v>
      </c>
      <c r="AH3929" s="84">
        <f t="shared" si="629"/>
        <v>8254.2000000000007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3418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18" t="s">
        <v>3727</v>
      </c>
      <c r="G3930" s="91" t="s">
        <v>1269</v>
      </c>
      <c r="H3930" s="91">
        <v>360</v>
      </c>
      <c r="I3930" s="91" t="s">
        <v>1063</v>
      </c>
      <c r="J3930" s="2" t="s">
        <v>3336</v>
      </c>
      <c r="K3930" s="2" t="s">
        <v>3296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1271</v>
      </c>
      <c r="S3930" s="64"/>
      <c r="T3930" s="84">
        <v>-3446.1</v>
      </c>
      <c r="U3930" s="84">
        <v>0</v>
      </c>
      <c r="V3930" s="84">
        <v>772.2</v>
      </c>
      <c r="W3930" s="84">
        <f t="shared" si="626"/>
        <v>-4218.3</v>
      </c>
      <c r="X3930" s="84">
        <f t="shared" si="627"/>
        <v>772.2</v>
      </c>
      <c r="Y3930" s="84"/>
      <c r="Z3930" s="16">
        <v>0</v>
      </c>
      <c r="AA3930" s="7">
        <v>0</v>
      </c>
      <c r="AB3930" s="7">
        <f t="shared" si="630"/>
        <v>772.2</v>
      </c>
      <c r="AC3930" s="5">
        <f t="shared" si="631"/>
        <v>0</v>
      </c>
      <c r="AD3930" s="84">
        <f t="shared" si="628"/>
        <v>772.2</v>
      </c>
      <c r="AE3930" s="3">
        <f>VLOOKUP(I3930,[1]媒体政策预估表!A:N,MATCH(O3930,[1]媒体政策预估表!$A$2:$M$2,0),0)</f>
        <v>7.0000000000000007E-2</v>
      </c>
      <c r="AF3930" s="7">
        <f t="shared" si="632"/>
        <v>54.054000000000009</v>
      </c>
      <c r="AG3930" s="16">
        <v>0</v>
      </c>
      <c r="AH3930" s="84">
        <f t="shared" si="629"/>
        <v>772.2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3418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3336</v>
      </c>
      <c r="K3931" s="2" t="s">
        <v>3296</v>
      </c>
      <c r="L3931" s="2" t="s">
        <v>35</v>
      </c>
      <c r="M3931" s="91" t="s">
        <v>1270</v>
      </c>
      <c r="N3931" s="64"/>
      <c r="O3931" s="64" t="s">
        <v>413</v>
      </c>
      <c r="P3931" s="64" t="s">
        <v>41</v>
      </c>
      <c r="Q3931" s="16">
        <v>0</v>
      </c>
      <c r="R3931" s="82" t="s">
        <v>1272</v>
      </c>
      <c r="S3931" s="64"/>
      <c r="T3931" s="84">
        <v>10000</v>
      </c>
      <c r="U3931" s="84">
        <v>-10000</v>
      </c>
      <c r="V3931" s="84">
        <v>0</v>
      </c>
      <c r="W3931" s="84">
        <f t="shared" si="626"/>
        <v>0</v>
      </c>
      <c r="X3931" s="84">
        <f t="shared" si="627"/>
        <v>0</v>
      </c>
      <c r="Y3931" s="84"/>
      <c r="Z3931" s="16">
        <v>0</v>
      </c>
      <c r="AA3931" s="7">
        <v>0</v>
      </c>
      <c r="AB3931" s="7">
        <f t="shared" si="630"/>
        <v>0</v>
      </c>
      <c r="AC3931" s="5">
        <f t="shared" si="631"/>
        <v>0</v>
      </c>
      <c r="AD3931" s="84">
        <f t="shared" si="628"/>
        <v>0</v>
      </c>
      <c r="AE3931" s="3">
        <f>VLOOKUP(I3931,[1]媒体政策预估表!A:N,MATCH(O3931,[1]媒体政策预估表!$A$2:$M$2,0),0)</f>
        <v>7.0000000000000007E-2</v>
      </c>
      <c r="AF3931" s="7">
        <f t="shared" si="632"/>
        <v>0</v>
      </c>
      <c r="AG3931" s="16">
        <v>0</v>
      </c>
      <c r="AH3931" s="84">
        <f t="shared" si="629"/>
        <v>0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3418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3336</v>
      </c>
      <c r="K3932" s="2" t="s">
        <v>3296</v>
      </c>
      <c r="L3932" s="2" t="s">
        <v>35</v>
      </c>
      <c r="M3932" s="91" t="s">
        <v>1269</v>
      </c>
      <c r="N3932" s="64"/>
      <c r="O3932" s="64" t="s">
        <v>45</v>
      </c>
      <c r="P3932" s="64" t="s">
        <v>41</v>
      </c>
      <c r="Q3932" s="16">
        <v>0</v>
      </c>
      <c r="R3932" s="82" t="s">
        <v>3529</v>
      </c>
      <c r="S3932" s="64"/>
      <c r="T3932" s="84">
        <v>0</v>
      </c>
      <c r="U3932" s="84">
        <v>20000</v>
      </c>
      <c r="V3932" s="84">
        <v>9769.2049200000001</v>
      </c>
      <c r="W3932" s="84">
        <f t="shared" si="626"/>
        <v>10230.79508</v>
      </c>
      <c r="X3932" s="84">
        <f t="shared" si="627"/>
        <v>9769.2049200000001</v>
      </c>
      <c r="Y3932" s="84"/>
      <c r="Z3932" s="16">
        <v>0</v>
      </c>
      <c r="AA3932" s="7">
        <v>0</v>
      </c>
      <c r="AB3932" s="7">
        <f t="shared" si="630"/>
        <v>9769.2049200000001</v>
      </c>
      <c r="AC3932" s="5">
        <f t="shared" si="631"/>
        <v>0</v>
      </c>
      <c r="AD3932" s="84">
        <f t="shared" si="628"/>
        <v>9769.2049200000001</v>
      </c>
      <c r="AE3932" s="3">
        <f>VLOOKUP(I3932,[1]媒体政策预估表!A:N,MATCH(O3932,[1]媒体政策预估表!$A$2:$M$2,0),0)</f>
        <v>0.12</v>
      </c>
      <c r="AF3932" s="7">
        <f t="shared" si="632"/>
        <v>1172.3045904000001</v>
      </c>
      <c r="AG3932" s="16">
        <v>0</v>
      </c>
      <c r="AH3932" s="84">
        <f t="shared" si="629"/>
        <v>9769.2049200000001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3418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3336</v>
      </c>
      <c r="K3933" s="2" t="s">
        <v>3296</v>
      </c>
      <c r="L3933" s="2" t="s">
        <v>35</v>
      </c>
      <c r="M3933" s="91" t="s">
        <v>1274</v>
      </c>
      <c r="N3933" s="64"/>
      <c r="O3933" s="64" t="s">
        <v>45</v>
      </c>
      <c r="P3933" s="64" t="s">
        <v>41</v>
      </c>
      <c r="Q3933" s="16">
        <v>0</v>
      </c>
      <c r="R3933" s="82" t="s">
        <v>1275</v>
      </c>
      <c r="S3933" s="64"/>
      <c r="T3933" s="84">
        <v>38784.707439999998</v>
      </c>
      <c r="U3933" s="84">
        <v>50000</v>
      </c>
      <c r="V3933" s="84">
        <v>28769.208780000001</v>
      </c>
      <c r="W3933" s="84">
        <f t="shared" si="626"/>
        <v>60015.498659999997</v>
      </c>
      <c r="X3933" s="84">
        <f t="shared" si="627"/>
        <v>28769.208780000001</v>
      </c>
      <c r="Y3933" s="84"/>
      <c r="Z3933" s="16">
        <v>0</v>
      </c>
      <c r="AA3933" s="7">
        <v>0</v>
      </c>
      <c r="AB3933" s="7">
        <f t="shared" si="630"/>
        <v>28769.208780000001</v>
      </c>
      <c r="AC3933" s="5">
        <f t="shared" si="631"/>
        <v>0</v>
      </c>
      <c r="AD3933" s="84">
        <f t="shared" si="628"/>
        <v>28769.208780000001</v>
      </c>
      <c r="AE3933" s="3">
        <f>VLOOKUP(I3933,[1]媒体政策预估表!A:N,MATCH(O3933,[1]媒体政策预估表!$A$2:$M$2,0),0)</f>
        <v>0.12</v>
      </c>
      <c r="AF3933" s="7">
        <f t="shared" si="632"/>
        <v>3452.3050536000001</v>
      </c>
      <c r="AG3933" s="16">
        <v>0</v>
      </c>
      <c r="AH3933" s="84">
        <f t="shared" si="629"/>
        <v>28769.208780000001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3418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3336</v>
      </c>
      <c r="K3934" s="2" t="s">
        <v>3296</v>
      </c>
      <c r="L3934" s="2" t="s">
        <v>35</v>
      </c>
      <c r="M3934" s="91" t="s">
        <v>3530</v>
      </c>
      <c r="N3934" s="64"/>
      <c r="O3934" s="64" t="s">
        <v>45</v>
      </c>
      <c r="P3934" s="64" t="s">
        <v>41</v>
      </c>
      <c r="Q3934" s="16">
        <v>0</v>
      </c>
      <c r="R3934" s="82" t="s">
        <v>3531</v>
      </c>
      <c r="S3934" s="64"/>
      <c r="T3934" s="84">
        <v>0</v>
      </c>
      <c r="U3934" s="84">
        <v>100000</v>
      </c>
      <c r="V3934" s="84">
        <v>86609.218580000001</v>
      </c>
      <c r="W3934" s="84">
        <f t="shared" si="626"/>
        <v>13390.781419999999</v>
      </c>
      <c r="X3934" s="84">
        <f t="shared" si="627"/>
        <v>86609.218580000001</v>
      </c>
      <c r="Y3934" s="84"/>
      <c r="Z3934" s="16">
        <v>0</v>
      </c>
      <c r="AA3934" s="7">
        <v>0</v>
      </c>
      <c r="AB3934" s="7">
        <f t="shared" si="630"/>
        <v>86609.218580000001</v>
      </c>
      <c r="AC3934" s="5">
        <f t="shared" si="631"/>
        <v>0</v>
      </c>
      <c r="AD3934" s="84">
        <f t="shared" si="628"/>
        <v>86609.218580000001</v>
      </c>
      <c r="AE3934" s="3">
        <f>VLOOKUP(I3934,[1]媒体政策预估表!A:N,MATCH(O3934,[1]媒体政策预估表!$A$2:$M$2,0),0)</f>
        <v>0.12</v>
      </c>
      <c r="AF3934" s="7">
        <f t="shared" si="632"/>
        <v>10393.1062296</v>
      </c>
      <c r="AG3934" s="16">
        <v>0</v>
      </c>
      <c r="AH3934" s="84">
        <f t="shared" si="629"/>
        <v>86609.218580000001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3417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3336</v>
      </c>
      <c r="K3935" s="2" t="s">
        <v>3296</v>
      </c>
      <c r="L3935" s="2" t="s">
        <v>35</v>
      </c>
      <c r="M3935" s="91" t="s">
        <v>3530</v>
      </c>
      <c r="N3935" s="64"/>
      <c r="O3935" s="64" t="s">
        <v>413</v>
      </c>
      <c r="P3935" s="64" t="s">
        <v>41</v>
      </c>
      <c r="Q3935" s="16">
        <v>0</v>
      </c>
      <c r="R3935" s="82" t="s">
        <v>3531</v>
      </c>
      <c r="S3935" s="64"/>
      <c r="T3935" s="84">
        <v>0</v>
      </c>
      <c r="U3935" s="84">
        <v>100000</v>
      </c>
      <c r="V3935" s="84">
        <v>0</v>
      </c>
      <c r="W3935" s="84">
        <f t="shared" si="626"/>
        <v>100000</v>
      </c>
      <c r="X3935" s="84">
        <f t="shared" si="627"/>
        <v>0</v>
      </c>
      <c r="Y3935" s="84"/>
      <c r="Z3935" s="16">
        <v>0</v>
      </c>
      <c r="AA3935" s="7">
        <v>0</v>
      </c>
      <c r="AB3935" s="7">
        <f t="shared" si="630"/>
        <v>0</v>
      </c>
      <c r="AC3935" s="5">
        <f t="shared" si="631"/>
        <v>0</v>
      </c>
      <c r="AD3935" s="84">
        <f t="shared" si="628"/>
        <v>0</v>
      </c>
      <c r="AE3935" s="3">
        <f>VLOOKUP(I3935,[1]媒体政策预估表!A:N,MATCH(O3935,[1]媒体政策预估表!$A$2:$M$2,0),0)</f>
        <v>7.0000000000000007E-2</v>
      </c>
      <c r="AF3935" s="7">
        <f t="shared" si="632"/>
        <v>0</v>
      </c>
      <c r="AG3935" s="16">
        <v>0</v>
      </c>
      <c r="AH3935" s="84">
        <f t="shared" si="629"/>
        <v>0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3417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3336</v>
      </c>
      <c r="K3936" s="2" t="s">
        <v>3296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3532</v>
      </c>
      <c r="S3936" s="64"/>
      <c r="T3936" s="84">
        <v>0</v>
      </c>
      <c r="U3936" s="84">
        <v>150000</v>
      </c>
      <c r="V3936" s="84">
        <v>66129.613110000006</v>
      </c>
      <c r="W3936" s="84">
        <f t="shared" si="626"/>
        <v>83870.386889999994</v>
      </c>
      <c r="X3936" s="84">
        <f t="shared" si="627"/>
        <v>66129.613110000006</v>
      </c>
      <c r="Y3936" s="84"/>
      <c r="Z3936" s="16">
        <v>0</v>
      </c>
      <c r="AA3936" s="7">
        <v>0</v>
      </c>
      <c r="AB3936" s="7">
        <f t="shared" si="630"/>
        <v>66129.613110000006</v>
      </c>
      <c r="AC3936" s="5">
        <f t="shared" si="631"/>
        <v>0</v>
      </c>
      <c r="AD3936" s="84">
        <f t="shared" si="628"/>
        <v>66129.613110000006</v>
      </c>
      <c r="AE3936" s="3">
        <f>VLOOKUP(I3936,[1]媒体政策预估表!A:N,MATCH(O3936,[1]媒体政策预估表!$A$2:$M$2,0),0)</f>
        <v>0.12</v>
      </c>
      <c r="AF3936" s="7">
        <f t="shared" si="632"/>
        <v>7935.5535732000008</v>
      </c>
      <c r="AG3936" s="16">
        <v>0</v>
      </c>
      <c r="AH3936" s="84">
        <f t="shared" si="629"/>
        <v>66129.613110000006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3417</v>
      </c>
      <c r="B3937" s="91" t="s">
        <v>35</v>
      </c>
      <c r="C3937" s="91" t="s">
        <v>65</v>
      </c>
      <c r="D3937" s="91" t="s">
        <v>124</v>
      </c>
      <c r="E3937" s="91" t="s">
        <v>1269</v>
      </c>
      <c r="F3937" s="91" t="s">
        <v>1269</v>
      </c>
      <c r="G3937" s="91" t="s">
        <v>1269</v>
      </c>
      <c r="H3937" s="91">
        <v>360</v>
      </c>
      <c r="I3937" s="91" t="s">
        <v>1063</v>
      </c>
      <c r="J3937" s="2" t="s">
        <v>3336</v>
      </c>
      <c r="K3937" s="2" t="s">
        <v>3296</v>
      </c>
      <c r="L3937" s="2" t="s">
        <v>35</v>
      </c>
      <c r="M3937" s="91" t="s">
        <v>1277</v>
      </c>
      <c r="N3937" s="64"/>
      <c r="O3937" s="64" t="s">
        <v>45</v>
      </c>
      <c r="P3937" s="64" t="s">
        <v>41</v>
      </c>
      <c r="Q3937" s="16">
        <v>0</v>
      </c>
      <c r="R3937" s="82" t="s">
        <v>1278</v>
      </c>
      <c r="S3937" s="64"/>
      <c r="T3937" s="84">
        <v>526047.58449000004</v>
      </c>
      <c r="U3937" s="84">
        <v>430000</v>
      </c>
      <c r="V3937" s="84">
        <v>216433.71038999999</v>
      </c>
      <c r="W3937" s="84">
        <f t="shared" si="626"/>
        <v>739613.87410000002</v>
      </c>
      <c r="X3937" s="84">
        <f t="shared" si="627"/>
        <v>216433.71038999999</v>
      </c>
      <c r="Y3937" s="84"/>
      <c r="Z3937" s="16">
        <v>0</v>
      </c>
      <c r="AA3937" s="7">
        <v>0</v>
      </c>
      <c r="AB3937" s="7">
        <f t="shared" si="630"/>
        <v>216433.71038999999</v>
      </c>
      <c r="AC3937" s="5">
        <f t="shared" si="631"/>
        <v>0</v>
      </c>
      <c r="AD3937" s="84">
        <f t="shared" si="628"/>
        <v>216433.71038999999</v>
      </c>
      <c r="AE3937" s="3">
        <f>VLOOKUP(I3937,[1]媒体政策预估表!A:N,MATCH(O3937,[1]媒体政策预估表!$A$2:$M$2,0),0)</f>
        <v>0.12</v>
      </c>
      <c r="AF3937" s="7">
        <f t="shared" si="632"/>
        <v>25972.045246799997</v>
      </c>
      <c r="AG3937" s="16">
        <v>0</v>
      </c>
      <c r="AH3937" s="84">
        <f t="shared" si="629"/>
        <v>216433.71038999999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3417</v>
      </c>
      <c r="B3938" s="91" t="s">
        <v>35</v>
      </c>
      <c r="C3938" s="91" t="s">
        <v>65</v>
      </c>
      <c r="D3938" s="91" t="s">
        <v>124</v>
      </c>
      <c r="E3938" s="91" t="s">
        <v>3533</v>
      </c>
      <c r="F3938" s="91" t="s">
        <v>3533</v>
      </c>
      <c r="G3938" s="91" t="s">
        <v>3533</v>
      </c>
      <c r="H3938" s="91">
        <v>360</v>
      </c>
      <c r="I3938" s="91" t="s">
        <v>1063</v>
      </c>
      <c r="J3938" s="2" t="s">
        <v>3336</v>
      </c>
      <c r="K3938" s="2" t="s">
        <v>3296</v>
      </c>
      <c r="L3938" s="2" t="s">
        <v>35</v>
      </c>
      <c r="M3938" s="91" t="s">
        <v>3533</v>
      </c>
      <c r="N3938" s="64"/>
      <c r="O3938" s="64" t="s">
        <v>413</v>
      </c>
      <c r="P3938" s="64" t="s">
        <v>46</v>
      </c>
      <c r="Q3938" s="16">
        <v>0.01</v>
      </c>
      <c r="R3938" s="82" t="s">
        <v>3534</v>
      </c>
      <c r="S3938" s="64"/>
      <c r="T3938" s="84">
        <v>0</v>
      </c>
      <c r="U3938" s="84">
        <v>10000</v>
      </c>
      <c r="V3938" s="84">
        <v>4551</v>
      </c>
      <c r="W3938" s="84">
        <f t="shared" si="626"/>
        <v>5449</v>
      </c>
      <c r="X3938" s="84">
        <f t="shared" si="627"/>
        <v>4505.9405940594061</v>
      </c>
      <c r="Y3938" s="84"/>
      <c r="Z3938" s="16">
        <v>0</v>
      </c>
      <c r="AA3938" s="7">
        <v>0</v>
      </c>
      <c r="AB3938" s="7">
        <f t="shared" si="630"/>
        <v>4505.9405940594061</v>
      </c>
      <c r="AC3938" s="5">
        <f t="shared" si="631"/>
        <v>45.059405940593933</v>
      </c>
      <c r="AD3938" s="84">
        <f t="shared" si="628"/>
        <v>4551</v>
      </c>
      <c r="AE3938" s="3">
        <f>VLOOKUP(I3938,[1]媒体政策预估表!A:N,MATCH(O3938,[1]媒体政策预估表!$A$2:$M$2,0),0)</f>
        <v>7.0000000000000007E-2</v>
      </c>
      <c r="AF3938" s="7">
        <f t="shared" si="632"/>
        <v>318.57000000000005</v>
      </c>
      <c r="AG3938" s="16">
        <v>0</v>
      </c>
      <c r="AH3938" s="84">
        <f t="shared" si="629"/>
        <v>4551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3417</v>
      </c>
      <c r="B3939" s="91" t="s">
        <v>35</v>
      </c>
      <c r="C3939" s="91" t="s">
        <v>65</v>
      </c>
      <c r="D3939" s="91" t="s">
        <v>124</v>
      </c>
      <c r="E3939" s="91" t="s">
        <v>1280</v>
      </c>
      <c r="F3939" s="91" t="s">
        <v>1280</v>
      </c>
      <c r="G3939" s="91" t="s">
        <v>1280</v>
      </c>
      <c r="H3939" s="91">
        <v>360</v>
      </c>
      <c r="I3939" s="91" t="s">
        <v>1063</v>
      </c>
      <c r="J3939" s="2" t="s">
        <v>3336</v>
      </c>
      <c r="K3939" s="2" t="s">
        <v>3296</v>
      </c>
      <c r="L3939" s="2" t="s">
        <v>35</v>
      </c>
      <c r="M3939" s="91" t="s">
        <v>1280</v>
      </c>
      <c r="N3939" s="64"/>
      <c r="O3939" s="64" t="s">
        <v>413</v>
      </c>
      <c r="P3939" s="64" t="s">
        <v>46</v>
      </c>
      <c r="Q3939" s="16">
        <v>0.02</v>
      </c>
      <c r="R3939" s="82" t="s">
        <v>1281</v>
      </c>
      <c r="S3939" s="64"/>
      <c r="T3939" s="84">
        <v>29487.399999999994</v>
      </c>
      <c r="U3939" s="84">
        <v>120000</v>
      </c>
      <c r="V3939" s="84">
        <v>126054.39999999999</v>
      </c>
      <c r="W3939" s="84">
        <f t="shared" si="626"/>
        <v>23433</v>
      </c>
      <c r="X3939" s="84">
        <f t="shared" si="627"/>
        <v>123582.7450980392</v>
      </c>
      <c r="Y3939" s="84"/>
      <c r="Z3939" s="16">
        <v>0</v>
      </c>
      <c r="AA3939" s="7">
        <v>0</v>
      </c>
      <c r="AB3939" s="7">
        <f t="shared" si="630"/>
        <v>123582.7450980392</v>
      </c>
      <c r="AC3939" s="5">
        <f t="shared" si="631"/>
        <v>2471.6549019607919</v>
      </c>
      <c r="AD3939" s="84">
        <f t="shared" si="628"/>
        <v>126054.39999999999</v>
      </c>
      <c r="AE3939" s="3">
        <f>VLOOKUP(I3939,[1]媒体政策预估表!A:N,MATCH(O3939,[1]媒体政策预估表!$A$2:$M$2,0),0)</f>
        <v>7.0000000000000007E-2</v>
      </c>
      <c r="AF3939" s="7">
        <f t="shared" si="632"/>
        <v>8823.8080000000009</v>
      </c>
      <c r="AG3939" s="16">
        <v>0</v>
      </c>
      <c r="AH3939" s="84">
        <f t="shared" si="629"/>
        <v>126054.39999999999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3417</v>
      </c>
      <c r="B3940" s="91" t="s">
        <v>35</v>
      </c>
      <c r="C3940" s="91" t="s">
        <v>65</v>
      </c>
      <c r="D3940" s="91" t="s">
        <v>124</v>
      </c>
      <c r="E3940" s="91" t="s">
        <v>1282</v>
      </c>
      <c r="F3940" s="91" t="s">
        <v>1282</v>
      </c>
      <c r="G3940" s="91" t="s">
        <v>1282</v>
      </c>
      <c r="H3940" s="91">
        <v>360</v>
      </c>
      <c r="I3940" s="91" t="s">
        <v>1063</v>
      </c>
      <c r="J3940" s="2" t="s">
        <v>3336</v>
      </c>
      <c r="K3940" s="2" t="s">
        <v>3296</v>
      </c>
      <c r="L3940" s="2" t="s">
        <v>35</v>
      </c>
      <c r="M3940" s="91" t="s">
        <v>1284</v>
      </c>
      <c r="N3940" s="64"/>
      <c r="O3940" s="64" t="s">
        <v>413</v>
      </c>
      <c r="P3940" s="64" t="s">
        <v>46</v>
      </c>
      <c r="Q3940" s="16">
        <v>0.02</v>
      </c>
      <c r="R3940" s="82" t="s">
        <v>1285</v>
      </c>
      <c r="S3940" s="64"/>
      <c r="T3940" s="84">
        <v>161578.34</v>
      </c>
      <c r="U3940" s="84">
        <v>270000</v>
      </c>
      <c r="V3940" s="84">
        <v>354298.15</v>
      </c>
      <c r="W3940" s="84">
        <f t="shared" si="626"/>
        <v>77280.189999999944</v>
      </c>
      <c r="X3940" s="84">
        <f t="shared" si="627"/>
        <v>347351.12745098042</v>
      </c>
      <c r="Y3940" s="84"/>
      <c r="Z3940" s="16">
        <v>0</v>
      </c>
      <c r="AA3940" s="7">
        <v>0</v>
      </c>
      <c r="AB3940" s="7">
        <f t="shared" si="630"/>
        <v>347351.12745098042</v>
      </c>
      <c r="AC3940" s="5">
        <f t="shared" si="631"/>
        <v>6947.0225490196026</v>
      </c>
      <c r="AD3940" s="84">
        <f t="shared" si="628"/>
        <v>354298.15</v>
      </c>
      <c r="AE3940" s="3">
        <f>VLOOKUP(I3940,[1]媒体政策预估表!A:N,MATCH(O3940,[1]媒体政策预估表!$A$2:$M$2,0),0)</f>
        <v>7.0000000000000007E-2</v>
      </c>
      <c r="AF3940" s="7">
        <f t="shared" si="632"/>
        <v>24800.870500000005</v>
      </c>
      <c r="AG3940" s="16">
        <v>0</v>
      </c>
      <c r="AH3940" s="84">
        <f t="shared" si="629"/>
        <v>354298.15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3417</v>
      </c>
      <c r="B3941" s="91" t="s">
        <v>35</v>
      </c>
      <c r="C3941" s="91" t="s">
        <v>65</v>
      </c>
      <c r="D3941" s="91" t="s">
        <v>127</v>
      </c>
      <c r="E3941" s="91" t="s">
        <v>1286</v>
      </c>
      <c r="F3941" s="91" t="s">
        <v>1287</v>
      </c>
      <c r="G3941" s="91" t="s">
        <v>1286</v>
      </c>
      <c r="H3941" s="91">
        <v>360</v>
      </c>
      <c r="I3941" s="91" t="s">
        <v>1063</v>
      </c>
      <c r="J3941" s="2" t="s">
        <v>3336</v>
      </c>
      <c r="K3941" s="2" t="s">
        <v>3296</v>
      </c>
      <c r="L3941" s="2" t="s">
        <v>35</v>
      </c>
      <c r="M3941" s="91" t="s">
        <v>1286</v>
      </c>
      <c r="N3941" s="64"/>
      <c r="O3941" s="64" t="s">
        <v>413</v>
      </c>
      <c r="P3941" s="64" t="s">
        <v>46</v>
      </c>
      <c r="Q3941" s="16">
        <v>0.01</v>
      </c>
      <c r="R3941" s="82" t="s">
        <v>1288</v>
      </c>
      <c r="S3941" s="64"/>
      <c r="T3941" s="84">
        <v>111320.09999999998</v>
      </c>
      <c r="U3941" s="84">
        <v>151000</v>
      </c>
      <c r="V3941" s="84">
        <v>248842.8</v>
      </c>
      <c r="W3941" s="84">
        <f t="shared" si="626"/>
        <v>13477.299999999988</v>
      </c>
      <c r="X3941" s="84">
        <f t="shared" si="627"/>
        <v>246379.00990099009</v>
      </c>
      <c r="Y3941" s="84"/>
      <c r="Z3941" s="16">
        <v>0</v>
      </c>
      <c r="AA3941" s="7">
        <v>0</v>
      </c>
      <c r="AB3941" s="7">
        <f t="shared" si="630"/>
        <v>246379.00990099009</v>
      </c>
      <c r="AC3941" s="5">
        <f t="shared" si="631"/>
        <v>2463.7900990099006</v>
      </c>
      <c r="AD3941" s="84">
        <f t="shared" si="628"/>
        <v>248842.8</v>
      </c>
      <c r="AE3941" s="3">
        <f>VLOOKUP(I3941,[1]媒体政策预估表!A:N,MATCH(O3941,[1]媒体政策预估表!$A$2:$M$2,0),0)</f>
        <v>7.0000000000000007E-2</v>
      </c>
      <c r="AF3941" s="7">
        <f t="shared" si="632"/>
        <v>17418.995999999999</v>
      </c>
      <c r="AG3941" s="16">
        <v>0</v>
      </c>
      <c r="AH3941" s="84">
        <f t="shared" si="629"/>
        <v>248842.8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3418</v>
      </c>
      <c r="B3942" s="91" t="s">
        <v>35</v>
      </c>
      <c r="C3942" s="91" t="s">
        <v>65</v>
      </c>
      <c r="D3942" s="91" t="s">
        <v>127</v>
      </c>
      <c r="E3942" s="91" t="s">
        <v>1903</v>
      </c>
      <c r="F3942" s="91" t="s">
        <v>1903</v>
      </c>
      <c r="G3942" s="91" t="s">
        <v>1903</v>
      </c>
      <c r="H3942" s="91">
        <v>360</v>
      </c>
      <c r="I3942" s="91" t="s">
        <v>1063</v>
      </c>
      <c r="J3942" s="2" t="s">
        <v>3336</v>
      </c>
      <c r="K3942" s="2" t="s">
        <v>3296</v>
      </c>
      <c r="L3942" s="2" t="s">
        <v>35</v>
      </c>
      <c r="M3942" s="91" t="s">
        <v>1904</v>
      </c>
      <c r="N3942" s="64"/>
      <c r="O3942" s="64" t="s">
        <v>413</v>
      </c>
      <c r="P3942" s="64" t="s">
        <v>46</v>
      </c>
      <c r="Q3942" s="16">
        <v>0.04</v>
      </c>
      <c r="R3942" s="82" t="s">
        <v>1905</v>
      </c>
      <c r="S3942" s="64"/>
      <c r="T3942" s="84">
        <v>257.24999999999818</v>
      </c>
      <c r="U3942" s="84">
        <v>1470.86</v>
      </c>
      <c r="V3942" s="84">
        <v>1721.7</v>
      </c>
      <c r="W3942" s="84">
        <f t="shared" si="626"/>
        <v>6.4099999999980355</v>
      </c>
      <c r="X3942" s="84">
        <f t="shared" si="627"/>
        <v>1655.4807692307693</v>
      </c>
      <c r="Y3942" s="84"/>
      <c r="Z3942" s="16">
        <v>0</v>
      </c>
      <c r="AA3942" s="7">
        <v>0</v>
      </c>
      <c r="AB3942" s="7">
        <f t="shared" si="630"/>
        <v>1655.4807692307693</v>
      </c>
      <c r="AC3942" s="5">
        <f t="shared" si="631"/>
        <v>66.219230769230762</v>
      </c>
      <c r="AD3942" s="84">
        <f t="shared" si="628"/>
        <v>1721.7</v>
      </c>
      <c r="AE3942" s="3">
        <f>VLOOKUP(I3942,[1]媒体政策预估表!A:N,MATCH(O3942,[1]媒体政策预估表!$A$2:$M$2,0),0)</f>
        <v>7.0000000000000007E-2</v>
      </c>
      <c r="AF3942" s="7">
        <f t="shared" si="632"/>
        <v>120.51900000000002</v>
      </c>
      <c r="AG3942" s="16">
        <v>0</v>
      </c>
      <c r="AH3942" s="84">
        <f t="shared" si="629"/>
        <v>1721.7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3418</v>
      </c>
      <c r="B3943" s="91" t="s">
        <v>35</v>
      </c>
      <c r="C3943" s="91" t="s">
        <v>65</v>
      </c>
      <c r="D3943" s="91" t="s">
        <v>1294</v>
      </c>
      <c r="E3943" s="91" t="s">
        <v>1295</v>
      </c>
      <c r="F3943" s="91" t="s">
        <v>1296</v>
      </c>
      <c r="G3943" s="91" t="s">
        <v>1295</v>
      </c>
      <c r="H3943" s="91">
        <v>360</v>
      </c>
      <c r="I3943" s="91" t="s">
        <v>1063</v>
      </c>
      <c r="J3943" s="2" t="s">
        <v>3336</v>
      </c>
      <c r="K3943" s="2" t="s">
        <v>3296</v>
      </c>
      <c r="L3943" s="2" t="s">
        <v>35</v>
      </c>
      <c r="M3943" s="91" t="s">
        <v>1295</v>
      </c>
      <c r="N3943" s="64"/>
      <c r="O3943" s="64" t="s">
        <v>413</v>
      </c>
      <c r="P3943" s="64" t="s">
        <v>41</v>
      </c>
      <c r="Q3943" s="16">
        <v>0</v>
      </c>
      <c r="R3943" s="82" t="s">
        <v>1297</v>
      </c>
      <c r="S3943" s="64"/>
      <c r="T3943" s="84">
        <v>27932.800000000003</v>
      </c>
      <c r="U3943" s="84">
        <v>150000</v>
      </c>
      <c r="V3943" s="84">
        <v>120939.7</v>
      </c>
      <c r="W3943" s="84">
        <f t="shared" si="626"/>
        <v>56993.099999999991</v>
      </c>
      <c r="X3943" s="84">
        <f t="shared" si="627"/>
        <v>120939.7</v>
      </c>
      <c r="Y3943" s="84"/>
      <c r="Z3943" s="16">
        <v>0</v>
      </c>
      <c r="AA3943" s="7">
        <v>0</v>
      </c>
      <c r="AB3943" s="7">
        <f t="shared" si="630"/>
        <v>120939.7</v>
      </c>
      <c r="AC3943" s="5">
        <f t="shared" si="631"/>
        <v>0</v>
      </c>
      <c r="AD3943" s="84">
        <f t="shared" si="628"/>
        <v>120939.7</v>
      </c>
      <c r="AE3943" s="3">
        <f>VLOOKUP(I3943,[1]媒体政策预估表!A:N,MATCH(O3943,[1]媒体政策预估表!$A$2:$M$2,0),0)</f>
        <v>7.0000000000000007E-2</v>
      </c>
      <c r="AF3943" s="7">
        <f t="shared" si="632"/>
        <v>8465.7790000000005</v>
      </c>
      <c r="AG3943" s="16">
        <v>0</v>
      </c>
      <c r="AH3943" s="84">
        <f t="shared" si="629"/>
        <v>120939.7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3417</v>
      </c>
      <c r="B3944" s="91" t="s">
        <v>35</v>
      </c>
      <c r="C3944" s="91" t="s">
        <v>65</v>
      </c>
      <c r="D3944" s="91" t="s">
        <v>1294</v>
      </c>
      <c r="E3944" s="91" t="s">
        <v>1298</v>
      </c>
      <c r="F3944" s="91" t="s">
        <v>1298</v>
      </c>
      <c r="G3944" s="91" t="s">
        <v>1298</v>
      </c>
      <c r="H3944" s="91">
        <v>360</v>
      </c>
      <c r="I3944" s="91" t="s">
        <v>1063</v>
      </c>
      <c r="J3944" s="2" t="s">
        <v>3336</v>
      </c>
      <c r="K3944" s="2" t="s">
        <v>3296</v>
      </c>
      <c r="L3944" s="2" t="s">
        <v>35</v>
      </c>
      <c r="M3944" s="91" t="s">
        <v>1298</v>
      </c>
      <c r="N3944" s="64"/>
      <c r="O3944" s="64" t="s">
        <v>413</v>
      </c>
      <c r="P3944" s="64" t="s">
        <v>46</v>
      </c>
      <c r="Q3944" s="16">
        <v>0.01</v>
      </c>
      <c r="R3944" s="82" t="s">
        <v>1299</v>
      </c>
      <c r="S3944" s="64"/>
      <c r="T3944" s="84">
        <v>2668.7999999999993</v>
      </c>
      <c r="U3944" s="84">
        <v>30000</v>
      </c>
      <c r="V3944" s="84">
        <v>12636.4</v>
      </c>
      <c r="W3944" s="84">
        <f t="shared" si="626"/>
        <v>20032.400000000001</v>
      </c>
      <c r="X3944" s="84">
        <f t="shared" si="627"/>
        <v>12511.287128712871</v>
      </c>
      <c r="Y3944" s="84"/>
      <c r="Z3944" s="16">
        <v>0</v>
      </c>
      <c r="AA3944" s="7">
        <v>0</v>
      </c>
      <c r="AB3944" s="7">
        <f t="shared" si="630"/>
        <v>12511.287128712871</v>
      </c>
      <c r="AC3944" s="5">
        <f t="shared" si="631"/>
        <v>125.11287128712866</v>
      </c>
      <c r="AD3944" s="84">
        <f t="shared" si="628"/>
        <v>12636.4</v>
      </c>
      <c r="AE3944" s="3">
        <f>VLOOKUP(I3944,[1]媒体政策预估表!A:N,MATCH(O3944,[1]媒体政策预估表!$A$2:$M$2,0),0)</f>
        <v>7.0000000000000007E-2</v>
      </c>
      <c r="AF3944" s="7">
        <f t="shared" si="632"/>
        <v>884.54800000000012</v>
      </c>
      <c r="AG3944" s="16">
        <v>0</v>
      </c>
      <c r="AH3944" s="84">
        <f t="shared" si="629"/>
        <v>12636.4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3418</v>
      </c>
      <c r="B3945" s="91" t="s">
        <v>35</v>
      </c>
      <c r="C3945" s="91" t="s">
        <v>65</v>
      </c>
      <c r="D3945" s="91" t="s">
        <v>1294</v>
      </c>
      <c r="E3945" s="91" t="s">
        <v>1300</v>
      </c>
      <c r="F3945" s="91" t="s">
        <v>1300</v>
      </c>
      <c r="G3945" s="91" t="s">
        <v>1300</v>
      </c>
      <c r="H3945" s="91">
        <v>360</v>
      </c>
      <c r="I3945" s="91" t="s">
        <v>1063</v>
      </c>
      <c r="J3945" s="2" t="s">
        <v>3336</v>
      </c>
      <c r="K3945" s="2" t="s">
        <v>3296</v>
      </c>
      <c r="L3945" s="2" t="s">
        <v>35</v>
      </c>
      <c r="M3945" s="91" t="s">
        <v>1300</v>
      </c>
      <c r="N3945" s="64"/>
      <c r="O3945" s="64" t="s">
        <v>413</v>
      </c>
      <c r="P3945" s="64" t="s">
        <v>41</v>
      </c>
      <c r="Q3945" s="16">
        <v>0</v>
      </c>
      <c r="R3945" s="82" t="s">
        <v>1301</v>
      </c>
      <c r="S3945" s="64"/>
      <c r="T3945" s="84">
        <v>6140.8</v>
      </c>
      <c r="U3945" s="84">
        <v>20000</v>
      </c>
      <c r="V3945" s="84">
        <v>11804.4</v>
      </c>
      <c r="W3945" s="84">
        <f t="shared" si="626"/>
        <v>14336.4</v>
      </c>
      <c r="X3945" s="84">
        <f t="shared" si="627"/>
        <v>11804.4</v>
      </c>
      <c r="Y3945" s="84"/>
      <c r="Z3945" s="16">
        <v>0</v>
      </c>
      <c r="AA3945" s="7">
        <v>0</v>
      </c>
      <c r="AB3945" s="7">
        <f t="shared" si="630"/>
        <v>11804.4</v>
      </c>
      <c r="AC3945" s="5">
        <f t="shared" si="631"/>
        <v>0</v>
      </c>
      <c r="AD3945" s="84">
        <f t="shared" si="628"/>
        <v>11804.4</v>
      </c>
      <c r="AE3945" s="3">
        <f>VLOOKUP(I3945,[1]媒体政策预估表!A:N,MATCH(O3945,[1]媒体政策预估表!$A$2:$M$2,0),0)</f>
        <v>7.0000000000000007E-2</v>
      </c>
      <c r="AF3945" s="7">
        <f t="shared" si="632"/>
        <v>826.30800000000011</v>
      </c>
      <c r="AG3945" s="16">
        <v>0</v>
      </c>
      <c r="AH3945" s="84">
        <f t="shared" si="629"/>
        <v>11804.4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3418</v>
      </c>
      <c r="B3946" s="91" t="s">
        <v>35</v>
      </c>
      <c r="C3946" s="91" t="s">
        <v>65</v>
      </c>
      <c r="D3946" s="91" t="s">
        <v>1294</v>
      </c>
      <c r="E3946" s="91" t="s">
        <v>3458</v>
      </c>
      <c r="F3946" s="91" t="s">
        <v>3458</v>
      </c>
      <c r="G3946" s="91" t="s">
        <v>3458</v>
      </c>
      <c r="H3946" s="91">
        <v>360</v>
      </c>
      <c r="I3946" s="91" t="s">
        <v>1063</v>
      </c>
      <c r="J3946" s="2" t="s">
        <v>3336</v>
      </c>
      <c r="K3946" s="2" t="s">
        <v>3296</v>
      </c>
      <c r="L3946" s="2" t="s">
        <v>35</v>
      </c>
      <c r="M3946" s="91" t="s">
        <v>3458</v>
      </c>
      <c r="N3946" s="64"/>
      <c r="O3946" s="64" t="s">
        <v>413</v>
      </c>
      <c r="P3946" s="64" t="s">
        <v>46</v>
      </c>
      <c r="Q3946" s="16">
        <v>0.02</v>
      </c>
      <c r="R3946" s="82">
        <v>19858918739</v>
      </c>
      <c r="S3946" s="64"/>
      <c r="T3946" s="84">
        <v>0</v>
      </c>
      <c r="U3946" s="84">
        <v>50000</v>
      </c>
      <c r="V3946" s="84">
        <v>17434.45</v>
      </c>
      <c r="W3946" s="84">
        <f t="shared" si="626"/>
        <v>32565.55</v>
      </c>
      <c r="X3946" s="84">
        <f t="shared" si="627"/>
        <v>17092.598039215685</v>
      </c>
      <c r="Y3946" s="84"/>
      <c r="Z3946" s="16">
        <v>0</v>
      </c>
      <c r="AA3946" s="7">
        <v>0</v>
      </c>
      <c r="AB3946" s="7">
        <f t="shared" si="630"/>
        <v>17092.598039215685</v>
      </c>
      <c r="AC3946" s="5">
        <f t="shared" si="631"/>
        <v>341.85196078431545</v>
      </c>
      <c r="AD3946" s="84">
        <f t="shared" si="628"/>
        <v>17434.45</v>
      </c>
      <c r="AE3946" s="3">
        <f>VLOOKUP(I3946,[1]媒体政策预估表!A:N,MATCH(O3946,[1]媒体政策预估表!$A$2:$M$2,0),0)</f>
        <v>7.0000000000000007E-2</v>
      </c>
      <c r="AF3946" s="7">
        <f t="shared" si="632"/>
        <v>1220.4115000000002</v>
      </c>
      <c r="AG3946" s="16">
        <v>0</v>
      </c>
      <c r="AH3946" s="84">
        <f t="shared" si="629"/>
        <v>17434.45</v>
      </c>
      <c r="AI3946" s="64"/>
      <c r="AJ3946" s="1" t="e">
        <v>#N/A</v>
      </c>
      <c r="AK3946" s="12">
        <f t="shared" si="625"/>
        <v>0</v>
      </c>
    </row>
    <row r="3947" spans="1:37" hidden="1" x14ac:dyDescent="0.3">
      <c r="A3947" s="104" t="s">
        <v>3417</v>
      </c>
      <c r="B3947" s="91" t="s">
        <v>35</v>
      </c>
      <c r="C3947" s="91" t="s">
        <v>65</v>
      </c>
      <c r="D3947" s="91" t="s">
        <v>1294</v>
      </c>
      <c r="E3947" s="91" t="s">
        <v>1302</v>
      </c>
      <c r="F3947" s="91" t="s">
        <v>1302</v>
      </c>
      <c r="G3947" s="91" t="s">
        <v>1302</v>
      </c>
      <c r="H3947" s="91">
        <v>360</v>
      </c>
      <c r="I3947" s="91" t="s">
        <v>1063</v>
      </c>
      <c r="J3947" s="2" t="s">
        <v>3336</v>
      </c>
      <c r="K3947" s="2" t="s">
        <v>3296</v>
      </c>
      <c r="L3947" s="2" t="s">
        <v>35</v>
      </c>
      <c r="M3947" s="91" t="s">
        <v>1303</v>
      </c>
      <c r="N3947" s="64"/>
      <c r="O3947" s="64" t="s">
        <v>413</v>
      </c>
      <c r="P3947" s="64" t="s">
        <v>41</v>
      </c>
      <c r="Q3947" s="16">
        <v>0</v>
      </c>
      <c r="R3947" s="82" t="s">
        <v>1304</v>
      </c>
      <c r="S3947" s="64"/>
      <c r="T3947" s="84">
        <v>5021.5999999999985</v>
      </c>
      <c r="U3947" s="84">
        <v>20000</v>
      </c>
      <c r="V3947" s="84">
        <v>25021.600000000006</v>
      </c>
      <c r="W3947" s="84">
        <f t="shared" si="626"/>
        <v>0</v>
      </c>
      <c r="X3947" s="84">
        <f t="shared" si="627"/>
        <v>25021.600000000006</v>
      </c>
      <c r="Y3947" s="84"/>
      <c r="Z3947" s="16">
        <v>0</v>
      </c>
      <c r="AA3947" s="7">
        <v>0</v>
      </c>
      <c r="AB3947" s="7">
        <f t="shared" si="630"/>
        <v>25021.600000000006</v>
      </c>
      <c r="AC3947" s="5">
        <f t="shared" si="631"/>
        <v>0</v>
      </c>
      <c r="AD3947" s="84">
        <f t="shared" si="628"/>
        <v>25021.600000000006</v>
      </c>
      <c r="AE3947" s="3">
        <f>VLOOKUP(I3947,[1]媒体政策预估表!A:N,MATCH(O3947,[1]媒体政策预估表!$A$2:$M$2,0),0)</f>
        <v>7.0000000000000007E-2</v>
      </c>
      <c r="AF3947" s="7">
        <f t="shared" si="632"/>
        <v>1751.5120000000006</v>
      </c>
      <c r="AG3947" s="16">
        <v>0</v>
      </c>
      <c r="AH3947" s="84">
        <f t="shared" si="629"/>
        <v>25021.600000000006</v>
      </c>
      <c r="AI3947" s="64"/>
      <c r="AJ3947" s="1" t="e">
        <v>#N/A</v>
      </c>
      <c r="AK3947" s="12">
        <f t="shared" ref="AK3947:AK4010" si="633">X3947+AA3947-AB3947</f>
        <v>0</v>
      </c>
    </row>
    <row r="3948" spans="1:37" hidden="1" x14ac:dyDescent="0.3">
      <c r="A3948" s="104" t="s">
        <v>3418</v>
      </c>
      <c r="B3948" s="91" t="s">
        <v>35</v>
      </c>
      <c r="C3948" s="91" t="s">
        <v>65</v>
      </c>
      <c r="D3948" s="91" t="s">
        <v>1294</v>
      </c>
      <c r="E3948" s="91" t="s">
        <v>1305</v>
      </c>
      <c r="F3948" s="91" t="s">
        <v>1306</v>
      </c>
      <c r="G3948" s="91" t="s">
        <v>1305</v>
      </c>
      <c r="H3948" s="91">
        <v>360</v>
      </c>
      <c r="I3948" s="91" t="s">
        <v>1063</v>
      </c>
      <c r="J3948" s="2" t="s">
        <v>3336</v>
      </c>
      <c r="K3948" s="2" t="s">
        <v>3296</v>
      </c>
      <c r="L3948" s="2" t="s">
        <v>35</v>
      </c>
      <c r="M3948" s="91" t="s">
        <v>1307</v>
      </c>
      <c r="N3948" s="64"/>
      <c r="O3948" s="64" t="s">
        <v>413</v>
      </c>
      <c r="P3948" s="64" t="s">
        <v>41</v>
      </c>
      <c r="Q3948" s="16">
        <v>0</v>
      </c>
      <c r="R3948" s="82" t="s">
        <v>1308</v>
      </c>
      <c r="S3948" s="64"/>
      <c r="T3948" s="84">
        <v>18961.479999999996</v>
      </c>
      <c r="U3948" s="84">
        <v>50000</v>
      </c>
      <c r="V3948" s="84">
        <v>27680.7</v>
      </c>
      <c r="W3948" s="84">
        <f t="shared" si="626"/>
        <v>41280.78</v>
      </c>
      <c r="X3948" s="84">
        <f t="shared" si="627"/>
        <v>27680.7</v>
      </c>
      <c r="Y3948" s="84"/>
      <c r="Z3948" s="16">
        <v>0</v>
      </c>
      <c r="AA3948" s="7">
        <v>0</v>
      </c>
      <c r="AB3948" s="7">
        <f t="shared" si="630"/>
        <v>27680.7</v>
      </c>
      <c r="AC3948" s="5">
        <f t="shared" si="631"/>
        <v>0</v>
      </c>
      <c r="AD3948" s="84">
        <f t="shared" si="628"/>
        <v>27680.7</v>
      </c>
      <c r="AE3948" s="3">
        <f>VLOOKUP(I3948,[1]媒体政策预估表!A:N,MATCH(O3948,[1]媒体政策预估表!$A$2:$M$2,0),0)</f>
        <v>7.0000000000000007E-2</v>
      </c>
      <c r="AF3948" s="7">
        <f t="shared" si="632"/>
        <v>1937.6490000000003</v>
      </c>
      <c r="AG3948" s="16">
        <v>0</v>
      </c>
      <c r="AH3948" s="84">
        <f t="shared" si="629"/>
        <v>27680.7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3418</v>
      </c>
      <c r="B3949" s="91" t="s">
        <v>35</v>
      </c>
      <c r="C3949" s="91" t="s">
        <v>65</v>
      </c>
      <c r="D3949" s="91" t="s">
        <v>1294</v>
      </c>
      <c r="E3949" s="91" t="s">
        <v>1309</v>
      </c>
      <c r="F3949" s="91" t="s">
        <v>1309</v>
      </c>
      <c r="G3949" s="91" t="s">
        <v>1309</v>
      </c>
      <c r="H3949" s="91">
        <v>360</v>
      </c>
      <c r="I3949" s="91" t="s">
        <v>1063</v>
      </c>
      <c r="J3949" s="2" t="s">
        <v>3336</v>
      </c>
      <c r="K3949" s="2" t="s">
        <v>3296</v>
      </c>
      <c r="L3949" s="2" t="s">
        <v>35</v>
      </c>
      <c r="M3949" s="91" t="s">
        <v>1309</v>
      </c>
      <c r="N3949" s="64"/>
      <c r="O3949" s="64" t="s">
        <v>413</v>
      </c>
      <c r="P3949" s="64" t="s">
        <v>41</v>
      </c>
      <c r="Q3949" s="16">
        <v>0</v>
      </c>
      <c r="R3949" s="82" t="s">
        <v>1310</v>
      </c>
      <c r="S3949" s="64"/>
      <c r="T3949" s="84">
        <v>10000</v>
      </c>
      <c r="U3949" s="84">
        <v>12000</v>
      </c>
      <c r="V3949" s="84">
        <v>0</v>
      </c>
      <c r="W3949" s="84">
        <f t="shared" si="626"/>
        <v>22000</v>
      </c>
      <c r="X3949" s="84">
        <f t="shared" si="627"/>
        <v>0</v>
      </c>
      <c r="Y3949" s="84"/>
      <c r="Z3949" s="16">
        <v>0</v>
      </c>
      <c r="AA3949" s="7">
        <v>0</v>
      </c>
      <c r="AB3949" s="7">
        <f t="shared" si="630"/>
        <v>0</v>
      </c>
      <c r="AC3949" s="5">
        <f t="shared" si="631"/>
        <v>0</v>
      </c>
      <c r="AD3949" s="84">
        <f t="shared" si="628"/>
        <v>0</v>
      </c>
      <c r="AE3949" s="3">
        <f>VLOOKUP(I3949,[1]媒体政策预估表!A:N,MATCH(O3949,[1]媒体政策预估表!$A$2:$M$2,0),0)</f>
        <v>7.0000000000000007E-2</v>
      </c>
      <c r="AF3949" s="7">
        <f t="shared" si="632"/>
        <v>0</v>
      </c>
      <c r="AG3949" s="16">
        <v>0</v>
      </c>
      <c r="AH3949" s="84">
        <f t="shared" si="629"/>
        <v>0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3418</v>
      </c>
      <c r="B3950" s="91" t="s">
        <v>35</v>
      </c>
      <c r="C3950" s="91" t="s">
        <v>65</v>
      </c>
      <c r="D3950" s="91" t="s">
        <v>1294</v>
      </c>
      <c r="E3950" s="91" t="s">
        <v>1303</v>
      </c>
      <c r="F3950" s="91" t="s">
        <v>1303</v>
      </c>
      <c r="G3950" s="91" t="s">
        <v>1303</v>
      </c>
      <c r="H3950" s="91">
        <v>360</v>
      </c>
      <c r="I3950" s="91" t="s">
        <v>1063</v>
      </c>
      <c r="J3950" s="2" t="s">
        <v>3336</v>
      </c>
      <c r="K3950" s="2" t="s">
        <v>3296</v>
      </c>
      <c r="L3950" s="2" t="s">
        <v>35</v>
      </c>
      <c r="M3950" s="91" t="s">
        <v>1303</v>
      </c>
      <c r="N3950" s="64"/>
      <c r="O3950" s="64" t="s">
        <v>413</v>
      </c>
      <c r="P3950" s="64" t="s">
        <v>41</v>
      </c>
      <c r="Q3950" s="16">
        <v>0</v>
      </c>
      <c r="R3950" s="82" t="s">
        <v>1304</v>
      </c>
      <c r="S3950" s="64"/>
      <c r="T3950" s="84">
        <v>0</v>
      </c>
      <c r="U3950" s="84">
        <v>60000</v>
      </c>
      <c r="V3950" s="84">
        <v>43197.5</v>
      </c>
      <c r="W3950" s="84">
        <f t="shared" si="626"/>
        <v>16802.5</v>
      </c>
      <c r="X3950" s="84">
        <f t="shared" si="627"/>
        <v>43197.5</v>
      </c>
      <c r="Y3950" s="84"/>
      <c r="Z3950" s="16">
        <v>0</v>
      </c>
      <c r="AA3950" s="7">
        <v>0</v>
      </c>
      <c r="AB3950" s="7">
        <f t="shared" si="630"/>
        <v>43197.5</v>
      </c>
      <c r="AC3950" s="5">
        <f t="shared" si="631"/>
        <v>0</v>
      </c>
      <c r="AD3950" s="84">
        <f t="shared" si="628"/>
        <v>43197.5</v>
      </c>
      <c r="AE3950" s="3">
        <f>VLOOKUP(I3950,[1]媒体政策预估表!A:N,MATCH(O3950,[1]媒体政策预估表!$A$2:$M$2,0),0)</f>
        <v>7.0000000000000007E-2</v>
      </c>
      <c r="AF3950" s="7">
        <f t="shared" si="632"/>
        <v>3023.8250000000003</v>
      </c>
      <c r="AG3950" s="16">
        <v>0</v>
      </c>
      <c r="AH3950" s="84">
        <f t="shared" si="629"/>
        <v>43197.5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3417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1314</v>
      </c>
      <c r="G3951" s="91" t="s">
        <v>1314</v>
      </c>
      <c r="H3951" s="91">
        <v>360</v>
      </c>
      <c r="I3951" s="91" t="s">
        <v>1063</v>
      </c>
      <c r="J3951" s="2" t="s">
        <v>3336</v>
      </c>
      <c r="K3951" s="2" t="s">
        <v>3296</v>
      </c>
      <c r="L3951" s="2" t="s">
        <v>35</v>
      </c>
      <c r="M3951" s="91" t="s">
        <v>3535</v>
      </c>
      <c r="N3951" s="64"/>
      <c r="O3951" s="64" t="s">
        <v>413</v>
      </c>
      <c r="P3951" s="64" t="s">
        <v>41</v>
      </c>
      <c r="Q3951" s="16">
        <v>0</v>
      </c>
      <c r="R3951" s="82" t="s">
        <v>3536</v>
      </c>
      <c r="S3951" s="64"/>
      <c r="T3951" s="84">
        <v>0</v>
      </c>
      <c r="U3951" s="84">
        <v>10000</v>
      </c>
      <c r="V3951" s="84">
        <v>181.5</v>
      </c>
      <c r="W3951" s="84">
        <f t="shared" si="626"/>
        <v>9818.5</v>
      </c>
      <c r="X3951" s="84">
        <f t="shared" si="627"/>
        <v>181.5</v>
      </c>
      <c r="Y3951" s="84"/>
      <c r="Z3951" s="16">
        <v>0</v>
      </c>
      <c r="AA3951" s="7">
        <v>0</v>
      </c>
      <c r="AB3951" s="7">
        <f t="shared" si="630"/>
        <v>181.5</v>
      </c>
      <c r="AC3951" s="5">
        <f t="shared" si="631"/>
        <v>0</v>
      </c>
      <c r="AD3951" s="84">
        <f t="shared" si="628"/>
        <v>181.5</v>
      </c>
      <c r="AE3951" s="3">
        <f>VLOOKUP(I3951,[1]媒体政策预估表!A:N,MATCH(O3951,[1]媒体政策预估表!$A$2:$M$2,0),0)</f>
        <v>7.0000000000000007E-2</v>
      </c>
      <c r="AF3951" s="7">
        <f t="shared" si="632"/>
        <v>12.705000000000002</v>
      </c>
      <c r="AG3951" s="16">
        <v>0</v>
      </c>
      <c r="AH3951" s="84">
        <f t="shared" si="629"/>
        <v>181.5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3418</v>
      </c>
      <c r="B3952" s="91" t="s">
        <v>35</v>
      </c>
      <c r="C3952" s="91" t="s">
        <v>65</v>
      </c>
      <c r="D3952" s="91" t="s">
        <v>1294</v>
      </c>
      <c r="E3952" s="91" t="s">
        <v>1314</v>
      </c>
      <c r="F3952" s="91" t="s">
        <v>1315</v>
      </c>
      <c r="G3952" s="91" t="s">
        <v>1314</v>
      </c>
      <c r="H3952" s="91">
        <v>360</v>
      </c>
      <c r="I3952" s="91" t="s">
        <v>1063</v>
      </c>
      <c r="J3952" s="2" t="s">
        <v>3336</v>
      </c>
      <c r="K3952" s="2" t="s">
        <v>3296</v>
      </c>
      <c r="L3952" s="2" t="s">
        <v>35</v>
      </c>
      <c r="M3952" s="91" t="s">
        <v>1314</v>
      </c>
      <c r="N3952" s="64"/>
      <c r="O3952" s="64" t="s">
        <v>413</v>
      </c>
      <c r="P3952" s="64" t="s">
        <v>41</v>
      </c>
      <c r="Q3952" s="16">
        <v>0</v>
      </c>
      <c r="R3952" s="82" t="s">
        <v>1316</v>
      </c>
      <c r="S3952" s="64"/>
      <c r="T3952" s="84">
        <v>11952</v>
      </c>
      <c r="U3952" s="84">
        <v>39000</v>
      </c>
      <c r="V3952" s="84">
        <v>41723</v>
      </c>
      <c r="W3952" s="84">
        <f t="shared" si="626"/>
        <v>9229</v>
      </c>
      <c r="X3952" s="84">
        <f t="shared" si="627"/>
        <v>41723</v>
      </c>
      <c r="Y3952" s="84"/>
      <c r="Z3952" s="16">
        <v>0</v>
      </c>
      <c r="AA3952" s="7">
        <v>0</v>
      </c>
      <c r="AB3952" s="7">
        <f t="shared" si="630"/>
        <v>41723</v>
      </c>
      <c r="AC3952" s="5">
        <f t="shared" si="631"/>
        <v>0</v>
      </c>
      <c r="AD3952" s="84">
        <f t="shared" si="628"/>
        <v>41723</v>
      </c>
      <c r="AE3952" s="3">
        <f>VLOOKUP(I3952,[1]媒体政策预估表!A:N,MATCH(O3952,[1]媒体政策预估表!$A$2:$M$2,0),0)</f>
        <v>7.0000000000000007E-2</v>
      </c>
      <c r="AF3952" s="7">
        <f t="shared" si="632"/>
        <v>2920.61</v>
      </c>
      <c r="AG3952" s="16">
        <v>0</v>
      </c>
      <c r="AH3952" s="84">
        <f t="shared" si="629"/>
        <v>41723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3417</v>
      </c>
      <c r="B3953" s="91" t="s">
        <v>35</v>
      </c>
      <c r="C3953" s="91" t="s">
        <v>65</v>
      </c>
      <c r="D3953" s="91" t="s">
        <v>1294</v>
      </c>
      <c r="E3953" s="91" t="s">
        <v>1317</v>
      </c>
      <c r="F3953" s="91" t="s">
        <v>1317</v>
      </c>
      <c r="G3953" s="91" t="s">
        <v>1317</v>
      </c>
      <c r="H3953" s="91">
        <v>360</v>
      </c>
      <c r="I3953" s="91" t="s">
        <v>1063</v>
      </c>
      <c r="J3953" s="2" t="s">
        <v>3336</v>
      </c>
      <c r="K3953" s="2" t="s">
        <v>3296</v>
      </c>
      <c r="L3953" s="2" t="s">
        <v>35</v>
      </c>
      <c r="M3953" s="91" t="s">
        <v>1318</v>
      </c>
      <c r="N3953" s="64"/>
      <c r="O3953" s="64" t="s">
        <v>413</v>
      </c>
      <c r="P3953" s="64" t="s">
        <v>41</v>
      </c>
      <c r="Q3953" s="16">
        <v>0</v>
      </c>
      <c r="R3953" s="82" t="s">
        <v>1319</v>
      </c>
      <c r="S3953" s="64"/>
      <c r="T3953" s="84">
        <v>192.40000000000146</v>
      </c>
      <c r="U3953" s="84">
        <v>30000</v>
      </c>
      <c r="V3953" s="84">
        <v>27854.6</v>
      </c>
      <c r="W3953" s="84">
        <f t="shared" si="626"/>
        <v>2337.8000000000029</v>
      </c>
      <c r="X3953" s="84">
        <f t="shared" si="627"/>
        <v>27854.6</v>
      </c>
      <c r="Y3953" s="84"/>
      <c r="Z3953" s="16">
        <v>0</v>
      </c>
      <c r="AA3953" s="7">
        <v>0</v>
      </c>
      <c r="AB3953" s="7">
        <f t="shared" si="630"/>
        <v>27854.6</v>
      </c>
      <c r="AC3953" s="5">
        <f t="shared" si="631"/>
        <v>0</v>
      </c>
      <c r="AD3953" s="84">
        <f t="shared" si="628"/>
        <v>27854.6</v>
      </c>
      <c r="AE3953" s="3">
        <f>VLOOKUP(I3953,[1]媒体政策预估表!A:N,MATCH(O3953,[1]媒体政策预估表!$A$2:$M$2,0),0)</f>
        <v>7.0000000000000007E-2</v>
      </c>
      <c r="AF3953" s="7">
        <f t="shared" si="632"/>
        <v>1949.8220000000001</v>
      </c>
      <c r="AG3953" s="16">
        <v>0</v>
      </c>
      <c r="AH3953" s="84">
        <f t="shared" si="629"/>
        <v>27854.6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3417</v>
      </c>
      <c r="B3954" s="91" t="s">
        <v>35</v>
      </c>
      <c r="C3954" s="91" t="s">
        <v>47</v>
      </c>
      <c r="D3954" s="91" t="s">
        <v>1320</v>
      </c>
      <c r="E3954" s="91" t="s">
        <v>1321</v>
      </c>
      <c r="F3954" s="91" t="s">
        <v>1321</v>
      </c>
      <c r="G3954" s="91" t="s">
        <v>1321</v>
      </c>
      <c r="H3954" s="91">
        <v>360</v>
      </c>
      <c r="I3954" s="91" t="s">
        <v>1063</v>
      </c>
      <c r="J3954" s="2" t="s">
        <v>3336</v>
      </c>
      <c r="K3954" s="2" t="s">
        <v>3296</v>
      </c>
      <c r="L3954" s="2" t="s">
        <v>35</v>
      </c>
      <c r="M3954" s="91" t="s">
        <v>1321</v>
      </c>
      <c r="N3954" s="64"/>
      <c r="O3954" s="64" t="s">
        <v>413</v>
      </c>
      <c r="P3954" s="64" t="s">
        <v>41</v>
      </c>
      <c r="Q3954" s="16">
        <v>0</v>
      </c>
      <c r="R3954" s="82" t="s">
        <v>1322</v>
      </c>
      <c r="S3954" s="64"/>
      <c r="T3954" s="84">
        <v>9081.239999999998</v>
      </c>
      <c r="U3954" s="84">
        <v>20000</v>
      </c>
      <c r="V3954" s="84">
        <v>15330.5</v>
      </c>
      <c r="W3954" s="84">
        <f t="shared" si="626"/>
        <v>13750.739999999998</v>
      </c>
      <c r="X3954" s="84">
        <f t="shared" si="627"/>
        <v>15330.5</v>
      </c>
      <c r="Y3954" s="84"/>
      <c r="Z3954" s="16">
        <v>0</v>
      </c>
      <c r="AA3954" s="7">
        <v>0</v>
      </c>
      <c r="AB3954" s="7">
        <f t="shared" si="630"/>
        <v>15330.5</v>
      </c>
      <c r="AC3954" s="5">
        <f t="shared" si="631"/>
        <v>0</v>
      </c>
      <c r="AD3954" s="84">
        <f t="shared" si="628"/>
        <v>15330.5</v>
      </c>
      <c r="AE3954" s="3">
        <f>VLOOKUP(I3954,[1]媒体政策预估表!A:N,MATCH(O3954,[1]媒体政策预估表!$A$2:$M$2,0),0)</f>
        <v>7.0000000000000007E-2</v>
      </c>
      <c r="AF3954" s="7">
        <f t="shared" si="632"/>
        <v>1073.135</v>
      </c>
      <c r="AG3954" s="16">
        <v>0</v>
      </c>
      <c r="AH3954" s="84">
        <f t="shared" si="629"/>
        <v>15330.5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3418</v>
      </c>
      <c r="B3955" s="91" t="s">
        <v>35</v>
      </c>
      <c r="C3955" s="91" t="s">
        <v>47</v>
      </c>
      <c r="D3955" s="91" t="s">
        <v>1320</v>
      </c>
      <c r="E3955" s="91" t="s">
        <v>3537</v>
      </c>
      <c r="F3955" s="91" t="s">
        <v>3537</v>
      </c>
      <c r="G3955" s="91" t="s">
        <v>3537</v>
      </c>
      <c r="H3955" s="91">
        <v>360</v>
      </c>
      <c r="I3955" s="91" t="s">
        <v>1063</v>
      </c>
      <c r="J3955" s="2" t="s">
        <v>3336</v>
      </c>
      <c r="K3955" s="2" t="s">
        <v>3296</v>
      </c>
      <c r="L3955" s="2" t="s">
        <v>35</v>
      </c>
      <c r="M3955" s="91" t="s">
        <v>3537</v>
      </c>
      <c r="N3955" s="64"/>
      <c r="O3955" s="64" t="s">
        <v>413</v>
      </c>
      <c r="P3955" s="64" t="s">
        <v>41</v>
      </c>
      <c r="Q3955" s="16">
        <v>0</v>
      </c>
      <c r="R3955" s="82">
        <v>18122458657</v>
      </c>
      <c r="S3955" s="64"/>
      <c r="T3955" s="84">
        <v>0</v>
      </c>
      <c r="U3955" s="84">
        <v>50000</v>
      </c>
      <c r="V3955" s="84">
        <v>39234.949929999995</v>
      </c>
      <c r="W3955" s="84">
        <f t="shared" si="626"/>
        <v>10765.050070000005</v>
      </c>
      <c r="X3955" s="84">
        <f t="shared" si="627"/>
        <v>39234.949929999995</v>
      </c>
      <c r="Y3955" s="84"/>
      <c r="Z3955" s="16">
        <v>0</v>
      </c>
      <c r="AA3955" s="7">
        <v>0</v>
      </c>
      <c r="AB3955" s="7">
        <f t="shared" si="630"/>
        <v>39234.949929999995</v>
      </c>
      <c r="AC3955" s="5">
        <f t="shared" si="631"/>
        <v>0</v>
      </c>
      <c r="AD3955" s="84">
        <f t="shared" si="628"/>
        <v>39234.949929999995</v>
      </c>
      <c r="AE3955" s="3">
        <f>VLOOKUP(I3955,[1]媒体政策预估表!A:N,MATCH(O3955,[1]媒体政策预估表!$A$2:$M$2,0),0)</f>
        <v>7.0000000000000007E-2</v>
      </c>
      <c r="AF3955" s="7">
        <f t="shared" si="632"/>
        <v>2746.4464951</v>
      </c>
      <c r="AG3955" s="16">
        <v>0</v>
      </c>
      <c r="AH3955" s="84">
        <f t="shared" si="629"/>
        <v>39234.949929999995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3418</v>
      </c>
      <c r="B3956" s="91" t="s">
        <v>35</v>
      </c>
      <c r="C3956" s="91" t="s">
        <v>47</v>
      </c>
      <c r="D3956" s="91" t="s">
        <v>63</v>
      </c>
      <c r="E3956" s="91" t="s">
        <v>1323</v>
      </c>
      <c r="F3956" s="91" t="s">
        <v>1324</v>
      </c>
      <c r="G3956" s="91" t="s">
        <v>1323</v>
      </c>
      <c r="H3956" s="91">
        <v>360</v>
      </c>
      <c r="I3956" s="91" t="s">
        <v>1063</v>
      </c>
      <c r="J3956" s="2" t="s">
        <v>3336</v>
      </c>
      <c r="K3956" s="2" t="s">
        <v>3296</v>
      </c>
      <c r="L3956" s="2" t="s">
        <v>35</v>
      </c>
      <c r="M3956" s="91" t="s">
        <v>1323</v>
      </c>
      <c r="N3956" s="64"/>
      <c r="O3956" s="64" t="s">
        <v>413</v>
      </c>
      <c r="P3956" s="64" t="s">
        <v>41</v>
      </c>
      <c r="Q3956" s="16">
        <v>0</v>
      </c>
      <c r="R3956" s="82" t="s">
        <v>1325</v>
      </c>
      <c r="S3956" s="64"/>
      <c r="T3956" s="84">
        <v>175200.76280000014</v>
      </c>
      <c r="U3956" s="84">
        <v>2400000</v>
      </c>
      <c r="V3956" s="84">
        <v>2340136.7085299999</v>
      </c>
      <c r="W3956" s="84">
        <f t="shared" si="626"/>
        <v>235064.0542700002</v>
      </c>
      <c r="X3956" s="84">
        <f t="shared" si="627"/>
        <v>2340136.7085299999</v>
      </c>
      <c r="Y3956" s="84"/>
      <c r="Z3956" s="16">
        <v>0</v>
      </c>
      <c r="AA3956" s="7">
        <v>0</v>
      </c>
      <c r="AB3956" s="7">
        <f t="shared" si="630"/>
        <v>2340136.7085299999</v>
      </c>
      <c r="AC3956" s="5">
        <f t="shared" si="631"/>
        <v>0</v>
      </c>
      <c r="AD3956" s="84">
        <f t="shared" si="628"/>
        <v>2340136.7085299999</v>
      </c>
      <c r="AE3956" s="3">
        <f>VLOOKUP(I3956,[1]媒体政策预估表!A:N,MATCH(O3956,[1]媒体政策预估表!$A$2:$M$2,0),0)</f>
        <v>7.0000000000000007E-2</v>
      </c>
      <c r="AF3956" s="7">
        <f t="shared" si="632"/>
        <v>163809.56959710002</v>
      </c>
      <c r="AG3956" s="16">
        <v>0</v>
      </c>
      <c r="AH3956" s="84">
        <f t="shared" si="629"/>
        <v>2340136.7085299999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3417</v>
      </c>
      <c r="B3957" s="91" t="s">
        <v>35</v>
      </c>
      <c r="C3957" s="91" t="s">
        <v>47</v>
      </c>
      <c r="D3957" s="91" t="s">
        <v>48</v>
      </c>
      <c r="E3957" s="91" t="s">
        <v>543</v>
      </c>
      <c r="F3957" s="91" t="s">
        <v>544</v>
      </c>
      <c r="G3957" s="91" t="s">
        <v>543</v>
      </c>
      <c r="H3957" s="91">
        <v>360</v>
      </c>
      <c r="I3957" s="91" t="s">
        <v>1063</v>
      </c>
      <c r="J3957" s="2" t="s">
        <v>3336</v>
      </c>
      <c r="K3957" s="2" t="s">
        <v>3296</v>
      </c>
      <c r="L3957" s="2" t="s">
        <v>35</v>
      </c>
      <c r="M3957" s="91" t="s">
        <v>543</v>
      </c>
      <c r="N3957" s="64"/>
      <c r="O3957" s="64" t="s">
        <v>413</v>
      </c>
      <c r="P3957" s="64" t="s">
        <v>41</v>
      </c>
      <c r="Q3957" s="16">
        <v>0</v>
      </c>
      <c r="R3957" s="82" t="s">
        <v>1358</v>
      </c>
      <c r="S3957" s="64"/>
      <c r="T3957" s="84">
        <v>14654.400000000001</v>
      </c>
      <c r="U3957" s="84">
        <v>250000</v>
      </c>
      <c r="V3957" s="84">
        <v>155798</v>
      </c>
      <c r="W3957" s="84">
        <f t="shared" si="626"/>
        <v>108856.40000000002</v>
      </c>
      <c r="X3957" s="84">
        <f t="shared" si="627"/>
        <v>155798</v>
      </c>
      <c r="Y3957" s="84"/>
      <c r="Z3957" s="16">
        <v>0</v>
      </c>
      <c r="AA3957" s="7">
        <v>0</v>
      </c>
      <c r="AB3957" s="7">
        <f t="shared" si="630"/>
        <v>155798</v>
      </c>
      <c r="AC3957" s="5">
        <f t="shared" si="631"/>
        <v>0</v>
      </c>
      <c r="AD3957" s="84">
        <f t="shared" si="628"/>
        <v>155798</v>
      </c>
      <c r="AE3957" s="3">
        <f>VLOOKUP(I3957,[1]媒体政策预估表!A:N,MATCH(O3957,[1]媒体政策预估表!$A$2:$M$2,0),0)</f>
        <v>7.0000000000000007E-2</v>
      </c>
      <c r="AF3957" s="7">
        <f t="shared" si="632"/>
        <v>10905.86</v>
      </c>
      <c r="AG3957" s="16">
        <v>0</v>
      </c>
      <c r="AH3957" s="84">
        <f t="shared" si="629"/>
        <v>155798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3417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3336</v>
      </c>
      <c r="K3958" s="2" t="s">
        <v>3296</v>
      </c>
      <c r="L3958" s="2" t="s">
        <v>35</v>
      </c>
      <c r="M3958" s="91" t="s">
        <v>1360</v>
      </c>
      <c r="N3958" s="64"/>
      <c r="O3958" s="64" t="s">
        <v>413</v>
      </c>
      <c r="P3958" s="64" t="s">
        <v>46</v>
      </c>
      <c r="Q3958" s="16">
        <v>0.02</v>
      </c>
      <c r="R3958" s="82" t="s">
        <v>1361</v>
      </c>
      <c r="S3958" s="64"/>
      <c r="T3958" s="84">
        <v>9963.7000300000072</v>
      </c>
      <c r="U3958" s="84">
        <v>239999.89</v>
      </c>
      <c r="V3958" s="84">
        <v>199780.2</v>
      </c>
      <c r="W3958" s="84">
        <f t="shared" si="626"/>
        <v>50183.39003000001</v>
      </c>
      <c r="X3958" s="84">
        <f t="shared" si="627"/>
        <v>195862.9411764706</v>
      </c>
      <c r="Y3958" s="84"/>
      <c r="Z3958" s="16">
        <v>0</v>
      </c>
      <c r="AA3958" s="7">
        <v>0</v>
      </c>
      <c r="AB3958" s="7">
        <f t="shared" si="630"/>
        <v>195862.9411764706</v>
      </c>
      <c r="AC3958" s="5">
        <f t="shared" si="631"/>
        <v>3917.2588235294097</v>
      </c>
      <c r="AD3958" s="84">
        <f t="shared" si="628"/>
        <v>199780.2</v>
      </c>
      <c r="AE3958" s="3">
        <f>VLOOKUP(I3958,[1]媒体政策预估表!A:N,MATCH(O3958,[1]媒体政策预估表!$A$2:$M$2,0),0)</f>
        <v>7.0000000000000007E-2</v>
      </c>
      <c r="AF3958" s="7">
        <f t="shared" si="632"/>
        <v>13984.614000000001</v>
      </c>
      <c r="AG3958" s="16">
        <v>0</v>
      </c>
      <c r="AH3958" s="84">
        <f t="shared" si="629"/>
        <v>199780.2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3418</v>
      </c>
      <c r="B3959" s="91" t="s">
        <v>35</v>
      </c>
      <c r="C3959" s="91" t="s">
        <v>47</v>
      </c>
      <c r="D3959" s="91" t="s">
        <v>48</v>
      </c>
      <c r="E3959" s="91" t="s">
        <v>1359</v>
      </c>
      <c r="F3959" s="91" t="s">
        <v>1359</v>
      </c>
      <c r="G3959" s="91" t="s">
        <v>1359</v>
      </c>
      <c r="H3959" s="91">
        <v>360</v>
      </c>
      <c r="I3959" s="91" t="s">
        <v>1063</v>
      </c>
      <c r="J3959" s="2" t="s">
        <v>3336</v>
      </c>
      <c r="K3959" s="2" t="s">
        <v>3296</v>
      </c>
      <c r="L3959" s="2" t="s">
        <v>35</v>
      </c>
      <c r="M3959" s="91" t="s">
        <v>1362</v>
      </c>
      <c r="N3959" s="64"/>
      <c r="O3959" s="64" t="s">
        <v>413</v>
      </c>
      <c r="P3959" s="64" t="s">
        <v>46</v>
      </c>
      <c r="Q3959" s="16">
        <v>0.02</v>
      </c>
      <c r="R3959" s="82" t="s">
        <v>1363</v>
      </c>
      <c r="S3959" s="64"/>
      <c r="T3959" s="84">
        <v>27561.51999999999</v>
      </c>
      <c r="U3959" s="84">
        <v>119999.89</v>
      </c>
      <c r="V3959" s="84">
        <v>123269.4</v>
      </c>
      <c r="W3959" s="84">
        <f t="shared" si="626"/>
        <v>24292.00999999998</v>
      </c>
      <c r="X3959" s="84">
        <f t="shared" si="627"/>
        <v>120852.35294117646</v>
      </c>
      <c r="Y3959" s="84"/>
      <c r="Z3959" s="16">
        <v>0</v>
      </c>
      <c r="AA3959" s="7">
        <v>0</v>
      </c>
      <c r="AB3959" s="7">
        <f t="shared" si="630"/>
        <v>120852.35294117646</v>
      </c>
      <c r="AC3959" s="5">
        <f t="shared" si="631"/>
        <v>2417.047058823533</v>
      </c>
      <c r="AD3959" s="84">
        <f t="shared" si="628"/>
        <v>123269.4</v>
      </c>
      <c r="AE3959" s="3">
        <f>VLOOKUP(I3959,[1]媒体政策预估表!A:N,MATCH(O3959,[1]媒体政策预估表!$A$2:$M$2,0),0)</f>
        <v>7.0000000000000007E-2</v>
      </c>
      <c r="AF3959" s="7">
        <f t="shared" si="632"/>
        <v>8628.8580000000002</v>
      </c>
      <c r="AG3959" s="16">
        <v>0</v>
      </c>
      <c r="AH3959" s="84">
        <f t="shared" si="629"/>
        <v>123269.4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3417</v>
      </c>
      <c r="B3960" s="91" t="s">
        <v>35</v>
      </c>
      <c r="C3960" s="91" t="s">
        <v>47</v>
      </c>
      <c r="D3960" s="91" t="s">
        <v>48</v>
      </c>
      <c r="E3960" s="91" t="s">
        <v>3538</v>
      </c>
      <c r="F3960" s="91" t="s">
        <v>3538</v>
      </c>
      <c r="G3960" s="91" t="s">
        <v>3538</v>
      </c>
      <c r="H3960" s="91">
        <v>360</v>
      </c>
      <c r="I3960" s="91" t="s">
        <v>1063</v>
      </c>
      <c r="J3960" s="2" t="s">
        <v>3336</v>
      </c>
      <c r="K3960" s="2" t="s">
        <v>3296</v>
      </c>
      <c r="L3960" s="2" t="s">
        <v>35</v>
      </c>
      <c r="M3960" s="91" t="s">
        <v>3538</v>
      </c>
      <c r="N3960" s="64"/>
      <c r="O3960" s="64" t="s">
        <v>413</v>
      </c>
      <c r="P3960" s="64" t="s">
        <v>41</v>
      </c>
      <c r="Q3960" s="16">
        <v>0</v>
      </c>
      <c r="R3960" s="82" t="s">
        <v>3539</v>
      </c>
      <c r="S3960" s="64"/>
      <c r="T3960" s="84">
        <v>0</v>
      </c>
      <c r="U3960" s="84">
        <v>10000</v>
      </c>
      <c r="V3960" s="84">
        <v>9997.98</v>
      </c>
      <c r="W3960" s="84">
        <f t="shared" si="626"/>
        <v>2.0200000000004366</v>
      </c>
      <c r="X3960" s="84">
        <f t="shared" si="627"/>
        <v>9997.98</v>
      </c>
      <c r="Y3960" s="84"/>
      <c r="Z3960" s="16">
        <v>0</v>
      </c>
      <c r="AA3960" s="7">
        <v>0</v>
      </c>
      <c r="AB3960" s="7">
        <f t="shared" si="630"/>
        <v>9997.98</v>
      </c>
      <c r="AC3960" s="5">
        <f t="shared" si="631"/>
        <v>0</v>
      </c>
      <c r="AD3960" s="84">
        <f t="shared" si="628"/>
        <v>9997.98</v>
      </c>
      <c r="AE3960" s="3">
        <f>VLOOKUP(I3960,[1]媒体政策预估表!A:N,MATCH(O3960,[1]媒体政策预估表!$A$2:$M$2,0),0)</f>
        <v>7.0000000000000007E-2</v>
      </c>
      <c r="AF3960" s="7">
        <f t="shared" si="632"/>
        <v>699.85860000000002</v>
      </c>
      <c r="AG3960" s="16">
        <v>0</v>
      </c>
      <c r="AH3960" s="84">
        <f t="shared" si="629"/>
        <v>9997.98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3417</v>
      </c>
      <c r="B3961" s="91" t="s">
        <v>35</v>
      </c>
      <c r="C3961" s="91" t="s">
        <v>47</v>
      </c>
      <c r="D3961" s="91" t="s">
        <v>48</v>
      </c>
      <c r="E3961" s="91" t="s">
        <v>1367</v>
      </c>
      <c r="F3961" s="91" t="s">
        <v>1367</v>
      </c>
      <c r="G3961" s="91" t="s">
        <v>1367</v>
      </c>
      <c r="H3961" s="91">
        <v>360</v>
      </c>
      <c r="I3961" s="91" t="s">
        <v>1063</v>
      </c>
      <c r="J3961" s="2" t="s">
        <v>3336</v>
      </c>
      <c r="K3961" s="2" t="s">
        <v>3296</v>
      </c>
      <c r="L3961" s="2" t="s">
        <v>35</v>
      </c>
      <c r="M3961" s="91" t="s">
        <v>1367</v>
      </c>
      <c r="N3961" s="64"/>
      <c r="O3961" s="64" t="s">
        <v>413</v>
      </c>
      <c r="P3961" s="64" t="s">
        <v>41</v>
      </c>
      <c r="Q3961" s="16">
        <v>0</v>
      </c>
      <c r="R3961" s="82" t="s">
        <v>1368</v>
      </c>
      <c r="S3961" s="64"/>
      <c r="T3961" s="84">
        <v>33372.799999999988</v>
      </c>
      <c r="U3961" s="84">
        <v>250000</v>
      </c>
      <c r="V3961" s="84">
        <v>123063.86</v>
      </c>
      <c r="W3961" s="84">
        <f t="shared" si="626"/>
        <v>160308.94</v>
      </c>
      <c r="X3961" s="84">
        <f t="shared" si="627"/>
        <v>123063.86</v>
      </c>
      <c r="Y3961" s="84"/>
      <c r="Z3961" s="16">
        <v>0</v>
      </c>
      <c r="AA3961" s="7">
        <v>0</v>
      </c>
      <c r="AB3961" s="7">
        <f t="shared" si="630"/>
        <v>123063.86</v>
      </c>
      <c r="AC3961" s="5">
        <f t="shared" si="631"/>
        <v>0</v>
      </c>
      <c r="AD3961" s="84">
        <f t="shared" si="628"/>
        <v>123063.86</v>
      </c>
      <c r="AE3961" s="3">
        <f>VLOOKUP(I3961,[1]媒体政策预估表!A:N,MATCH(O3961,[1]媒体政策预估表!$A$2:$M$2,0),0)</f>
        <v>7.0000000000000007E-2</v>
      </c>
      <c r="AF3961" s="7">
        <f t="shared" si="632"/>
        <v>8614.4702000000016</v>
      </c>
      <c r="AG3961" s="16">
        <v>0</v>
      </c>
      <c r="AH3961" s="84">
        <f t="shared" si="629"/>
        <v>123063.86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3417</v>
      </c>
      <c r="B3962" s="91" t="s">
        <v>35</v>
      </c>
      <c r="C3962" s="91" t="s">
        <v>47</v>
      </c>
      <c r="D3962" s="91" t="s">
        <v>48</v>
      </c>
      <c r="E3962" s="91" t="s">
        <v>1369</v>
      </c>
      <c r="F3962" s="91" t="s">
        <v>1370</v>
      </c>
      <c r="G3962" s="91" t="s">
        <v>1369</v>
      </c>
      <c r="H3962" s="91">
        <v>360</v>
      </c>
      <c r="I3962" s="91" t="s">
        <v>1063</v>
      </c>
      <c r="J3962" s="2" t="s">
        <v>3336</v>
      </c>
      <c r="K3962" s="2" t="s">
        <v>3296</v>
      </c>
      <c r="L3962" s="2" t="s">
        <v>35</v>
      </c>
      <c r="M3962" s="91" t="s">
        <v>1371</v>
      </c>
      <c r="N3962" s="64"/>
      <c r="O3962" s="64" t="s">
        <v>413</v>
      </c>
      <c r="P3962" s="64" t="s">
        <v>41</v>
      </c>
      <c r="Q3962" s="16">
        <v>0</v>
      </c>
      <c r="R3962" s="82" t="s">
        <v>1372</v>
      </c>
      <c r="S3962" s="64"/>
      <c r="T3962" s="84">
        <v>360615.29971000005</v>
      </c>
      <c r="U3962" s="84">
        <v>700000</v>
      </c>
      <c r="V3962" s="84">
        <v>579932.71600000001</v>
      </c>
      <c r="W3962" s="84">
        <f t="shared" si="626"/>
        <v>480682.58370999992</v>
      </c>
      <c r="X3962" s="84">
        <f t="shared" si="627"/>
        <v>579932.71600000001</v>
      </c>
      <c r="Y3962" s="84"/>
      <c r="Z3962" s="16">
        <v>0</v>
      </c>
      <c r="AA3962" s="7">
        <v>0</v>
      </c>
      <c r="AB3962" s="7">
        <f t="shared" si="630"/>
        <v>579932.71600000001</v>
      </c>
      <c r="AC3962" s="5">
        <f t="shared" si="631"/>
        <v>0</v>
      </c>
      <c r="AD3962" s="84">
        <f t="shared" si="628"/>
        <v>579932.71600000001</v>
      </c>
      <c r="AE3962" s="3">
        <f>VLOOKUP(I3962,[1]媒体政策预估表!A:N,MATCH(O3962,[1]媒体政策预估表!$A$2:$M$2,0),0)</f>
        <v>7.0000000000000007E-2</v>
      </c>
      <c r="AF3962" s="7">
        <f t="shared" si="632"/>
        <v>40595.290120000005</v>
      </c>
      <c r="AG3962" s="16">
        <v>0</v>
      </c>
      <c r="AH3962" s="84">
        <f t="shared" si="629"/>
        <v>579932.71600000001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3417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3336</v>
      </c>
      <c r="K3963" s="2" t="s">
        <v>3296</v>
      </c>
      <c r="L3963" s="2" t="s">
        <v>35</v>
      </c>
      <c r="M3963" s="91" t="s">
        <v>3540</v>
      </c>
      <c r="N3963" s="64"/>
      <c r="O3963" s="64" t="s">
        <v>413</v>
      </c>
      <c r="P3963" s="64" t="s">
        <v>46</v>
      </c>
      <c r="Q3963" s="16">
        <v>0.02</v>
      </c>
      <c r="R3963" s="82" t="s">
        <v>3541</v>
      </c>
      <c r="S3963" s="64"/>
      <c r="T3963" s="84">
        <v>0</v>
      </c>
      <c r="U3963" s="84">
        <v>1400</v>
      </c>
      <c r="V3963" s="84">
        <v>916.3</v>
      </c>
      <c r="W3963" s="84">
        <f t="shared" si="626"/>
        <v>483.70000000000005</v>
      </c>
      <c r="X3963" s="84">
        <f t="shared" si="627"/>
        <v>898.33333333333326</v>
      </c>
      <c r="Y3963" s="84"/>
      <c r="Z3963" s="16">
        <v>0</v>
      </c>
      <c r="AA3963" s="7">
        <v>0</v>
      </c>
      <c r="AB3963" s="7">
        <f t="shared" si="630"/>
        <v>898.33333333333326</v>
      </c>
      <c r="AC3963" s="5">
        <f t="shared" si="631"/>
        <v>17.966666666666697</v>
      </c>
      <c r="AD3963" s="84">
        <f t="shared" si="628"/>
        <v>916.3</v>
      </c>
      <c r="AE3963" s="3">
        <f>VLOOKUP(I3963,[1]媒体政策预估表!A:N,MATCH(O3963,[1]媒体政策预估表!$A$2:$M$2,0),0)</f>
        <v>7.0000000000000007E-2</v>
      </c>
      <c r="AF3963" s="7">
        <f t="shared" si="632"/>
        <v>64.141000000000005</v>
      </c>
      <c r="AG3963" s="16">
        <v>0</v>
      </c>
      <c r="AH3963" s="84">
        <f t="shared" si="629"/>
        <v>916.3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3417</v>
      </c>
      <c r="B3964" s="91" t="s">
        <v>35</v>
      </c>
      <c r="C3964" s="91" t="s">
        <v>146</v>
      </c>
      <c r="D3964" s="91" t="s">
        <v>147</v>
      </c>
      <c r="E3964" s="91" t="s">
        <v>1377</v>
      </c>
      <c r="F3964" s="91" t="s">
        <v>1377</v>
      </c>
      <c r="G3964" s="91" t="s">
        <v>1377</v>
      </c>
      <c r="H3964" s="91">
        <v>360</v>
      </c>
      <c r="I3964" s="91" t="s">
        <v>1063</v>
      </c>
      <c r="J3964" s="2" t="s">
        <v>3336</v>
      </c>
      <c r="K3964" s="2" t="s">
        <v>3296</v>
      </c>
      <c r="L3964" s="2" t="s">
        <v>35</v>
      </c>
      <c r="M3964" s="91" t="s">
        <v>1378</v>
      </c>
      <c r="N3964" s="64"/>
      <c r="O3964" s="64" t="s">
        <v>413</v>
      </c>
      <c r="P3964" s="64" t="s">
        <v>46</v>
      </c>
      <c r="Q3964" s="16">
        <v>0.02</v>
      </c>
      <c r="R3964" s="82" t="s">
        <v>1379</v>
      </c>
      <c r="S3964" s="64"/>
      <c r="T3964" s="84">
        <v>7174.5999999999985</v>
      </c>
      <c r="U3964" s="84">
        <v>25000</v>
      </c>
      <c r="V3964" s="84">
        <v>20273.8</v>
      </c>
      <c r="W3964" s="84">
        <f t="shared" ref="W3964:W4027" si="634">T3964+U3964-V3964</f>
        <v>11900.8</v>
      </c>
      <c r="X3964" s="84">
        <f t="shared" ref="X3964:X4027" si="635">IF(P3964="折扣",V3964*Q3964,IF(P3964="返现",V3964,V3964/(1+Q3964)))</f>
        <v>19876.274509803919</v>
      </c>
      <c r="Y3964" s="84"/>
      <c r="Z3964" s="16">
        <v>0</v>
      </c>
      <c r="AA3964" s="7">
        <v>0</v>
      </c>
      <c r="AB3964" s="7">
        <f t="shared" si="630"/>
        <v>19876.274509803919</v>
      </c>
      <c r="AC3964" s="5">
        <f t="shared" si="631"/>
        <v>397.52549019607977</v>
      </c>
      <c r="AD3964" s="84">
        <f t="shared" ref="AD3964:AD4027" si="636">V3964</f>
        <v>20273.8</v>
      </c>
      <c r="AE3964" s="3">
        <f>VLOOKUP(I3964,[1]媒体政策预估表!A:N,MATCH(O3964,[1]媒体政策预估表!$A$2:$M$2,0),0)</f>
        <v>7.0000000000000007E-2</v>
      </c>
      <c r="AF3964" s="7">
        <f t="shared" si="632"/>
        <v>1419.1660000000002</v>
      </c>
      <c r="AG3964" s="16">
        <v>0</v>
      </c>
      <c r="AH3964" s="84">
        <f t="shared" ref="AH3964:AH4027" si="637">V3964</f>
        <v>20273.8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3417</v>
      </c>
      <c r="B3965" s="91" t="s">
        <v>35</v>
      </c>
      <c r="C3965" s="91" t="s">
        <v>146</v>
      </c>
      <c r="D3965" s="91" t="s">
        <v>147</v>
      </c>
      <c r="E3965" s="91" t="s">
        <v>1383</v>
      </c>
      <c r="F3965" s="91" t="s">
        <v>1383</v>
      </c>
      <c r="G3965" s="91" t="s">
        <v>1383</v>
      </c>
      <c r="H3965" s="91">
        <v>360</v>
      </c>
      <c r="I3965" s="91" t="s">
        <v>1063</v>
      </c>
      <c r="J3965" s="2" t="s">
        <v>3336</v>
      </c>
      <c r="K3965" s="2" t="s">
        <v>3296</v>
      </c>
      <c r="L3965" s="2" t="s">
        <v>35</v>
      </c>
      <c r="M3965" s="91" t="s">
        <v>1384</v>
      </c>
      <c r="N3965" s="64"/>
      <c r="O3965" s="64" t="s">
        <v>413</v>
      </c>
      <c r="P3965" s="64" t="s">
        <v>41</v>
      </c>
      <c r="Q3965" s="16">
        <v>0</v>
      </c>
      <c r="R3965" s="82" t="s">
        <v>1385</v>
      </c>
      <c r="S3965" s="64"/>
      <c r="T3965" s="84">
        <v>16686.099999999999</v>
      </c>
      <c r="U3965" s="84">
        <v>140000</v>
      </c>
      <c r="V3965" s="84">
        <v>135792.6</v>
      </c>
      <c r="W3965" s="84">
        <f t="shared" si="634"/>
        <v>20893.5</v>
      </c>
      <c r="X3965" s="84">
        <f t="shared" si="635"/>
        <v>135792.6</v>
      </c>
      <c r="Y3965" s="84"/>
      <c r="Z3965" s="16">
        <v>0</v>
      </c>
      <c r="AA3965" s="7">
        <v>0</v>
      </c>
      <c r="AB3965" s="7">
        <f t="shared" si="630"/>
        <v>135792.6</v>
      </c>
      <c r="AC3965" s="5">
        <f t="shared" si="631"/>
        <v>0</v>
      </c>
      <c r="AD3965" s="84">
        <f t="shared" si="636"/>
        <v>135792.6</v>
      </c>
      <c r="AE3965" s="3">
        <f>VLOOKUP(I3965,[1]媒体政策预估表!A:N,MATCH(O3965,[1]媒体政策预估表!$A$2:$M$2,0),0)</f>
        <v>7.0000000000000007E-2</v>
      </c>
      <c r="AF3965" s="7">
        <f t="shared" si="632"/>
        <v>9505.4820000000018</v>
      </c>
      <c r="AG3965" s="16">
        <v>0</v>
      </c>
      <c r="AH3965" s="84">
        <f t="shared" si="637"/>
        <v>135792.6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3418</v>
      </c>
      <c r="B3966" s="91" t="s">
        <v>35</v>
      </c>
      <c r="C3966" s="91" t="s">
        <v>146</v>
      </c>
      <c r="D3966" s="91" t="s">
        <v>147</v>
      </c>
      <c r="E3966" s="91" t="s">
        <v>568</v>
      </c>
      <c r="F3966" s="91" t="s">
        <v>569</v>
      </c>
      <c r="G3966" s="91" t="s">
        <v>568</v>
      </c>
      <c r="H3966" s="91">
        <v>360</v>
      </c>
      <c r="I3966" s="91" t="s">
        <v>1063</v>
      </c>
      <c r="J3966" s="2" t="s">
        <v>3336</v>
      </c>
      <c r="K3966" s="2" t="s">
        <v>3296</v>
      </c>
      <c r="L3966" s="2" t="s">
        <v>35</v>
      </c>
      <c r="M3966" s="91" t="s">
        <v>568</v>
      </c>
      <c r="N3966" s="64"/>
      <c r="O3966" s="64" t="s">
        <v>413</v>
      </c>
      <c r="P3966" s="64" t="s">
        <v>41</v>
      </c>
      <c r="Q3966" s="16">
        <v>0</v>
      </c>
      <c r="R3966" s="82" t="s">
        <v>1386</v>
      </c>
      <c r="S3966" s="64"/>
      <c r="T3966" s="84">
        <v>13239.300050000005</v>
      </c>
      <c r="U3966" s="84">
        <v>50000</v>
      </c>
      <c r="V3966" s="84">
        <v>57841.2</v>
      </c>
      <c r="W3966" s="84">
        <f t="shared" si="634"/>
        <v>5398.1000500000082</v>
      </c>
      <c r="X3966" s="84">
        <f t="shared" si="635"/>
        <v>57841.2</v>
      </c>
      <c r="Y3966" s="84"/>
      <c r="Z3966" s="16">
        <v>0</v>
      </c>
      <c r="AA3966" s="7">
        <v>0</v>
      </c>
      <c r="AB3966" s="7">
        <f t="shared" si="630"/>
        <v>57841.2</v>
      </c>
      <c r="AC3966" s="5">
        <f t="shared" si="631"/>
        <v>0</v>
      </c>
      <c r="AD3966" s="84">
        <f t="shared" si="636"/>
        <v>57841.2</v>
      </c>
      <c r="AE3966" s="3">
        <f>VLOOKUP(I3966,[1]媒体政策预估表!A:N,MATCH(O3966,[1]媒体政策预估表!$A$2:$M$2,0),0)</f>
        <v>7.0000000000000007E-2</v>
      </c>
      <c r="AF3966" s="7">
        <f t="shared" si="632"/>
        <v>4048.884</v>
      </c>
      <c r="AG3966" s="16">
        <v>0</v>
      </c>
      <c r="AH3966" s="84">
        <f t="shared" si="637"/>
        <v>57841.2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3417</v>
      </c>
      <c r="B3967" s="91" t="s">
        <v>35</v>
      </c>
      <c r="C3967" s="91" t="s">
        <v>146</v>
      </c>
      <c r="D3967" s="91" t="s">
        <v>147</v>
      </c>
      <c r="E3967" s="91" t="s">
        <v>571</v>
      </c>
      <c r="F3967" s="91" t="s">
        <v>571</v>
      </c>
      <c r="G3967" s="91" t="s">
        <v>571</v>
      </c>
      <c r="H3967" s="91">
        <v>360</v>
      </c>
      <c r="I3967" s="91" t="s">
        <v>1063</v>
      </c>
      <c r="J3967" s="2" t="s">
        <v>3336</v>
      </c>
      <c r="K3967" s="2" t="s">
        <v>3296</v>
      </c>
      <c r="L3967" s="2" t="s">
        <v>35</v>
      </c>
      <c r="M3967" s="91" t="s">
        <v>571</v>
      </c>
      <c r="N3967" s="64"/>
      <c r="O3967" s="64" t="s">
        <v>413</v>
      </c>
      <c r="P3967" s="64" t="s">
        <v>41</v>
      </c>
      <c r="Q3967" s="16">
        <v>0</v>
      </c>
      <c r="R3967" s="82" t="s">
        <v>2372</v>
      </c>
      <c r="S3967" s="64"/>
      <c r="T3967" s="84">
        <v>3221.8799999999997</v>
      </c>
      <c r="U3967" s="84">
        <v>10000</v>
      </c>
      <c r="V3967" s="84">
        <v>7248.3</v>
      </c>
      <c r="W3967" s="84">
        <f t="shared" si="634"/>
        <v>5973.579999999999</v>
      </c>
      <c r="X3967" s="84">
        <f t="shared" si="635"/>
        <v>7248.3</v>
      </c>
      <c r="Y3967" s="84"/>
      <c r="Z3967" s="16">
        <v>0</v>
      </c>
      <c r="AA3967" s="7">
        <v>0</v>
      </c>
      <c r="AB3967" s="7">
        <f t="shared" si="630"/>
        <v>7248.3</v>
      </c>
      <c r="AC3967" s="5">
        <f t="shared" si="631"/>
        <v>0</v>
      </c>
      <c r="AD3967" s="84">
        <f t="shared" si="636"/>
        <v>7248.3</v>
      </c>
      <c r="AE3967" s="3">
        <f>VLOOKUP(I3967,[1]媒体政策预估表!A:N,MATCH(O3967,[1]媒体政策预估表!$A$2:$M$2,0),0)</f>
        <v>7.0000000000000007E-2</v>
      </c>
      <c r="AF3967" s="7">
        <f t="shared" si="632"/>
        <v>507.38100000000009</v>
      </c>
      <c r="AG3967" s="16">
        <v>0</v>
      </c>
      <c r="AH3967" s="84">
        <f t="shared" si="637"/>
        <v>7248.3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3417</v>
      </c>
      <c r="B3968" s="91" t="s">
        <v>35</v>
      </c>
      <c r="C3968" s="91" t="s">
        <v>146</v>
      </c>
      <c r="D3968" s="91" t="s">
        <v>147</v>
      </c>
      <c r="E3968" s="91" t="s">
        <v>1393</v>
      </c>
      <c r="F3968" s="91" t="s">
        <v>1393</v>
      </c>
      <c r="G3968" s="91" t="s">
        <v>1393</v>
      </c>
      <c r="H3968" s="91">
        <v>360</v>
      </c>
      <c r="I3968" s="91" t="s">
        <v>1063</v>
      </c>
      <c r="J3968" s="2" t="s">
        <v>3336</v>
      </c>
      <c r="K3968" s="2" t="s">
        <v>3296</v>
      </c>
      <c r="L3968" s="2" t="s">
        <v>35</v>
      </c>
      <c r="M3968" s="91" t="s">
        <v>1393</v>
      </c>
      <c r="N3968" s="64"/>
      <c r="O3968" s="64" t="s">
        <v>413</v>
      </c>
      <c r="P3968" s="64" t="s">
        <v>46</v>
      </c>
      <c r="Q3968" s="16">
        <v>0.02</v>
      </c>
      <c r="R3968" s="82" t="s">
        <v>1394</v>
      </c>
      <c r="S3968" s="64"/>
      <c r="T3968" s="84">
        <v>10670.899999999998</v>
      </c>
      <c r="U3968" s="84">
        <v>20000</v>
      </c>
      <c r="V3968" s="84">
        <v>25453.200000000001</v>
      </c>
      <c r="W3968" s="84">
        <f t="shared" si="634"/>
        <v>5217.6999999999971</v>
      </c>
      <c r="X3968" s="84">
        <f t="shared" si="635"/>
        <v>24954.117647058825</v>
      </c>
      <c r="Y3968" s="84"/>
      <c r="Z3968" s="16">
        <v>0</v>
      </c>
      <c r="AA3968" s="7">
        <v>0</v>
      </c>
      <c r="AB3968" s="7">
        <f t="shared" si="630"/>
        <v>24954.117647058825</v>
      </c>
      <c r="AC3968" s="5">
        <f t="shared" si="631"/>
        <v>499.08235294117549</v>
      </c>
      <c r="AD3968" s="84">
        <f t="shared" si="636"/>
        <v>25453.200000000001</v>
      </c>
      <c r="AE3968" s="3">
        <f>VLOOKUP(I3968,[1]媒体政策预估表!A:N,MATCH(O3968,[1]媒体政策预估表!$A$2:$M$2,0),0)</f>
        <v>7.0000000000000007E-2</v>
      </c>
      <c r="AF3968" s="7">
        <f t="shared" si="632"/>
        <v>1781.7240000000002</v>
      </c>
      <c r="AG3968" s="16">
        <v>0</v>
      </c>
      <c r="AH3968" s="84">
        <f t="shared" si="637"/>
        <v>25453.200000000001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3418</v>
      </c>
      <c r="B3969" s="91" t="s">
        <v>35</v>
      </c>
      <c r="C3969" s="91" t="s">
        <v>146</v>
      </c>
      <c r="D3969" s="91" t="s">
        <v>147</v>
      </c>
      <c r="E3969" s="91" t="s">
        <v>1398</v>
      </c>
      <c r="F3969" s="91" t="s">
        <v>1399</v>
      </c>
      <c r="G3969" s="91" t="s">
        <v>1398</v>
      </c>
      <c r="H3969" s="91">
        <v>360</v>
      </c>
      <c r="I3969" s="91" t="s">
        <v>1063</v>
      </c>
      <c r="J3969" s="2" t="s">
        <v>3336</v>
      </c>
      <c r="K3969" s="2" t="s">
        <v>3296</v>
      </c>
      <c r="L3969" s="2" t="s">
        <v>35</v>
      </c>
      <c r="M3969" s="91" t="s">
        <v>1398</v>
      </c>
      <c r="N3969" s="64"/>
      <c r="O3969" s="64" t="s">
        <v>413</v>
      </c>
      <c r="P3969" s="64" t="s">
        <v>46</v>
      </c>
      <c r="Q3969" s="16">
        <v>0.01</v>
      </c>
      <c r="R3969" s="82" t="s">
        <v>1400</v>
      </c>
      <c r="S3969" s="64"/>
      <c r="T3969" s="84">
        <v>310981.59999999998</v>
      </c>
      <c r="U3969" s="84">
        <v>321150</v>
      </c>
      <c r="V3969" s="84">
        <v>377448.6</v>
      </c>
      <c r="W3969" s="84">
        <f t="shared" si="634"/>
        <v>254683</v>
      </c>
      <c r="X3969" s="84">
        <f t="shared" si="635"/>
        <v>373711.48514851485</v>
      </c>
      <c r="Y3969" s="84"/>
      <c r="Z3969" s="16">
        <v>0</v>
      </c>
      <c r="AA3969" s="7">
        <v>0</v>
      </c>
      <c r="AB3969" s="7">
        <f t="shared" si="630"/>
        <v>373711.48514851485</v>
      </c>
      <c r="AC3969" s="5">
        <f t="shared" si="631"/>
        <v>3737.1148514851229</v>
      </c>
      <c r="AD3969" s="84">
        <f t="shared" si="636"/>
        <v>377448.6</v>
      </c>
      <c r="AE3969" s="3">
        <f>VLOOKUP(I3969,[1]媒体政策预估表!A:N,MATCH(O3969,[1]媒体政策预估表!$A$2:$M$2,0),0)</f>
        <v>7.0000000000000007E-2</v>
      </c>
      <c r="AF3969" s="7">
        <f t="shared" si="632"/>
        <v>26421.402000000002</v>
      </c>
      <c r="AG3969" s="16">
        <v>0</v>
      </c>
      <c r="AH3969" s="84">
        <f t="shared" si="637"/>
        <v>377448.6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3418</v>
      </c>
      <c r="B3970" s="91" t="s">
        <v>35</v>
      </c>
      <c r="C3970" s="91" t="s">
        <v>146</v>
      </c>
      <c r="D3970" s="91" t="s">
        <v>147</v>
      </c>
      <c r="E3970" s="91" t="s">
        <v>1401</v>
      </c>
      <c r="F3970" s="91" t="s">
        <v>1401</v>
      </c>
      <c r="G3970" s="91" t="s">
        <v>1401</v>
      </c>
      <c r="H3970" s="91">
        <v>360</v>
      </c>
      <c r="I3970" s="91" t="s">
        <v>1063</v>
      </c>
      <c r="J3970" s="2" t="s">
        <v>3336</v>
      </c>
      <c r="K3970" s="2" t="s">
        <v>3296</v>
      </c>
      <c r="L3970" s="2" t="s">
        <v>35</v>
      </c>
      <c r="M3970" s="91" t="s">
        <v>1401</v>
      </c>
      <c r="N3970" s="64"/>
      <c r="O3970" s="64" t="s">
        <v>413</v>
      </c>
      <c r="P3970" s="64" t="s">
        <v>46</v>
      </c>
      <c r="Q3970" s="16">
        <v>0.02</v>
      </c>
      <c r="R3970" s="82">
        <v>13588565997</v>
      </c>
      <c r="S3970" s="64"/>
      <c r="T3970" s="84">
        <v>29239.110000000015</v>
      </c>
      <c r="U3970" s="84">
        <v>50000</v>
      </c>
      <c r="V3970" s="84">
        <v>43201.8</v>
      </c>
      <c r="W3970" s="84">
        <f t="shared" si="634"/>
        <v>36037.310000000012</v>
      </c>
      <c r="X3970" s="84">
        <f t="shared" si="635"/>
        <v>42354.705882352944</v>
      </c>
      <c r="Y3970" s="84"/>
      <c r="Z3970" s="16">
        <v>0</v>
      </c>
      <c r="AA3970" s="7">
        <v>0</v>
      </c>
      <c r="AB3970" s="7">
        <f t="shared" si="630"/>
        <v>42354.705882352944</v>
      </c>
      <c r="AC3970" s="5">
        <f t="shared" si="631"/>
        <v>847.09411764705874</v>
      </c>
      <c r="AD3970" s="84">
        <f t="shared" si="636"/>
        <v>43201.8</v>
      </c>
      <c r="AE3970" s="3">
        <f>VLOOKUP(I3970,[1]媒体政策预估表!A:N,MATCH(O3970,[1]媒体政策预估表!$A$2:$M$2,0),0)</f>
        <v>7.0000000000000007E-2</v>
      </c>
      <c r="AF3970" s="7">
        <f t="shared" si="632"/>
        <v>3024.1260000000007</v>
      </c>
      <c r="AG3970" s="16">
        <v>0</v>
      </c>
      <c r="AH3970" s="84">
        <f t="shared" si="637"/>
        <v>43201.8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3418</v>
      </c>
      <c r="B3971" s="91" t="s">
        <v>35</v>
      </c>
      <c r="C3971" s="91" t="s">
        <v>146</v>
      </c>
      <c r="D3971" s="91" t="s">
        <v>147</v>
      </c>
      <c r="E3971" s="91" t="s">
        <v>1402</v>
      </c>
      <c r="F3971" s="91" t="s">
        <v>1402</v>
      </c>
      <c r="G3971" s="91" t="s">
        <v>1402</v>
      </c>
      <c r="H3971" s="91">
        <v>360</v>
      </c>
      <c r="I3971" s="91" t="s">
        <v>1063</v>
      </c>
      <c r="J3971" s="2" t="s">
        <v>3336</v>
      </c>
      <c r="K3971" s="2" t="s">
        <v>3296</v>
      </c>
      <c r="L3971" s="2" t="s">
        <v>35</v>
      </c>
      <c r="M3971" s="91" t="s">
        <v>1402</v>
      </c>
      <c r="N3971" s="64"/>
      <c r="O3971" s="64" t="s">
        <v>413</v>
      </c>
      <c r="P3971" s="64" t="s">
        <v>41</v>
      </c>
      <c r="Q3971" s="16">
        <v>0</v>
      </c>
      <c r="R3971" s="82" t="s">
        <v>1403</v>
      </c>
      <c r="S3971" s="64"/>
      <c r="T3971" s="84">
        <v>63010.999999999985</v>
      </c>
      <c r="U3971" s="84">
        <v>100000</v>
      </c>
      <c r="V3971" s="84">
        <v>57345.9</v>
      </c>
      <c r="W3971" s="84">
        <f t="shared" si="634"/>
        <v>105665.1</v>
      </c>
      <c r="X3971" s="84">
        <f t="shared" si="635"/>
        <v>57345.9</v>
      </c>
      <c r="Y3971" s="84"/>
      <c r="Z3971" s="16">
        <v>0</v>
      </c>
      <c r="AA3971" s="7">
        <v>0</v>
      </c>
      <c r="AB3971" s="7">
        <f t="shared" si="630"/>
        <v>57345.9</v>
      </c>
      <c r="AC3971" s="5">
        <f t="shared" si="631"/>
        <v>0</v>
      </c>
      <c r="AD3971" s="84">
        <f t="shared" si="636"/>
        <v>57345.9</v>
      </c>
      <c r="AE3971" s="3">
        <f>VLOOKUP(I3971,[1]媒体政策预估表!A:N,MATCH(O3971,[1]媒体政策预估表!$A$2:$M$2,0),0)</f>
        <v>7.0000000000000007E-2</v>
      </c>
      <c r="AF3971" s="7">
        <f t="shared" si="632"/>
        <v>4014.2130000000006</v>
      </c>
      <c r="AG3971" s="16">
        <v>0</v>
      </c>
      <c r="AH3971" s="84">
        <f t="shared" si="637"/>
        <v>57345.9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3417</v>
      </c>
      <c r="B3972" s="91" t="s">
        <v>35</v>
      </c>
      <c r="C3972" s="91" t="s">
        <v>146</v>
      </c>
      <c r="D3972" s="91" t="s">
        <v>147</v>
      </c>
      <c r="E3972" s="91" t="s">
        <v>1405</v>
      </c>
      <c r="F3972" s="91" t="s">
        <v>1406</v>
      </c>
      <c r="G3972" s="91" t="s">
        <v>1405</v>
      </c>
      <c r="H3972" s="91">
        <v>360</v>
      </c>
      <c r="I3972" s="91" t="s">
        <v>1063</v>
      </c>
      <c r="J3972" s="2" t="s">
        <v>3336</v>
      </c>
      <c r="K3972" s="2" t="s">
        <v>3296</v>
      </c>
      <c r="L3972" s="2" t="s">
        <v>35</v>
      </c>
      <c r="M3972" s="91" t="s">
        <v>1405</v>
      </c>
      <c r="N3972" s="64"/>
      <c r="O3972" s="64" t="s">
        <v>413</v>
      </c>
      <c r="P3972" s="64" t="s">
        <v>41</v>
      </c>
      <c r="Q3972" s="16">
        <v>0</v>
      </c>
      <c r="R3972" s="82" t="s">
        <v>1407</v>
      </c>
      <c r="S3972" s="64"/>
      <c r="T3972" s="84">
        <v>13116.199999999997</v>
      </c>
      <c r="U3972" s="84">
        <v>80000</v>
      </c>
      <c r="V3972" s="84">
        <v>87639.9</v>
      </c>
      <c r="W3972" s="84">
        <f t="shared" si="634"/>
        <v>5476.3000000000029</v>
      </c>
      <c r="X3972" s="84">
        <f t="shared" si="635"/>
        <v>87639.9</v>
      </c>
      <c r="Y3972" s="84"/>
      <c r="Z3972" s="16">
        <v>0</v>
      </c>
      <c r="AA3972" s="7">
        <v>0</v>
      </c>
      <c r="AB3972" s="7">
        <f t="shared" si="630"/>
        <v>87639.9</v>
      </c>
      <c r="AC3972" s="5">
        <f t="shared" si="631"/>
        <v>0</v>
      </c>
      <c r="AD3972" s="84">
        <f t="shared" si="636"/>
        <v>87639.9</v>
      </c>
      <c r="AE3972" s="3">
        <f>VLOOKUP(I3972,[1]媒体政策预估表!A:N,MATCH(O3972,[1]媒体政策预估表!$A$2:$M$2,0),0)</f>
        <v>7.0000000000000007E-2</v>
      </c>
      <c r="AF3972" s="7">
        <f t="shared" si="632"/>
        <v>6134.7930000000006</v>
      </c>
      <c r="AG3972" s="16">
        <v>0</v>
      </c>
      <c r="AH3972" s="84">
        <f t="shared" si="637"/>
        <v>87639.9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3417</v>
      </c>
      <c r="B3973" s="91" t="s">
        <v>35</v>
      </c>
      <c r="C3973" s="91" t="s">
        <v>146</v>
      </c>
      <c r="D3973" s="91" t="s">
        <v>147</v>
      </c>
      <c r="E3973" s="91" t="s">
        <v>579</v>
      </c>
      <c r="F3973" s="91" t="s">
        <v>580</v>
      </c>
      <c r="G3973" s="91" t="s">
        <v>580</v>
      </c>
      <c r="H3973" s="91">
        <v>360</v>
      </c>
      <c r="I3973" s="91" t="s">
        <v>1063</v>
      </c>
      <c r="J3973" s="2" t="s">
        <v>3336</v>
      </c>
      <c r="K3973" s="2" t="s">
        <v>3296</v>
      </c>
      <c r="L3973" s="2" t="s">
        <v>35</v>
      </c>
      <c r="M3973" s="91" t="s">
        <v>579</v>
      </c>
      <c r="N3973" s="64"/>
      <c r="O3973" s="64" t="s">
        <v>413</v>
      </c>
      <c r="P3973" s="64" t="s">
        <v>41</v>
      </c>
      <c r="Q3973" s="16">
        <v>0</v>
      </c>
      <c r="R3973" s="82" t="s">
        <v>1408</v>
      </c>
      <c r="S3973" s="64"/>
      <c r="T3973" s="84">
        <v>18261.400000000001</v>
      </c>
      <c r="U3973" s="84">
        <v>10000</v>
      </c>
      <c r="V3973" s="84">
        <v>23632.3</v>
      </c>
      <c r="W3973" s="84">
        <f t="shared" si="634"/>
        <v>4629.1000000000022</v>
      </c>
      <c r="X3973" s="84">
        <f t="shared" si="635"/>
        <v>23632.3</v>
      </c>
      <c r="Y3973" s="84"/>
      <c r="Z3973" s="16">
        <v>0</v>
      </c>
      <c r="AA3973" s="7">
        <v>0</v>
      </c>
      <c r="AB3973" s="7">
        <f t="shared" si="630"/>
        <v>23632.3</v>
      </c>
      <c r="AC3973" s="5">
        <f t="shared" si="631"/>
        <v>0</v>
      </c>
      <c r="AD3973" s="84">
        <f t="shared" si="636"/>
        <v>23632.3</v>
      </c>
      <c r="AE3973" s="3">
        <f>VLOOKUP(I3973,[1]媒体政策预估表!A:N,MATCH(O3973,[1]媒体政策预估表!$A$2:$M$2,0),0)</f>
        <v>7.0000000000000007E-2</v>
      </c>
      <c r="AF3973" s="7">
        <f t="shared" si="632"/>
        <v>1654.2610000000002</v>
      </c>
      <c r="AG3973" s="16">
        <v>0</v>
      </c>
      <c r="AH3973" s="84">
        <f t="shared" si="637"/>
        <v>23632.3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3417</v>
      </c>
      <c r="B3974" s="91" t="s">
        <v>35</v>
      </c>
      <c r="C3974" s="91" t="s">
        <v>146</v>
      </c>
      <c r="D3974" s="91" t="s">
        <v>147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1063</v>
      </c>
      <c r="J3974" s="2" t="s">
        <v>3336</v>
      </c>
      <c r="K3974" s="2" t="s">
        <v>3296</v>
      </c>
      <c r="L3974" s="2" t="s">
        <v>35</v>
      </c>
      <c r="M3974" s="91" t="s">
        <v>1413</v>
      </c>
      <c r="N3974" s="64"/>
      <c r="O3974" s="64" t="s">
        <v>413</v>
      </c>
      <c r="P3974" s="64" t="s">
        <v>41</v>
      </c>
      <c r="Q3974" s="16">
        <v>0</v>
      </c>
      <c r="R3974" s="82" t="s">
        <v>1414</v>
      </c>
      <c r="S3974" s="64"/>
      <c r="T3974" s="84">
        <v>7704.0299999999988</v>
      </c>
      <c r="U3974" s="84">
        <v>50000</v>
      </c>
      <c r="V3974" s="84">
        <v>51983.5</v>
      </c>
      <c r="W3974" s="84">
        <f t="shared" si="634"/>
        <v>5720.5299999999988</v>
      </c>
      <c r="X3974" s="84">
        <f t="shared" si="635"/>
        <v>51983.5</v>
      </c>
      <c r="Y3974" s="84"/>
      <c r="Z3974" s="16">
        <v>0</v>
      </c>
      <c r="AA3974" s="7">
        <v>0</v>
      </c>
      <c r="AB3974" s="7">
        <f t="shared" si="630"/>
        <v>51983.5</v>
      </c>
      <c r="AC3974" s="5">
        <f t="shared" si="631"/>
        <v>0</v>
      </c>
      <c r="AD3974" s="84">
        <f t="shared" si="636"/>
        <v>51983.5</v>
      </c>
      <c r="AE3974" s="3">
        <f>VLOOKUP(I3974,[1]媒体政策预估表!A:N,MATCH(O3974,[1]媒体政策预估表!$A$2:$M$2,0),0)</f>
        <v>7.0000000000000007E-2</v>
      </c>
      <c r="AF3974" s="7">
        <f t="shared" si="632"/>
        <v>3638.8450000000003</v>
      </c>
      <c r="AG3974" s="16">
        <v>0</v>
      </c>
      <c r="AH3974" s="84">
        <f t="shared" si="637"/>
        <v>51983.5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3418</v>
      </c>
      <c r="B3975" s="91" t="s">
        <v>35</v>
      </c>
      <c r="C3975" s="91" t="s">
        <v>146</v>
      </c>
      <c r="D3975" s="91" t="s">
        <v>147</v>
      </c>
      <c r="E3975" s="91" t="s">
        <v>1415</v>
      </c>
      <c r="F3975" s="91" t="s">
        <v>1415</v>
      </c>
      <c r="G3975" s="91" t="s">
        <v>1415</v>
      </c>
      <c r="H3975" s="91">
        <v>360</v>
      </c>
      <c r="I3975" s="91" t="s">
        <v>1063</v>
      </c>
      <c r="J3975" s="2" t="s">
        <v>3336</v>
      </c>
      <c r="K3975" s="2" t="s">
        <v>3296</v>
      </c>
      <c r="L3975" s="2" t="s">
        <v>35</v>
      </c>
      <c r="M3975" s="91" t="s">
        <v>1416</v>
      </c>
      <c r="N3975" s="64"/>
      <c r="O3975" s="64" t="s">
        <v>413</v>
      </c>
      <c r="P3975" s="64" t="s">
        <v>46</v>
      </c>
      <c r="Q3975" s="16">
        <v>0.02</v>
      </c>
      <c r="R3975" s="82" t="s">
        <v>1417</v>
      </c>
      <c r="S3975" s="64"/>
      <c r="T3975" s="84">
        <v>9628.6</v>
      </c>
      <c r="U3975" s="84">
        <v>110000</v>
      </c>
      <c r="V3975" s="84">
        <v>83020.3</v>
      </c>
      <c r="W3975" s="84">
        <f t="shared" si="634"/>
        <v>36608.300000000003</v>
      </c>
      <c r="X3975" s="84">
        <f t="shared" si="635"/>
        <v>81392.450980392154</v>
      </c>
      <c r="Y3975" s="84"/>
      <c r="Z3975" s="16">
        <v>0</v>
      </c>
      <c r="AA3975" s="7">
        <v>0</v>
      </c>
      <c r="AB3975" s="7">
        <f t="shared" si="630"/>
        <v>81392.450980392154</v>
      </c>
      <c r="AC3975" s="5">
        <f t="shared" si="631"/>
        <v>1627.8490196078492</v>
      </c>
      <c r="AD3975" s="84">
        <f t="shared" si="636"/>
        <v>83020.3</v>
      </c>
      <c r="AE3975" s="3">
        <f>VLOOKUP(I3975,[1]媒体政策预估表!A:N,MATCH(O3975,[1]媒体政策预估表!$A$2:$M$2,0),0)</f>
        <v>7.0000000000000007E-2</v>
      </c>
      <c r="AF3975" s="7">
        <f t="shared" si="632"/>
        <v>5811.4210000000012</v>
      </c>
      <c r="AG3975" s="16">
        <v>0</v>
      </c>
      <c r="AH3975" s="84">
        <f t="shared" si="637"/>
        <v>83020.3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3417</v>
      </c>
      <c r="B3976" s="91" t="s">
        <v>35</v>
      </c>
      <c r="C3976" s="91" t="s">
        <v>146</v>
      </c>
      <c r="D3976" s="91" t="s">
        <v>147</v>
      </c>
      <c r="E3976" s="91" t="s">
        <v>584</v>
      </c>
      <c r="F3976" s="91" t="s">
        <v>584</v>
      </c>
      <c r="G3976" s="91" t="s">
        <v>584</v>
      </c>
      <c r="H3976" s="91">
        <v>360</v>
      </c>
      <c r="I3976" s="91" t="s">
        <v>1063</v>
      </c>
      <c r="J3976" s="2" t="s">
        <v>3336</v>
      </c>
      <c r="K3976" s="2" t="s">
        <v>3296</v>
      </c>
      <c r="L3976" s="2" t="s">
        <v>35</v>
      </c>
      <c r="M3976" s="91" t="s">
        <v>584</v>
      </c>
      <c r="N3976" s="64"/>
      <c r="O3976" s="64" t="s">
        <v>413</v>
      </c>
      <c r="P3976" s="64" t="s">
        <v>41</v>
      </c>
      <c r="Q3976" s="16">
        <v>0</v>
      </c>
      <c r="R3976" s="82" t="s">
        <v>1418</v>
      </c>
      <c r="S3976" s="64"/>
      <c r="T3976" s="84">
        <v>4427</v>
      </c>
      <c r="U3976" s="84">
        <v>20000</v>
      </c>
      <c r="V3976" s="84">
        <v>15072</v>
      </c>
      <c r="W3976" s="84">
        <f t="shared" si="634"/>
        <v>9355</v>
      </c>
      <c r="X3976" s="84">
        <f t="shared" si="635"/>
        <v>15072</v>
      </c>
      <c r="Y3976" s="84"/>
      <c r="Z3976" s="16">
        <v>0</v>
      </c>
      <c r="AA3976" s="7">
        <v>0</v>
      </c>
      <c r="AB3976" s="7">
        <f t="shared" si="630"/>
        <v>15072</v>
      </c>
      <c r="AC3976" s="5">
        <f t="shared" si="631"/>
        <v>0</v>
      </c>
      <c r="AD3976" s="84">
        <f t="shared" si="636"/>
        <v>15072</v>
      </c>
      <c r="AE3976" s="3">
        <f>VLOOKUP(I3976,[1]媒体政策预估表!A:N,MATCH(O3976,[1]媒体政策预估表!$A$2:$M$2,0),0)</f>
        <v>7.0000000000000007E-2</v>
      </c>
      <c r="AF3976" s="7">
        <f t="shared" si="632"/>
        <v>1055.0400000000002</v>
      </c>
      <c r="AG3976" s="16">
        <v>0</v>
      </c>
      <c r="AH3976" s="84">
        <f t="shared" si="637"/>
        <v>15072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3417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3336</v>
      </c>
      <c r="K3977" s="2" t="s">
        <v>3296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7.0000000000000007E-2</v>
      </c>
      <c r="R3977" s="82" t="s">
        <v>2193</v>
      </c>
      <c r="S3977" s="64"/>
      <c r="T3977" s="84">
        <v>10400</v>
      </c>
      <c r="U3977" s="84">
        <v>-10400</v>
      </c>
      <c r="V3977" s="84">
        <v>0</v>
      </c>
      <c r="W3977" s="84">
        <f t="shared" si="634"/>
        <v>0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3418</v>
      </c>
      <c r="B3978" s="91" t="s">
        <v>35</v>
      </c>
      <c r="C3978" s="91" t="s">
        <v>146</v>
      </c>
      <c r="D3978" s="91" t="s">
        <v>147</v>
      </c>
      <c r="E3978" s="91" t="s">
        <v>928</v>
      </c>
      <c r="F3978" s="91" t="s">
        <v>928</v>
      </c>
      <c r="G3978" s="91" t="s">
        <v>928</v>
      </c>
      <c r="H3978" s="91">
        <v>360</v>
      </c>
      <c r="I3978" s="91" t="s">
        <v>1063</v>
      </c>
      <c r="J3978" s="2" t="s">
        <v>3336</v>
      </c>
      <c r="K3978" s="2" t="s">
        <v>3296</v>
      </c>
      <c r="L3978" s="2" t="s">
        <v>35</v>
      </c>
      <c r="M3978" s="91" t="s">
        <v>2192</v>
      </c>
      <c r="N3978" s="64"/>
      <c r="O3978" s="64" t="s">
        <v>45</v>
      </c>
      <c r="P3978" s="64" t="s">
        <v>46</v>
      </c>
      <c r="Q3978" s="16">
        <v>0.02</v>
      </c>
      <c r="R3978" s="82" t="s">
        <v>2193</v>
      </c>
      <c r="S3978" s="64"/>
      <c r="T3978" s="84">
        <v>0</v>
      </c>
      <c r="U3978" s="84">
        <v>9914.01</v>
      </c>
      <c r="V3978" s="84">
        <v>0</v>
      </c>
      <c r="W3978" s="84">
        <f t="shared" si="634"/>
        <v>9914.01</v>
      </c>
      <c r="X3978" s="84">
        <f t="shared" si="635"/>
        <v>0</v>
      </c>
      <c r="Y3978" s="84"/>
      <c r="Z3978" s="16">
        <v>0</v>
      </c>
      <c r="AA3978" s="7">
        <v>0</v>
      </c>
      <c r="AB3978" s="7">
        <f t="shared" si="630"/>
        <v>0</v>
      </c>
      <c r="AC3978" s="5">
        <f t="shared" si="631"/>
        <v>0</v>
      </c>
      <c r="AD3978" s="84">
        <f t="shared" si="636"/>
        <v>0</v>
      </c>
      <c r="AE3978" s="3">
        <f>VLOOKUP(I3978,[1]媒体政策预估表!A:N,MATCH(O3978,[1]媒体政策预估表!$A$2:$M$2,0),0)</f>
        <v>0.12</v>
      </c>
      <c r="AF3978" s="7">
        <f t="shared" si="632"/>
        <v>0</v>
      </c>
      <c r="AG3978" s="16">
        <v>0</v>
      </c>
      <c r="AH3978" s="84">
        <f t="shared" si="637"/>
        <v>0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3417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3336</v>
      </c>
      <c r="K3979" s="2" t="s">
        <v>3296</v>
      </c>
      <c r="L3979" s="2" t="s">
        <v>35</v>
      </c>
      <c r="M3979" s="91" t="s">
        <v>1419</v>
      </c>
      <c r="N3979" s="64"/>
      <c r="O3979" s="64" t="s">
        <v>45</v>
      </c>
      <c r="P3979" s="64" t="s">
        <v>46</v>
      </c>
      <c r="Q3979" s="16">
        <v>0.02</v>
      </c>
      <c r="R3979" s="82" t="s">
        <v>3542</v>
      </c>
      <c r="S3979" s="64"/>
      <c r="T3979" s="84">
        <v>0</v>
      </c>
      <c r="U3979" s="84">
        <v>20000</v>
      </c>
      <c r="V3979" s="84">
        <v>2183.8692000000001</v>
      </c>
      <c r="W3979" s="84">
        <f t="shared" si="634"/>
        <v>17816.130799999999</v>
      </c>
      <c r="X3979" s="84">
        <f t="shared" si="635"/>
        <v>2141.0482352941176</v>
      </c>
      <c r="Y3979" s="84"/>
      <c r="Z3979" s="16">
        <v>0</v>
      </c>
      <c r="AA3979" s="7">
        <v>0</v>
      </c>
      <c r="AB3979" s="7">
        <f t="shared" si="630"/>
        <v>2141.0482352941176</v>
      </c>
      <c r="AC3979" s="5">
        <f t="shared" si="631"/>
        <v>42.820964705882488</v>
      </c>
      <c r="AD3979" s="84">
        <f t="shared" si="636"/>
        <v>2183.8692000000001</v>
      </c>
      <c r="AE3979" s="3">
        <f>VLOOKUP(I3979,[1]媒体政策预估表!A:N,MATCH(O3979,[1]媒体政策预估表!$A$2:$M$2,0),0)</f>
        <v>0.12</v>
      </c>
      <c r="AF3979" s="7">
        <f t="shared" si="632"/>
        <v>262.06430399999999</v>
      </c>
      <c r="AG3979" s="16">
        <v>0</v>
      </c>
      <c r="AH3979" s="84">
        <f t="shared" si="637"/>
        <v>2183.8692000000001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3417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3336</v>
      </c>
      <c r="K3980" s="2" t="s">
        <v>3296</v>
      </c>
      <c r="L3980" s="2" t="s">
        <v>35</v>
      </c>
      <c r="M3980" s="91" t="s">
        <v>1419</v>
      </c>
      <c r="N3980" s="64"/>
      <c r="O3980" s="64" t="s">
        <v>413</v>
      </c>
      <c r="P3980" s="64" t="s">
        <v>41</v>
      </c>
      <c r="Q3980" s="16">
        <v>0</v>
      </c>
      <c r="R3980" s="82" t="s">
        <v>3543</v>
      </c>
      <c r="S3980" s="64"/>
      <c r="T3980" s="84">
        <v>0</v>
      </c>
      <c r="U3980" s="84">
        <v>50000</v>
      </c>
      <c r="V3980" s="84">
        <v>0</v>
      </c>
      <c r="W3980" s="84">
        <f t="shared" si="634"/>
        <v>50000</v>
      </c>
      <c r="X3980" s="84">
        <f t="shared" si="635"/>
        <v>0</v>
      </c>
      <c r="Y3980" s="84"/>
      <c r="Z3980" s="16">
        <v>0</v>
      </c>
      <c r="AA3980" s="7">
        <v>0</v>
      </c>
      <c r="AB3980" s="7">
        <f t="shared" si="630"/>
        <v>0</v>
      </c>
      <c r="AC3980" s="5">
        <f t="shared" si="631"/>
        <v>0</v>
      </c>
      <c r="AD3980" s="84">
        <f t="shared" si="636"/>
        <v>0</v>
      </c>
      <c r="AE3980" s="3">
        <f>VLOOKUP(I3980,[1]媒体政策预估表!A:N,MATCH(O3980,[1]媒体政策预估表!$A$2:$M$2,0),0)</f>
        <v>7.0000000000000007E-2</v>
      </c>
      <c r="AF3980" s="7">
        <f t="shared" si="632"/>
        <v>0</v>
      </c>
      <c r="AG3980" s="16">
        <v>0</v>
      </c>
      <c r="AH3980" s="84">
        <f t="shared" si="637"/>
        <v>0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3420</v>
      </c>
      <c r="B3981" s="91" t="s">
        <v>35</v>
      </c>
      <c r="C3981" s="91" t="s">
        <v>146</v>
      </c>
      <c r="D3981" s="91" t="s">
        <v>147</v>
      </c>
      <c r="E3981" s="91" t="s">
        <v>1419</v>
      </c>
      <c r="F3981" s="91" t="s">
        <v>1419</v>
      </c>
      <c r="G3981" s="91" t="s">
        <v>1419</v>
      </c>
      <c r="H3981" s="91">
        <v>360</v>
      </c>
      <c r="I3981" s="91" t="s">
        <v>1063</v>
      </c>
      <c r="J3981" s="2" t="s">
        <v>3336</v>
      </c>
      <c r="K3981" s="2" t="s">
        <v>3296</v>
      </c>
      <c r="L3981" s="2" t="s">
        <v>35</v>
      </c>
      <c r="M3981" s="91" t="s">
        <v>1420</v>
      </c>
      <c r="N3981" s="64"/>
      <c r="O3981" s="64" t="s">
        <v>413</v>
      </c>
      <c r="P3981" s="64" t="s">
        <v>41</v>
      </c>
      <c r="Q3981" s="16">
        <v>0</v>
      </c>
      <c r="R3981" s="82" t="s">
        <v>1421</v>
      </c>
      <c r="S3981" s="64"/>
      <c r="T3981" s="84">
        <v>182555.29000000004</v>
      </c>
      <c r="U3981" s="84">
        <v>400000</v>
      </c>
      <c r="V3981" s="84">
        <v>444768.9</v>
      </c>
      <c r="W3981" s="84">
        <f t="shared" si="634"/>
        <v>137786.39000000001</v>
      </c>
      <c r="X3981" s="84">
        <f t="shared" si="635"/>
        <v>444768.9</v>
      </c>
      <c r="Y3981" s="84"/>
      <c r="Z3981" s="16">
        <v>0</v>
      </c>
      <c r="AA3981" s="7">
        <v>0</v>
      </c>
      <c r="AB3981" s="7">
        <f t="shared" ref="AB3981:AB4044" si="638">X3981+AA3981</f>
        <v>444768.9</v>
      </c>
      <c r="AC3981" s="5">
        <f t="shared" ref="AC3981:AC4044" si="639">IF(P3981="返现",X3981*Q3981,V3981-X3981)</f>
        <v>0</v>
      </c>
      <c r="AD3981" s="84">
        <f t="shared" si="636"/>
        <v>444768.9</v>
      </c>
      <c r="AE3981" s="3">
        <f>VLOOKUP(I3981,[1]媒体政策预估表!A:N,MATCH(O3981,[1]媒体政策预估表!$A$2:$M$2,0),0)</f>
        <v>7.0000000000000007E-2</v>
      </c>
      <c r="AF3981" s="7">
        <f t="shared" ref="AF3981:AF4044" si="640">AD3981*AE3981</f>
        <v>31133.823000000004</v>
      </c>
      <c r="AG3981" s="16">
        <v>0</v>
      </c>
      <c r="AH3981" s="84">
        <f t="shared" si="637"/>
        <v>444768.9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3418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3336</v>
      </c>
      <c r="K3982" s="2" t="s">
        <v>3296</v>
      </c>
      <c r="L3982" s="2" t="s">
        <v>35</v>
      </c>
      <c r="M3982" s="91" t="s">
        <v>1427</v>
      </c>
      <c r="N3982" s="64"/>
      <c r="O3982" s="64" t="s">
        <v>413</v>
      </c>
      <c r="P3982" s="64" t="s">
        <v>46</v>
      </c>
      <c r="Q3982" s="16">
        <v>0.02</v>
      </c>
      <c r="R3982" s="82" t="s">
        <v>1428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3418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3336</v>
      </c>
      <c r="K3983" s="2" t="s">
        <v>3296</v>
      </c>
      <c r="L3983" s="2" t="s">
        <v>35</v>
      </c>
      <c r="M3983" s="91" t="s">
        <v>1429</v>
      </c>
      <c r="N3983" s="64"/>
      <c r="O3983" s="64" t="s">
        <v>413</v>
      </c>
      <c r="P3983" s="64" t="s">
        <v>46</v>
      </c>
      <c r="Q3983" s="16">
        <v>0.02</v>
      </c>
      <c r="R3983" s="82" t="s">
        <v>1430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3418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3336</v>
      </c>
      <c r="K3984" s="2" t="s">
        <v>3296</v>
      </c>
      <c r="L3984" s="2" t="s">
        <v>35</v>
      </c>
      <c r="M3984" s="91" t="s">
        <v>1437</v>
      </c>
      <c r="N3984" s="64"/>
      <c r="O3984" s="64" t="s">
        <v>413</v>
      </c>
      <c r="P3984" s="64" t="s">
        <v>46</v>
      </c>
      <c r="Q3984" s="16">
        <v>0.02</v>
      </c>
      <c r="R3984" s="82" t="s">
        <v>1438</v>
      </c>
      <c r="S3984" s="64"/>
      <c r="T3984" s="84">
        <v>0</v>
      </c>
      <c r="U3984" s="84">
        <v>0</v>
      </c>
      <c r="V3984" s="84">
        <v>0</v>
      </c>
      <c r="W3984" s="84">
        <f t="shared" si="634"/>
        <v>0</v>
      </c>
      <c r="X3984" s="84">
        <f t="shared" si="635"/>
        <v>0</v>
      </c>
      <c r="Y3984" s="84"/>
      <c r="Z3984" s="16">
        <v>0</v>
      </c>
      <c r="AA3984" s="7">
        <v>0</v>
      </c>
      <c r="AB3984" s="7">
        <f t="shared" si="638"/>
        <v>0</v>
      </c>
      <c r="AC3984" s="5">
        <f t="shared" si="639"/>
        <v>0</v>
      </c>
      <c r="AD3984" s="84">
        <f t="shared" si="636"/>
        <v>0</v>
      </c>
      <c r="AE3984" s="3">
        <f>VLOOKUP(I3984,[1]媒体政策预估表!A:N,MATCH(O3984,[1]媒体政策预估表!$A$2:$M$2,0),0)</f>
        <v>7.0000000000000007E-2</v>
      </c>
      <c r="AF3984" s="7">
        <f t="shared" si="640"/>
        <v>0</v>
      </c>
      <c r="AG3984" s="16">
        <v>0</v>
      </c>
      <c r="AH3984" s="84">
        <f t="shared" si="637"/>
        <v>0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3417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3336</v>
      </c>
      <c r="K3985" s="2" t="s">
        <v>3296</v>
      </c>
      <c r="L3985" s="2" t="s">
        <v>35</v>
      </c>
      <c r="M3985" s="91" t="s">
        <v>1425</v>
      </c>
      <c r="N3985" s="64"/>
      <c r="O3985" s="64" t="s">
        <v>413</v>
      </c>
      <c r="P3985" s="64" t="s">
        <v>41</v>
      </c>
      <c r="Q3985" s="16">
        <v>0</v>
      </c>
      <c r="R3985" s="82" t="s">
        <v>1426</v>
      </c>
      <c r="S3985" s="64"/>
      <c r="T3985" s="84">
        <v>2937.239999999998</v>
      </c>
      <c r="U3985" s="84">
        <v>5000</v>
      </c>
      <c r="V3985" s="84">
        <v>3881</v>
      </c>
      <c r="W3985" s="84">
        <f t="shared" si="634"/>
        <v>4056.239999999998</v>
      </c>
      <c r="X3985" s="84">
        <f t="shared" si="635"/>
        <v>3881</v>
      </c>
      <c r="Y3985" s="84"/>
      <c r="Z3985" s="16">
        <v>0</v>
      </c>
      <c r="AA3985" s="7">
        <v>0</v>
      </c>
      <c r="AB3985" s="7">
        <f t="shared" si="638"/>
        <v>3881</v>
      </c>
      <c r="AC3985" s="5">
        <f t="shared" si="639"/>
        <v>0</v>
      </c>
      <c r="AD3985" s="84">
        <f t="shared" si="636"/>
        <v>3881</v>
      </c>
      <c r="AE3985" s="3">
        <f>VLOOKUP(I3985,[1]媒体政策预估表!A:N,MATCH(O3985,[1]媒体政策预估表!$A$2:$M$2,0),0)</f>
        <v>7.0000000000000007E-2</v>
      </c>
      <c r="AF3985" s="7">
        <f t="shared" si="640"/>
        <v>271.67</v>
      </c>
      <c r="AG3985" s="16">
        <v>0</v>
      </c>
      <c r="AH3985" s="84">
        <f t="shared" si="637"/>
        <v>3881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3417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3336</v>
      </c>
      <c r="K3986" s="2" t="s">
        <v>3296</v>
      </c>
      <c r="L3986" s="2" t="s">
        <v>35</v>
      </c>
      <c r="M3986" s="91" t="s">
        <v>1427</v>
      </c>
      <c r="N3986" s="64"/>
      <c r="O3986" s="64" t="s">
        <v>413</v>
      </c>
      <c r="P3986" s="64" t="s">
        <v>41</v>
      </c>
      <c r="Q3986" s="16">
        <v>0</v>
      </c>
      <c r="R3986" s="82" t="s">
        <v>1428</v>
      </c>
      <c r="S3986" s="64"/>
      <c r="T3986" s="84">
        <v>19155.050000000047</v>
      </c>
      <c r="U3986" s="84">
        <v>170000</v>
      </c>
      <c r="V3986" s="84">
        <v>169427.7</v>
      </c>
      <c r="W3986" s="84">
        <f t="shared" si="634"/>
        <v>19727.350000000035</v>
      </c>
      <c r="X3986" s="84">
        <f t="shared" si="635"/>
        <v>169427.7</v>
      </c>
      <c r="Y3986" s="84"/>
      <c r="Z3986" s="16">
        <v>0</v>
      </c>
      <c r="AA3986" s="7">
        <v>0</v>
      </c>
      <c r="AB3986" s="7">
        <f t="shared" si="638"/>
        <v>169427.7</v>
      </c>
      <c r="AC3986" s="5">
        <f t="shared" si="639"/>
        <v>0</v>
      </c>
      <c r="AD3986" s="84">
        <f t="shared" si="636"/>
        <v>169427.7</v>
      </c>
      <c r="AE3986" s="3">
        <f>VLOOKUP(I3986,[1]媒体政策预估表!A:N,MATCH(O3986,[1]媒体政策预估表!$A$2:$M$2,0),0)</f>
        <v>7.0000000000000007E-2</v>
      </c>
      <c r="AF3986" s="7">
        <f t="shared" si="640"/>
        <v>11859.939000000002</v>
      </c>
      <c r="AG3986" s="16">
        <v>0</v>
      </c>
      <c r="AH3986" s="84">
        <f t="shared" si="637"/>
        <v>169427.7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3417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3336</v>
      </c>
      <c r="K3987" s="2" t="s">
        <v>3296</v>
      </c>
      <c r="L3987" s="2" t="s">
        <v>35</v>
      </c>
      <c r="M3987" s="91" t="s">
        <v>1429</v>
      </c>
      <c r="N3987" s="64"/>
      <c r="O3987" s="64" t="s">
        <v>413</v>
      </c>
      <c r="P3987" s="64" t="s">
        <v>41</v>
      </c>
      <c r="Q3987" s="16">
        <v>0</v>
      </c>
      <c r="R3987" s="82" t="s">
        <v>1430</v>
      </c>
      <c r="S3987" s="64"/>
      <c r="T3987" s="84">
        <v>17180.400000000009</v>
      </c>
      <c r="U3987" s="84">
        <v>110000</v>
      </c>
      <c r="V3987" s="84">
        <v>107618.6</v>
      </c>
      <c r="W3987" s="84">
        <f t="shared" si="634"/>
        <v>19561.800000000003</v>
      </c>
      <c r="X3987" s="84">
        <f t="shared" si="635"/>
        <v>107618.6</v>
      </c>
      <c r="Y3987" s="84"/>
      <c r="Z3987" s="16">
        <v>0</v>
      </c>
      <c r="AA3987" s="7">
        <v>0</v>
      </c>
      <c r="AB3987" s="7">
        <f t="shared" si="638"/>
        <v>107618.6</v>
      </c>
      <c r="AC3987" s="5">
        <f t="shared" si="639"/>
        <v>0</v>
      </c>
      <c r="AD3987" s="84">
        <f t="shared" si="636"/>
        <v>107618.6</v>
      </c>
      <c r="AE3987" s="3">
        <f>VLOOKUP(I3987,[1]媒体政策预估表!A:N,MATCH(O3987,[1]媒体政策预估表!$A$2:$M$2,0),0)</f>
        <v>7.0000000000000007E-2</v>
      </c>
      <c r="AF3987" s="7">
        <f t="shared" si="640"/>
        <v>7533.3020000000015</v>
      </c>
      <c r="AG3987" s="16">
        <v>0</v>
      </c>
      <c r="AH3987" s="84">
        <f t="shared" si="637"/>
        <v>107618.6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3417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3336</v>
      </c>
      <c r="K3988" s="2" t="s">
        <v>3296</v>
      </c>
      <c r="L3988" s="2" t="s">
        <v>35</v>
      </c>
      <c r="M3988" s="91" t="s">
        <v>1431</v>
      </c>
      <c r="N3988" s="64"/>
      <c r="O3988" s="64" t="s">
        <v>413</v>
      </c>
      <c r="P3988" s="64" t="s">
        <v>41</v>
      </c>
      <c r="Q3988" s="16">
        <v>0</v>
      </c>
      <c r="R3988" s="82" t="s">
        <v>1432</v>
      </c>
      <c r="S3988" s="64"/>
      <c r="T3988" s="84">
        <v>4275.8999999999978</v>
      </c>
      <c r="U3988" s="84">
        <v>5000</v>
      </c>
      <c r="V3988" s="84">
        <v>3138.7</v>
      </c>
      <c r="W3988" s="84">
        <f t="shared" si="634"/>
        <v>6137.199999999998</v>
      </c>
      <c r="X3988" s="84">
        <f t="shared" si="635"/>
        <v>3138.7</v>
      </c>
      <c r="Y3988" s="84"/>
      <c r="Z3988" s="16">
        <v>0</v>
      </c>
      <c r="AA3988" s="7">
        <v>0</v>
      </c>
      <c r="AB3988" s="7">
        <f t="shared" si="638"/>
        <v>3138.7</v>
      </c>
      <c r="AC3988" s="5">
        <f t="shared" si="639"/>
        <v>0</v>
      </c>
      <c r="AD3988" s="84">
        <f t="shared" si="636"/>
        <v>3138.7</v>
      </c>
      <c r="AE3988" s="3">
        <f>VLOOKUP(I3988,[1]媒体政策预估表!A:N,MATCH(O3988,[1]媒体政策预估表!$A$2:$M$2,0),0)</f>
        <v>7.0000000000000007E-2</v>
      </c>
      <c r="AF3988" s="7">
        <f t="shared" si="640"/>
        <v>219.709</v>
      </c>
      <c r="AG3988" s="16">
        <v>0</v>
      </c>
      <c r="AH3988" s="84">
        <f t="shared" si="637"/>
        <v>3138.7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3417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3336</v>
      </c>
      <c r="K3989" s="2" t="s">
        <v>3296</v>
      </c>
      <c r="L3989" s="2" t="s">
        <v>35</v>
      </c>
      <c r="M3989" s="91" t="s">
        <v>1433</v>
      </c>
      <c r="N3989" s="64"/>
      <c r="O3989" s="64" t="s">
        <v>413</v>
      </c>
      <c r="P3989" s="64" t="s">
        <v>41</v>
      </c>
      <c r="Q3989" s="16">
        <v>0</v>
      </c>
      <c r="R3989" s="82" t="s">
        <v>1434</v>
      </c>
      <c r="S3989" s="64"/>
      <c r="T3989" s="84">
        <v>15625.599999999999</v>
      </c>
      <c r="U3989" s="84">
        <v>100000</v>
      </c>
      <c r="V3989" s="84">
        <v>96620.1</v>
      </c>
      <c r="W3989" s="84">
        <f t="shared" si="634"/>
        <v>19005.5</v>
      </c>
      <c r="X3989" s="84">
        <f t="shared" si="635"/>
        <v>96620.1</v>
      </c>
      <c r="Y3989" s="84"/>
      <c r="Z3989" s="16">
        <v>0</v>
      </c>
      <c r="AA3989" s="7">
        <v>0</v>
      </c>
      <c r="AB3989" s="7">
        <f t="shared" si="638"/>
        <v>96620.1</v>
      </c>
      <c r="AC3989" s="5">
        <f t="shared" si="639"/>
        <v>0</v>
      </c>
      <c r="AD3989" s="84">
        <f t="shared" si="636"/>
        <v>96620.1</v>
      </c>
      <c r="AE3989" s="3">
        <f>VLOOKUP(I3989,[1]媒体政策预估表!A:N,MATCH(O3989,[1]媒体政策预估表!$A$2:$M$2,0),0)</f>
        <v>7.0000000000000007E-2</v>
      </c>
      <c r="AF3989" s="7">
        <f t="shared" si="640"/>
        <v>6763.4070000000011</v>
      </c>
      <c r="AG3989" s="16">
        <v>0</v>
      </c>
      <c r="AH3989" s="84">
        <f t="shared" si="637"/>
        <v>96620.1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3417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3336</v>
      </c>
      <c r="K3990" s="2" t="s">
        <v>3296</v>
      </c>
      <c r="L3990" s="2" t="s">
        <v>35</v>
      </c>
      <c r="M3990" s="91" t="s">
        <v>1435</v>
      </c>
      <c r="N3990" s="64"/>
      <c r="O3990" s="64" t="s">
        <v>413</v>
      </c>
      <c r="P3990" s="64" t="s">
        <v>41</v>
      </c>
      <c r="Q3990" s="16">
        <v>0</v>
      </c>
      <c r="R3990" s="82" t="s">
        <v>1436</v>
      </c>
      <c r="S3990" s="64"/>
      <c r="T3990" s="84">
        <v>2248.5</v>
      </c>
      <c r="U3990" s="84">
        <v>25000</v>
      </c>
      <c r="V3990" s="84">
        <v>21267.5</v>
      </c>
      <c r="W3990" s="84">
        <f t="shared" si="634"/>
        <v>5981</v>
      </c>
      <c r="X3990" s="84">
        <f t="shared" si="635"/>
        <v>21267.5</v>
      </c>
      <c r="Y3990" s="84"/>
      <c r="Z3990" s="16">
        <v>0</v>
      </c>
      <c r="AA3990" s="7">
        <v>0</v>
      </c>
      <c r="AB3990" s="7">
        <f t="shared" si="638"/>
        <v>21267.5</v>
      </c>
      <c r="AC3990" s="5">
        <f t="shared" si="639"/>
        <v>0</v>
      </c>
      <c r="AD3990" s="84">
        <f t="shared" si="636"/>
        <v>21267.5</v>
      </c>
      <c r="AE3990" s="3">
        <f>VLOOKUP(I3990,[1]媒体政策预估表!A:N,MATCH(O3990,[1]媒体政策预估表!$A$2:$M$2,0),0)</f>
        <v>7.0000000000000007E-2</v>
      </c>
      <c r="AF3990" s="7">
        <f t="shared" si="640"/>
        <v>1488.7250000000001</v>
      </c>
      <c r="AG3990" s="16">
        <v>0</v>
      </c>
      <c r="AH3990" s="84">
        <f t="shared" si="637"/>
        <v>21267.5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3417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3336</v>
      </c>
      <c r="K3991" s="2" t="s">
        <v>3296</v>
      </c>
      <c r="L3991" s="2" t="s">
        <v>35</v>
      </c>
      <c r="M3991" s="91" t="s">
        <v>1437</v>
      </c>
      <c r="N3991" s="64"/>
      <c r="O3991" s="64" t="s">
        <v>413</v>
      </c>
      <c r="P3991" s="64" t="s">
        <v>41</v>
      </c>
      <c r="Q3991" s="16">
        <v>0</v>
      </c>
      <c r="R3991" s="82" t="s">
        <v>1438</v>
      </c>
      <c r="S3991" s="64"/>
      <c r="T3991" s="84">
        <v>2145.7999999999993</v>
      </c>
      <c r="U3991" s="84">
        <v>10000</v>
      </c>
      <c r="V3991" s="84">
        <v>5989.8</v>
      </c>
      <c r="W3991" s="84">
        <f t="shared" si="634"/>
        <v>6155.9999999999991</v>
      </c>
      <c r="X3991" s="84">
        <f t="shared" si="635"/>
        <v>5989.8</v>
      </c>
      <c r="Y3991" s="84"/>
      <c r="Z3991" s="16">
        <v>0</v>
      </c>
      <c r="AA3991" s="7">
        <v>0</v>
      </c>
      <c r="AB3991" s="7">
        <f t="shared" si="638"/>
        <v>5989.8</v>
      </c>
      <c r="AC3991" s="5">
        <f t="shared" si="639"/>
        <v>0</v>
      </c>
      <c r="AD3991" s="84">
        <f t="shared" si="636"/>
        <v>5989.8</v>
      </c>
      <c r="AE3991" s="3">
        <f>VLOOKUP(I3991,[1]媒体政策预估表!A:N,MATCH(O3991,[1]媒体政策预估表!$A$2:$M$2,0),0)</f>
        <v>7.0000000000000007E-2</v>
      </c>
      <c r="AF3991" s="7">
        <f t="shared" si="640"/>
        <v>419.28600000000006</v>
      </c>
      <c r="AG3991" s="16">
        <v>0</v>
      </c>
      <c r="AH3991" s="84">
        <f t="shared" si="637"/>
        <v>5989.8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3418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3336</v>
      </c>
      <c r="K3992" s="2" t="s">
        <v>3296</v>
      </c>
      <c r="L3992" s="2" t="s">
        <v>35</v>
      </c>
      <c r="M3992" s="91" t="s">
        <v>1439</v>
      </c>
      <c r="N3992" s="64"/>
      <c r="O3992" s="64" t="s">
        <v>413</v>
      </c>
      <c r="P3992" s="64" t="s">
        <v>41</v>
      </c>
      <c r="Q3992" s="16">
        <v>0</v>
      </c>
      <c r="R3992" s="82" t="s">
        <v>1440</v>
      </c>
      <c r="S3992" s="64"/>
      <c r="T3992" s="84">
        <v>3794.9099999999926</v>
      </c>
      <c r="U3992" s="84">
        <v>5000</v>
      </c>
      <c r="V3992" s="84">
        <v>3757.5</v>
      </c>
      <c r="W3992" s="84">
        <f t="shared" si="634"/>
        <v>5037.4099999999926</v>
      </c>
      <c r="X3992" s="84">
        <f t="shared" si="635"/>
        <v>3757.5</v>
      </c>
      <c r="Y3992" s="84"/>
      <c r="Z3992" s="16">
        <v>0</v>
      </c>
      <c r="AA3992" s="7">
        <v>0</v>
      </c>
      <c r="AB3992" s="7">
        <f t="shared" si="638"/>
        <v>3757.5</v>
      </c>
      <c r="AC3992" s="5">
        <f t="shared" si="639"/>
        <v>0</v>
      </c>
      <c r="AD3992" s="84">
        <f t="shared" si="636"/>
        <v>3757.5</v>
      </c>
      <c r="AE3992" s="3">
        <f>VLOOKUP(I3992,[1]媒体政策预估表!A:N,MATCH(O3992,[1]媒体政策预估表!$A$2:$M$2,0),0)</f>
        <v>7.0000000000000007E-2</v>
      </c>
      <c r="AF3992" s="7">
        <f t="shared" si="640"/>
        <v>263.02500000000003</v>
      </c>
      <c r="AG3992" s="16">
        <v>0</v>
      </c>
      <c r="AH3992" s="84">
        <f t="shared" si="637"/>
        <v>3757.5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3417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3336</v>
      </c>
      <c r="K3993" s="2" t="s">
        <v>3296</v>
      </c>
      <c r="L3993" s="2" t="s">
        <v>35</v>
      </c>
      <c r="M3993" s="91" t="s">
        <v>1441</v>
      </c>
      <c r="N3993" s="64"/>
      <c r="O3993" s="64" t="s">
        <v>413</v>
      </c>
      <c r="P3993" s="64" t="s">
        <v>41</v>
      </c>
      <c r="Q3993" s="16">
        <v>0</v>
      </c>
      <c r="R3993" s="82" t="s">
        <v>1442</v>
      </c>
      <c r="S3993" s="64"/>
      <c r="T3993" s="84">
        <v>17494.7</v>
      </c>
      <c r="U3993" s="84">
        <v>30000</v>
      </c>
      <c r="V3993" s="84">
        <v>34251.800000000003</v>
      </c>
      <c r="W3993" s="84">
        <f t="shared" si="634"/>
        <v>13242.899999999994</v>
      </c>
      <c r="X3993" s="84">
        <f t="shared" si="635"/>
        <v>34251.800000000003</v>
      </c>
      <c r="Y3993" s="84"/>
      <c r="Z3993" s="16">
        <v>0</v>
      </c>
      <c r="AA3993" s="7">
        <v>0</v>
      </c>
      <c r="AB3993" s="7">
        <f t="shared" si="638"/>
        <v>34251.800000000003</v>
      </c>
      <c r="AC3993" s="5">
        <f t="shared" si="639"/>
        <v>0</v>
      </c>
      <c r="AD3993" s="84">
        <f t="shared" si="636"/>
        <v>34251.800000000003</v>
      </c>
      <c r="AE3993" s="3">
        <f>VLOOKUP(I3993,[1]媒体政策预估表!A:N,MATCH(O3993,[1]媒体政策预估表!$A$2:$M$2,0),0)</f>
        <v>7.0000000000000007E-2</v>
      </c>
      <c r="AF3993" s="7">
        <f t="shared" si="640"/>
        <v>2397.6260000000007</v>
      </c>
      <c r="AG3993" s="16">
        <v>0</v>
      </c>
      <c r="AH3993" s="84">
        <f t="shared" si="637"/>
        <v>34251.800000000003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3417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3336</v>
      </c>
      <c r="K3994" s="2" t="s">
        <v>3296</v>
      </c>
      <c r="L3994" s="2" t="s">
        <v>35</v>
      </c>
      <c r="M3994" s="91" t="s">
        <v>3544</v>
      </c>
      <c r="N3994" s="64"/>
      <c r="O3994" s="64" t="s">
        <v>413</v>
      </c>
      <c r="P3994" s="64" t="s">
        <v>41</v>
      </c>
      <c r="Q3994" s="16">
        <v>0</v>
      </c>
      <c r="R3994" s="82" t="s">
        <v>3545</v>
      </c>
      <c r="S3994" s="64"/>
      <c r="T3994" s="84">
        <v>0</v>
      </c>
      <c r="U3994" s="84">
        <v>260000</v>
      </c>
      <c r="V3994" s="84">
        <v>167997.7</v>
      </c>
      <c r="W3994" s="84">
        <f t="shared" si="634"/>
        <v>92002.299999999988</v>
      </c>
      <c r="X3994" s="84">
        <f t="shared" si="635"/>
        <v>167997.7</v>
      </c>
      <c r="Y3994" s="84"/>
      <c r="Z3994" s="16">
        <v>0</v>
      </c>
      <c r="AA3994" s="7">
        <v>0</v>
      </c>
      <c r="AB3994" s="7">
        <f t="shared" si="638"/>
        <v>167997.7</v>
      </c>
      <c r="AC3994" s="5">
        <f t="shared" si="639"/>
        <v>0</v>
      </c>
      <c r="AD3994" s="84">
        <f t="shared" si="636"/>
        <v>167997.7</v>
      </c>
      <c r="AE3994" s="3">
        <f>VLOOKUP(I3994,[1]媒体政策预估表!A:N,MATCH(O3994,[1]媒体政策预估表!$A$2:$M$2,0),0)</f>
        <v>7.0000000000000007E-2</v>
      </c>
      <c r="AF3994" s="7">
        <f t="shared" si="640"/>
        <v>11759.839000000002</v>
      </c>
      <c r="AG3994" s="16">
        <v>0</v>
      </c>
      <c r="AH3994" s="84">
        <f t="shared" si="637"/>
        <v>167997.7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3418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3336</v>
      </c>
      <c r="K3995" s="2" t="s">
        <v>3296</v>
      </c>
      <c r="L3995" s="2" t="s">
        <v>35</v>
      </c>
      <c r="M3995" s="91" t="s">
        <v>1443</v>
      </c>
      <c r="N3995" s="64"/>
      <c r="O3995" s="64" t="s">
        <v>413</v>
      </c>
      <c r="P3995" s="64" t="s">
        <v>41</v>
      </c>
      <c r="Q3995" s="16">
        <v>0</v>
      </c>
      <c r="R3995" s="82" t="s">
        <v>1444</v>
      </c>
      <c r="S3995" s="64"/>
      <c r="T3995" s="84">
        <v>6210.2999999999993</v>
      </c>
      <c r="U3995" s="84">
        <v>5000</v>
      </c>
      <c r="V3995" s="84">
        <v>5912.2</v>
      </c>
      <c r="W3995" s="84">
        <f t="shared" si="634"/>
        <v>5298.0999999999995</v>
      </c>
      <c r="X3995" s="84">
        <f t="shared" si="635"/>
        <v>5912.2</v>
      </c>
      <c r="Y3995" s="84"/>
      <c r="Z3995" s="16">
        <v>0</v>
      </c>
      <c r="AA3995" s="7">
        <v>0</v>
      </c>
      <c r="AB3995" s="7">
        <f t="shared" si="638"/>
        <v>5912.2</v>
      </c>
      <c r="AC3995" s="5">
        <f t="shared" si="639"/>
        <v>0</v>
      </c>
      <c r="AD3995" s="84">
        <f t="shared" si="636"/>
        <v>5912.2</v>
      </c>
      <c r="AE3995" s="3">
        <f>VLOOKUP(I3995,[1]媒体政策预估表!A:N,MATCH(O3995,[1]媒体政策预估表!$A$2:$M$2,0),0)</f>
        <v>7.0000000000000007E-2</v>
      </c>
      <c r="AF3995" s="7">
        <f t="shared" si="640"/>
        <v>413.85400000000004</v>
      </c>
      <c r="AG3995" s="16">
        <v>0</v>
      </c>
      <c r="AH3995" s="84">
        <f t="shared" si="637"/>
        <v>5912.2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3417</v>
      </c>
      <c r="B3996" s="91" t="s">
        <v>35</v>
      </c>
      <c r="C3996" s="91" t="s">
        <v>146</v>
      </c>
      <c r="D3996" s="91" t="s">
        <v>147</v>
      </c>
      <c r="E3996" s="91" t="s">
        <v>1424</v>
      </c>
      <c r="F3996" s="91" t="s">
        <v>1424</v>
      </c>
      <c r="G3996" s="91" t="s">
        <v>1424</v>
      </c>
      <c r="H3996" s="91">
        <v>360</v>
      </c>
      <c r="I3996" s="91" t="s">
        <v>1063</v>
      </c>
      <c r="J3996" s="2" t="s">
        <v>3336</v>
      </c>
      <c r="K3996" s="2" t="s">
        <v>3296</v>
      </c>
      <c r="L3996" s="2" t="s">
        <v>35</v>
      </c>
      <c r="M3996" s="91" t="s">
        <v>1445</v>
      </c>
      <c r="N3996" s="64"/>
      <c r="O3996" s="64" t="s">
        <v>413</v>
      </c>
      <c r="P3996" s="64" t="s">
        <v>41</v>
      </c>
      <c r="Q3996" s="16">
        <v>0</v>
      </c>
      <c r="R3996" s="82" t="s">
        <v>1446</v>
      </c>
      <c r="S3996" s="64"/>
      <c r="T3996" s="84">
        <v>36415.899999999994</v>
      </c>
      <c r="U3996" s="84">
        <v>200000</v>
      </c>
      <c r="V3996" s="84">
        <v>212833.5</v>
      </c>
      <c r="W3996" s="84">
        <f t="shared" si="634"/>
        <v>23582.399999999994</v>
      </c>
      <c r="X3996" s="84">
        <f t="shared" si="635"/>
        <v>212833.5</v>
      </c>
      <c r="Y3996" s="84"/>
      <c r="Z3996" s="16">
        <v>0</v>
      </c>
      <c r="AA3996" s="7">
        <v>0</v>
      </c>
      <c r="AB3996" s="7">
        <f t="shared" si="638"/>
        <v>212833.5</v>
      </c>
      <c r="AC3996" s="5">
        <f t="shared" si="639"/>
        <v>0</v>
      </c>
      <c r="AD3996" s="84">
        <f t="shared" si="636"/>
        <v>212833.5</v>
      </c>
      <c r="AE3996" s="3">
        <f>VLOOKUP(I3996,[1]媒体政策预估表!A:N,MATCH(O3996,[1]媒体政策预估表!$A$2:$M$2,0),0)</f>
        <v>7.0000000000000007E-2</v>
      </c>
      <c r="AF3996" s="7">
        <f t="shared" si="640"/>
        <v>14898.345000000001</v>
      </c>
      <c r="AG3996" s="16">
        <v>0</v>
      </c>
      <c r="AH3996" s="84">
        <f t="shared" si="637"/>
        <v>212833.5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3417</v>
      </c>
      <c r="B3997" s="91" t="s">
        <v>35</v>
      </c>
      <c r="C3997" s="91" t="s">
        <v>146</v>
      </c>
      <c r="D3997" s="91" t="s">
        <v>147</v>
      </c>
      <c r="E3997" s="91" t="s">
        <v>588</v>
      </c>
      <c r="F3997" s="91" t="s">
        <v>589</v>
      </c>
      <c r="G3997" s="91" t="s">
        <v>588</v>
      </c>
      <c r="H3997" s="91">
        <v>360</v>
      </c>
      <c r="I3997" s="91" t="s">
        <v>1063</v>
      </c>
      <c r="J3997" s="2" t="s">
        <v>3336</v>
      </c>
      <c r="K3997" s="2" t="s">
        <v>3296</v>
      </c>
      <c r="L3997" s="2" t="s">
        <v>35</v>
      </c>
      <c r="M3997" s="91" t="s">
        <v>1447</v>
      </c>
      <c r="N3997" s="64"/>
      <c r="O3997" s="64" t="s">
        <v>413</v>
      </c>
      <c r="P3997" s="64" t="s">
        <v>46</v>
      </c>
      <c r="Q3997" s="16">
        <v>0.02</v>
      </c>
      <c r="R3997" s="82" t="s">
        <v>1448</v>
      </c>
      <c r="S3997" s="64"/>
      <c r="T3997" s="84">
        <v>30728.569999999992</v>
      </c>
      <c r="U3997" s="84">
        <v>80000</v>
      </c>
      <c r="V3997" s="84">
        <v>58660.5</v>
      </c>
      <c r="W3997" s="84">
        <f t="shared" si="634"/>
        <v>52068.069999999992</v>
      </c>
      <c r="X3997" s="84">
        <f t="shared" si="635"/>
        <v>57510.294117647056</v>
      </c>
      <c r="Y3997" s="84"/>
      <c r="Z3997" s="16">
        <v>0</v>
      </c>
      <c r="AA3997" s="7">
        <v>0</v>
      </c>
      <c r="AB3997" s="7">
        <f t="shared" si="638"/>
        <v>57510.294117647056</v>
      </c>
      <c r="AC3997" s="5">
        <f t="shared" si="639"/>
        <v>1150.2058823529442</v>
      </c>
      <c r="AD3997" s="84">
        <f t="shared" si="636"/>
        <v>58660.5</v>
      </c>
      <c r="AE3997" s="3">
        <f>VLOOKUP(I3997,[1]媒体政策预估表!A:N,MATCH(O3997,[1]媒体政策预估表!$A$2:$M$2,0),0)</f>
        <v>7.0000000000000007E-2</v>
      </c>
      <c r="AF3997" s="7">
        <f t="shared" si="640"/>
        <v>4106.2350000000006</v>
      </c>
      <c r="AG3997" s="16">
        <v>0</v>
      </c>
      <c r="AH3997" s="84">
        <f t="shared" si="637"/>
        <v>58660.5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3417</v>
      </c>
      <c r="B3998" s="91" t="s">
        <v>35</v>
      </c>
      <c r="C3998" s="91" t="s">
        <v>146</v>
      </c>
      <c r="D3998" s="91" t="s">
        <v>147</v>
      </c>
      <c r="E3998" s="91" t="s">
        <v>3546</v>
      </c>
      <c r="F3998" s="91" t="s">
        <v>3547</v>
      </c>
      <c r="G3998" s="91" t="s">
        <v>3546</v>
      </c>
      <c r="H3998" s="91">
        <v>360</v>
      </c>
      <c r="I3998" s="91" t="s">
        <v>1063</v>
      </c>
      <c r="J3998" s="2" t="s">
        <v>3336</v>
      </c>
      <c r="K3998" s="2" t="s">
        <v>3296</v>
      </c>
      <c r="L3998" s="2" t="s">
        <v>35</v>
      </c>
      <c r="M3998" s="91" t="s">
        <v>3548</v>
      </c>
      <c r="N3998" s="64"/>
      <c r="O3998" s="64" t="s">
        <v>413</v>
      </c>
      <c r="P3998" s="64" t="s">
        <v>41</v>
      </c>
      <c r="Q3998" s="16">
        <v>0</v>
      </c>
      <c r="R3998" s="82" t="s">
        <v>3549</v>
      </c>
      <c r="S3998" s="64"/>
      <c r="T3998" s="84">
        <v>0</v>
      </c>
      <c r="U3998" s="84">
        <v>5000</v>
      </c>
      <c r="V3998" s="84">
        <v>0</v>
      </c>
      <c r="W3998" s="84">
        <f t="shared" si="634"/>
        <v>5000</v>
      </c>
      <c r="X3998" s="84">
        <f t="shared" si="635"/>
        <v>0</v>
      </c>
      <c r="Y3998" s="84"/>
      <c r="Z3998" s="16">
        <v>0</v>
      </c>
      <c r="AA3998" s="7">
        <v>0</v>
      </c>
      <c r="AB3998" s="7">
        <f t="shared" si="638"/>
        <v>0</v>
      </c>
      <c r="AC3998" s="5">
        <f t="shared" si="639"/>
        <v>0</v>
      </c>
      <c r="AD3998" s="84">
        <f t="shared" si="636"/>
        <v>0</v>
      </c>
      <c r="AE3998" s="3">
        <f>VLOOKUP(I3998,[1]媒体政策预估表!A:N,MATCH(O3998,[1]媒体政策预估表!$A$2:$M$2,0),0)</f>
        <v>7.0000000000000007E-2</v>
      </c>
      <c r="AF3998" s="7">
        <f t="shared" si="640"/>
        <v>0</v>
      </c>
      <c r="AG3998" s="16">
        <v>0</v>
      </c>
      <c r="AH3998" s="84">
        <f t="shared" si="637"/>
        <v>0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3417</v>
      </c>
      <c r="B3999" s="91" t="s">
        <v>35</v>
      </c>
      <c r="C3999" s="91" t="s">
        <v>146</v>
      </c>
      <c r="D3999" s="91" t="s">
        <v>147</v>
      </c>
      <c r="E3999" s="91" t="s">
        <v>1450</v>
      </c>
      <c r="F3999" s="91" t="s">
        <v>1450</v>
      </c>
      <c r="G3999" s="91" t="s">
        <v>1450</v>
      </c>
      <c r="H3999" s="91">
        <v>360</v>
      </c>
      <c r="I3999" s="91" t="s">
        <v>1063</v>
      </c>
      <c r="J3999" s="2" t="s">
        <v>3336</v>
      </c>
      <c r="K3999" s="2" t="s">
        <v>3296</v>
      </c>
      <c r="L3999" s="2" t="s">
        <v>35</v>
      </c>
      <c r="M3999" s="91" t="s">
        <v>1450</v>
      </c>
      <c r="N3999" s="64"/>
      <c r="O3999" s="64" t="s">
        <v>413</v>
      </c>
      <c r="P3999" s="64" t="s">
        <v>46</v>
      </c>
      <c r="Q3999" s="16">
        <v>0.01</v>
      </c>
      <c r="R3999" s="82" t="s">
        <v>1451</v>
      </c>
      <c r="S3999" s="64"/>
      <c r="T3999" s="84">
        <v>453.20000000000073</v>
      </c>
      <c r="U3999" s="84">
        <v>20000</v>
      </c>
      <c r="V3999" s="84">
        <v>7135.82</v>
      </c>
      <c r="W3999" s="84">
        <f t="shared" si="634"/>
        <v>13317.380000000001</v>
      </c>
      <c r="X3999" s="84">
        <f t="shared" si="635"/>
        <v>7065.1683168316831</v>
      </c>
      <c r="Y3999" s="84"/>
      <c r="Z3999" s="16">
        <v>0</v>
      </c>
      <c r="AA3999" s="7">
        <v>0</v>
      </c>
      <c r="AB3999" s="7">
        <f t="shared" si="638"/>
        <v>7065.1683168316831</v>
      </c>
      <c r="AC3999" s="5">
        <f t="shared" si="639"/>
        <v>70.651683168316595</v>
      </c>
      <c r="AD3999" s="84">
        <f t="shared" si="636"/>
        <v>7135.82</v>
      </c>
      <c r="AE3999" s="3">
        <f>VLOOKUP(I3999,[1]媒体政策预估表!A:N,MATCH(O3999,[1]媒体政策预估表!$A$2:$M$2,0),0)</f>
        <v>7.0000000000000007E-2</v>
      </c>
      <c r="AF3999" s="7">
        <f t="shared" si="640"/>
        <v>499.50740000000002</v>
      </c>
      <c r="AG3999" s="16">
        <v>0</v>
      </c>
      <c r="AH3999" s="84">
        <f t="shared" si="637"/>
        <v>7135.82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3417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3336</v>
      </c>
      <c r="K4000" s="2" t="s">
        <v>3296</v>
      </c>
      <c r="L4000" s="2" t="s">
        <v>35</v>
      </c>
      <c r="M4000" s="91" t="s">
        <v>1456</v>
      </c>
      <c r="N4000" s="64"/>
      <c r="O4000" s="64" t="s">
        <v>413</v>
      </c>
      <c r="P4000" s="64" t="s">
        <v>46</v>
      </c>
      <c r="Q4000" s="16">
        <v>0.01</v>
      </c>
      <c r="R4000" s="82" t="s">
        <v>1457</v>
      </c>
      <c r="S4000" s="64"/>
      <c r="T4000" s="84">
        <v>4177.1000000000058</v>
      </c>
      <c r="U4000" s="84">
        <v>55000</v>
      </c>
      <c r="V4000" s="84">
        <v>50794.5</v>
      </c>
      <c r="W4000" s="84">
        <f t="shared" si="634"/>
        <v>8382.6000000000058</v>
      </c>
      <c r="X4000" s="84">
        <f t="shared" si="635"/>
        <v>50291.584158415841</v>
      </c>
      <c r="Y4000" s="84"/>
      <c r="Z4000" s="16">
        <v>0</v>
      </c>
      <c r="AA4000" s="7">
        <v>0</v>
      </c>
      <c r="AB4000" s="7">
        <f t="shared" si="638"/>
        <v>50291.584158415841</v>
      </c>
      <c r="AC4000" s="5">
        <f t="shared" si="639"/>
        <v>502.91584158415935</v>
      </c>
      <c r="AD4000" s="84">
        <f t="shared" si="636"/>
        <v>50794.5</v>
      </c>
      <c r="AE4000" s="3">
        <f>VLOOKUP(I4000,[1]媒体政策预估表!A:N,MATCH(O4000,[1]媒体政策预估表!$A$2:$M$2,0),0)</f>
        <v>7.0000000000000007E-2</v>
      </c>
      <c r="AF4000" s="7">
        <f t="shared" si="640"/>
        <v>3555.6150000000002</v>
      </c>
      <c r="AG4000" s="16">
        <v>0</v>
      </c>
      <c r="AH4000" s="84">
        <f t="shared" si="637"/>
        <v>50794.5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3417</v>
      </c>
      <c r="B4001" s="91" t="s">
        <v>35</v>
      </c>
      <c r="C4001" s="91" t="s">
        <v>146</v>
      </c>
      <c r="D4001" s="91" t="s">
        <v>147</v>
      </c>
      <c r="E4001" s="91" t="s">
        <v>1454</v>
      </c>
      <c r="F4001" s="91" t="s">
        <v>1455</v>
      </c>
      <c r="G4001" s="91" t="s">
        <v>1454</v>
      </c>
      <c r="H4001" s="91">
        <v>360</v>
      </c>
      <c r="I4001" s="91" t="s">
        <v>1063</v>
      </c>
      <c r="J4001" s="2" t="s">
        <v>3336</v>
      </c>
      <c r="K4001" s="2" t="s">
        <v>3296</v>
      </c>
      <c r="L4001" s="2" t="s">
        <v>35</v>
      </c>
      <c r="M4001" s="91" t="s">
        <v>1458</v>
      </c>
      <c r="N4001" s="64"/>
      <c r="O4001" s="64" t="s">
        <v>413</v>
      </c>
      <c r="P4001" s="64" t="s">
        <v>46</v>
      </c>
      <c r="Q4001" s="16">
        <v>0.01</v>
      </c>
      <c r="R4001" s="82" t="s">
        <v>1459</v>
      </c>
      <c r="S4001" s="64"/>
      <c r="T4001" s="84">
        <v>6645.98</v>
      </c>
      <c r="U4001" s="84">
        <v>20000</v>
      </c>
      <c r="V4001" s="84">
        <v>16361.3</v>
      </c>
      <c r="W4001" s="84">
        <f t="shared" si="634"/>
        <v>10284.68</v>
      </c>
      <c r="X4001" s="84">
        <f t="shared" si="635"/>
        <v>16199.306930693068</v>
      </c>
      <c r="Y4001" s="84"/>
      <c r="Z4001" s="16">
        <v>0</v>
      </c>
      <c r="AA4001" s="7">
        <v>0</v>
      </c>
      <c r="AB4001" s="7">
        <f t="shared" si="638"/>
        <v>16199.306930693068</v>
      </c>
      <c r="AC4001" s="5">
        <f t="shared" si="639"/>
        <v>161.99306930693092</v>
      </c>
      <c r="AD4001" s="84">
        <f t="shared" si="636"/>
        <v>16361.3</v>
      </c>
      <c r="AE4001" s="3">
        <f>VLOOKUP(I4001,[1]媒体政策预估表!A:N,MATCH(O4001,[1]媒体政策预估表!$A$2:$M$2,0),0)</f>
        <v>7.0000000000000007E-2</v>
      </c>
      <c r="AF4001" s="7">
        <f t="shared" si="640"/>
        <v>1145.2910000000002</v>
      </c>
      <c r="AG4001" s="16">
        <v>0</v>
      </c>
      <c r="AH4001" s="84">
        <f t="shared" si="637"/>
        <v>16361.3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3418</v>
      </c>
      <c r="B4002" s="91" t="s">
        <v>35</v>
      </c>
      <c r="C4002" s="91" t="s">
        <v>146</v>
      </c>
      <c r="D4002" s="91" t="s">
        <v>147</v>
      </c>
      <c r="E4002" s="91" t="s">
        <v>3550</v>
      </c>
      <c r="F4002" s="91" t="s">
        <v>3550</v>
      </c>
      <c r="G4002" s="91" t="s">
        <v>3550</v>
      </c>
      <c r="H4002" s="91">
        <v>360</v>
      </c>
      <c r="I4002" s="91" t="s">
        <v>1063</v>
      </c>
      <c r="J4002" s="2" t="s">
        <v>3336</v>
      </c>
      <c r="K4002" s="2" t="s">
        <v>3296</v>
      </c>
      <c r="L4002" s="2" t="s">
        <v>35</v>
      </c>
      <c r="M4002" s="91" t="s">
        <v>3550</v>
      </c>
      <c r="N4002" s="64"/>
      <c r="O4002" s="64" t="s">
        <v>413</v>
      </c>
      <c r="P4002" s="64" t="s">
        <v>41</v>
      </c>
      <c r="Q4002" s="16">
        <v>0</v>
      </c>
      <c r="R4002" s="82" t="s">
        <v>3551</v>
      </c>
      <c r="S4002" s="64"/>
      <c r="T4002" s="84">
        <v>0</v>
      </c>
      <c r="U4002" s="84">
        <v>0</v>
      </c>
      <c r="V4002" s="84">
        <v>0</v>
      </c>
      <c r="W4002" s="84">
        <f t="shared" si="634"/>
        <v>0</v>
      </c>
      <c r="X4002" s="84">
        <f t="shared" si="635"/>
        <v>0</v>
      </c>
      <c r="Y4002" s="84"/>
      <c r="Z4002" s="16">
        <v>0</v>
      </c>
      <c r="AA4002" s="7">
        <v>0</v>
      </c>
      <c r="AB4002" s="7">
        <f t="shared" si="638"/>
        <v>0</v>
      </c>
      <c r="AC4002" s="5">
        <f t="shared" si="639"/>
        <v>0</v>
      </c>
      <c r="AD4002" s="84">
        <f t="shared" si="636"/>
        <v>0</v>
      </c>
      <c r="AE4002" s="3">
        <f>VLOOKUP(I4002,[1]媒体政策预估表!A:N,MATCH(O4002,[1]媒体政策预估表!$A$2:$M$2,0),0)</f>
        <v>7.0000000000000007E-2</v>
      </c>
      <c r="AF4002" s="7">
        <f t="shared" si="640"/>
        <v>0</v>
      </c>
      <c r="AG4002" s="16">
        <v>0</v>
      </c>
      <c r="AH4002" s="84">
        <f t="shared" si="637"/>
        <v>0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3417</v>
      </c>
      <c r="B4003" s="91" t="s">
        <v>35</v>
      </c>
      <c r="C4003" s="91" t="s">
        <v>146</v>
      </c>
      <c r="D4003" s="91" t="s">
        <v>147</v>
      </c>
      <c r="E4003" s="91" t="s">
        <v>3550</v>
      </c>
      <c r="F4003" s="91" t="s">
        <v>3550</v>
      </c>
      <c r="G4003" s="91" t="s">
        <v>3550</v>
      </c>
      <c r="H4003" s="91">
        <v>360</v>
      </c>
      <c r="I4003" s="91" t="s">
        <v>1063</v>
      </c>
      <c r="J4003" s="2" t="s">
        <v>3336</v>
      </c>
      <c r="K4003" s="2" t="s">
        <v>3296</v>
      </c>
      <c r="L4003" s="2" t="s">
        <v>35</v>
      </c>
      <c r="M4003" s="91" t="s">
        <v>3550</v>
      </c>
      <c r="N4003" s="64"/>
      <c r="O4003" s="64" t="s">
        <v>413</v>
      </c>
      <c r="P4003" s="64" t="s">
        <v>41</v>
      </c>
      <c r="Q4003" s="16">
        <v>0</v>
      </c>
      <c r="R4003" s="82" t="s">
        <v>3552</v>
      </c>
      <c r="S4003" s="64"/>
      <c r="T4003" s="84">
        <v>0</v>
      </c>
      <c r="U4003" s="84">
        <v>40000</v>
      </c>
      <c r="V4003" s="84">
        <v>25532.1</v>
      </c>
      <c r="W4003" s="84">
        <f t="shared" si="634"/>
        <v>14467.900000000001</v>
      </c>
      <c r="X4003" s="84">
        <f t="shared" si="635"/>
        <v>25532.1</v>
      </c>
      <c r="Y4003" s="84"/>
      <c r="Z4003" s="16">
        <v>0</v>
      </c>
      <c r="AA4003" s="7">
        <v>0</v>
      </c>
      <c r="AB4003" s="7">
        <f t="shared" si="638"/>
        <v>25532.1</v>
      </c>
      <c r="AC4003" s="5">
        <f t="shared" si="639"/>
        <v>0</v>
      </c>
      <c r="AD4003" s="84">
        <f t="shared" si="636"/>
        <v>25532.1</v>
      </c>
      <c r="AE4003" s="3">
        <f>VLOOKUP(I4003,[1]媒体政策预估表!A:N,MATCH(O4003,[1]媒体政策预估表!$A$2:$M$2,0),0)</f>
        <v>7.0000000000000007E-2</v>
      </c>
      <c r="AF4003" s="7">
        <f t="shared" si="640"/>
        <v>1787.2470000000001</v>
      </c>
      <c r="AG4003" s="16">
        <v>0</v>
      </c>
      <c r="AH4003" s="84">
        <f t="shared" si="637"/>
        <v>25532.1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3417</v>
      </c>
      <c r="B4004" s="91" t="s">
        <v>35</v>
      </c>
      <c r="C4004" s="91" t="s">
        <v>146</v>
      </c>
      <c r="D4004" s="91" t="s">
        <v>147</v>
      </c>
      <c r="E4004" s="91" t="s">
        <v>1460</v>
      </c>
      <c r="F4004" s="91" t="s">
        <v>1461</v>
      </c>
      <c r="G4004" s="91" t="s">
        <v>1460</v>
      </c>
      <c r="H4004" s="91">
        <v>360</v>
      </c>
      <c r="I4004" s="91" t="s">
        <v>1063</v>
      </c>
      <c r="J4004" s="2" t="s">
        <v>3336</v>
      </c>
      <c r="K4004" s="2" t="s">
        <v>3296</v>
      </c>
      <c r="L4004" s="2" t="s">
        <v>35</v>
      </c>
      <c r="M4004" s="91" t="s">
        <v>1460</v>
      </c>
      <c r="N4004" s="64"/>
      <c r="O4004" s="64" t="s">
        <v>413</v>
      </c>
      <c r="P4004" s="64" t="s">
        <v>41</v>
      </c>
      <c r="Q4004" s="16">
        <v>0</v>
      </c>
      <c r="R4004" s="82" t="s">
        <v>1462</v>
      </c>
      <c r="S4004" s="64"/>
      <c r="T4004" s="84">
        <v>1944.0999999999985</v>
      </c>
      <c r="U4004" s="84">
        <v>30000</v>
      </c>
      <c r="V4004" s="84">
        <v>24098.1</v>
      </c>
      <c r="W4004" s="84">
        <f t="shared" si="634"/>
        <v>7846</v>
      </c>
      <c r="X4004" s="84">
        <f t="shared" si="635"/>
        <v>24098.1</v>
      </c>
      <c r="Y4004" s="84"/>
      <c r="Z4004" s="16">
        <v>0</v>
      </c>
      <c r="AA4004" s="7">
        <v>0</v>
      </c>
      <c r="AB4004" s="7">
        <f t="shared" si="638"/>
        <v>24098.1</v>
      </c>
      <c r="AC4004" s="5">
        <f t="shared" si="639"/>
        <v>0</v>
      </c>
      <c r="AD4004" s="84">
        <f t="shared" si="636"/>
        <v>24098.1</v>
      </c>
      <c r="AE4004" s="3">
        <f>VLOOKUP(I4004,[1]媒体政策预估表!A:N,MATCH(O4004,[1]媒体政策预估表!$A$2:$M$2,0),0)</f>
        <v>7.0000000000000007E-2</v>
      </c>
      <c r="AF4004" s="7">
        <f t="shared" si="640"/>
        <v>1686.867</v>
      </c>
      <c r="AG4004" s="16">
        <v>0</v>
      </c>
      <c r="AH4004" s="84">
        <f t="shared" si="637"/>
        <v>24098.1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3417</v>
      </c>
      <c r="B4005" s="91" t="s">
        <v>35</v>
      </c>
      <c r="C4005" s="91" t="s">
        <v>146</v>
      </c>
      <c r="D4005" s="91" t="s">
        <v>154</v>
      </c>
      <c r="E4005" s="91" t="s">
        <v>1463</v>
      </c>
      <c r="F4005" s="91" t="s">
        <v>1463</v>
      </c>
      <c r="G4005" s="91" t="s">
        <v>1463</v>
      </c>
      <c r="H4005" s="91">
        <v>360</v>
      </c>
      <c r="I4005" s="91" t="s">
        <v>1063</v>
      </c>
      <c r="J4005" s="2" t="s">
        <v>3336</v>
      </c>
      <c r="K4005" s="2" t="s">
        <v>3296</v>
      </c>
      <c r="L4005" s="2" t="s">
        <v>35</v>
      </c>
      <c r="M4005" s="91" t="s">
        <v>1464</v>
      </c>
      <c r="N4005" s="64"/>
      <c r="O4005" s="64" t="s">
        <v>413</v>
      </c>
      <c r="P4005" s="64" t="s">
        <v>41</v>
      </c>
      <c r="Q4005" s="16">
        <v>0</v>
      </c>
      <c r="R4005" s="82" t="s">
        <v>1465</v>
      </c>
      <c r="S4005" s="64"/>
      <c r="T4005" s="84">
        <v>3330.2000000000007</v>
      </c>
      <c r="U4005" s="84">
        <v>26000</v>
      </c>
      <c r="V4005" s="84">
        <v>25538</v>
      </c>
      <c r="W4005" s="84">
        <f t="shared" si="634"/>
        <v>3792.2000000000007</v>
      </c>
      <c r="X4005" s="84">
        <f t="shared" si="635"/>
        <v>25538</v>
      </c>
      <c r="Y4005" s="84"/>
      <c r="Z4005" s="16">
        <v>0</v>
      </c>
      <c r="AA4005" s="7">
        <v>0</v>
      </c>
      <c r="AB4005" s="7">
        <f t="shared" si="638"/>
        <v>25538</v>
      </c>
      <c r="AC4005" s="5">
        <f t="shared" si="639"/>
        <v>0</v>
      </c>
      <c r="AD4005" s="84">
        <f t="shared" si="636"/>
        <v>25538</v>
      </c>
      <c r="AE4005" s="3">
        <f>VLOOKUP(I4005,[1]媒体政策预估表!A:N,MATCH(O4005,[1]媒体政策预估表!$A$2:$M$2,0),0)</f>
        <v>7.0000000000000007E-2</v>
      </c>
      <c r="AF4005" s="7">
        <f t="shared" si="640"/>
        <v>1787.66</v>
      </c>
      <c r="AG4005" s="16">
        <v>0</v>
      </c>
      <c r="AH4005" s="84">
        <f t="shared" si="637"/>
        <v>25538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3417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3336</v>
      </c>
      <c r="K4006" s="2" t="s">
        <v>3296</v>
      </c>
      <c r="L4006" s="2" t="s">
        <v>35</v>
      </c>
      <c r="M4006" s="91" t="s">
        <v>2051</v>
      </c>
      <c r="N4006" s="64"/>
      <c r="O4006" s="64" t="s">
        <v>413</v>
      </c>
      <c r="P4006" s="64" t="s">
        <v>41</v>
      </c>
      <c r="Q4006" s="16">
        <v>0</v>
      </c>
      <c r="R4006" s="82" t="s">
        <v>2052</v>
      </c>
      <c r="S4006" s="64"/>
      <c r="T4006" s="84">
        <v>0</v>
      </c>
      <c r="U4006" s="84">
        <v>165000</v>
      </c>
      <c r="V4006" s="84">
        <v>154129.06000000003</v>
      </c>
      <c r="W4006" s="84">
        <f t="shared" si="634"/>
        <v>10870.939999999973</v>
      </c>
      <c r="X4006" s="84">
        <f t="shared" si="635"/>
        <v>154129.06000000003</v>
      </c>
      <c r="Y4006" s="84"/>
      <c r="Z4006" s="16">
        <v>0</v>
      </c>
      <c r="AA4006" s="7">
        <v>0</v>
      </c>
      <c r="AB4006" s="7">
        <f t="shared" si="638"/>
        <v>154129.06000000003</v>
      </c>
      <c r="AC4006" s="5">
        <f t="shared" si="639"/>
        <v>0</v>
      </c>
      <c r="AD4006" s="84">
        <f t="shared" si="636"/>
        <v>154129.06000000003</v>
      </c>
      <c r="AE4006" s="3">
        <f>VLOOKUP(I4006,[1]媒体政策预估表!A:N,MATCH(O4006,[1]媒体政策预估表!$A$2:$M$2,0),0)</f>
        <v>7.0000000000000007E-2</v>
      </c>
      <c r="AF4006" s="7">
        <f t="shared" si="640"/>
        <v>10789.034200000004</v>
      </c>
      <c r="AG4006" s="16">
        <v>0</v>
      </c>
      <c r="AH4006" s="84">
        <f t="shared" si="637"/>
        <v>154129.06000000003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3417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3336</v>
      </c>
      <c r="K4007" s="2" t="s">
        <v>3296</v>
      </c>
      <c r="L4007" s="2" t="s">
        <v>35</v>
      </c>
      <c r="M4007" s="91" t="s">
        <v>3553</v>
      </c>
      <c r="N4007" s="64"/>
      <c r="O4007" s="64" t="s">
        <v>413</v>
      </c>
      <c r="P4007" s="64" t="s">
        <v>41</v>
      </c>
      <c r="Q4007" s="16">
        <v>0</v>
      </c>
      <c r="R4007" s="82" t="s">
        <v>3554</v>
      </c>
      <c r="S4007" s="64"/>
      <c r="T4007" s="84">
        <v>0</v>
      </c>
      <c r="U4007" s="84">
        <v>14952.939999999999</v>
      </c>
      <c r="V4007" s="84">
        <v>14952.94</v>
      </c>
      <c r="W4007" s="84">
        <f t="shared" si="634"/>
        <v>0</v>
      </c>
      <c r="X4007" s="84">
        <f t="shared" si="635"/>
        <v>14952.94</v>
      </c>
      <c r="Y4007" s="84"/>
      <c r="Z4007" s="16">
        <v>0</v>
      </c>
      <c r="AA4007" s="7">
        <v>0</v>
      </c>
      <c r="AB4007" s="7">
        <f t="shared" si="638"/>
        <v>14952.94</v>
      </c>
      <c r="AC4007" s="5">
        <f t="shared" si="639"/>
        <v>0</v>
      </c>
      <c r="AD4007" s="84">
        <f t="shared" si="636"/>
        <v>14952.94</v>
      </c>
      <c r="AE4007" s="3">
        <f>VLOOKUP(I4007,[1]媒体政策预估表!A:N,MATCH(O4007,[1]媒体政策预估表!$A$2:$M$2,0),0)</f>
        <v>7.0000000000000007E-2</v>
      </c>
      <c r="AF4007" s="7">
        <f t="shared" si="640"/>
        <v>1046.7058000000002</v>
      </c>
      <c r="AG4007" s="16">
        <v>0</v>
      </c>
      <c r="AH4007" s="84">
        <f t="shared" si="637"/>
        <v>14952.94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3417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3336</v>
      </c>
      <c r="K4008" s="2" t="s">
        <v>3296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1470</v>
      </c>
      <c r="S4008" s="64"/>
      <c r="T4008" s="84">
        <v>71223.230000000127</v>
      </c>
      <c r="U4008" s="84">
        <v>376096.25</v>
      </c>
      <c r="V4008" s="84">
        <v>393732.9</v>
      </c>
      <c r="W4008" s="84">
        <f t="shared" si="634"/>
        <v>53586.580000000075</v>
      </c>
      <c r="X4008" s="84">
        <f t="shared" si="635"/>
        <v>393732.9</v>
      </c>
      <c r="Y4008" s="84"/>
      <c r="Z4008" s="16">
        <v>0</v>
      </c>
      <c r="AA4008" s="7">
        <v>0</v>
      </c>
      <c r="AB4008" s="7">
        <f t="shared" si="638"/>
        <v>393732.9</v>
      </c>
      <c r="AC4008" s="5">
        <f t="shared" si="639"/>
        <v>0</v>
      </c>
      <c r="AD4008" s="84">
        <f t="shared" si="636"/>
        <v>393732.9</v>
      </c>
      <c r="AE4008" s="3">
        <f>VLOOKUP(I4008,[1]媒体政策预估表!A:N,MATCH(O4008,[1]媒体政策预估表!$A$2:$M$2,0),0)</f>
        <v>7.0000000000000007E-2</v>
      </c>
      <c r="AF4008" s="7">
        <f t="shared" si="640"/>
        <v>27561.303000000004</v>
      </c>
      <c r="AG4008" s="16">
        <v>0</v>
      </c>
      <c r="AH4008" s="84">
        <f t="shared" si="637"/>
        <v>393732.9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3417</v>
      </c>
      <c r="B4009" s="91" t="s">
        <v>35</v>
      </c>
      <c r="C4009" s="91" t="s">
        <v>146</v>
      </c>
      <c r="D4009" s="91" t="s">
        <v>154</v>
      </c>
      <c r="E4009" s="91" t="s">
        <v>157</v>
      </c>
      <c r="F4009" s="91" t="s">
        <v>1468</v>
      </c>
      <c r="G4009" s="91" t="s">
        <v>157</v>
      </c>
      <c r="H4009" s="91">
        <v>360</v>
      </c>
      <c r="I4009" s="91" t="s">
        <v>1063</v>
      </c>
      <c r="J4009" s="2" t="s">
        <v>3336</v>
      </c>
      <c r="K4009" s="2" t="s">
        <v>3296</v>
      </c>
      <c r="L4009" s="2" t="s">
        <v>35</v>
      </c>
      <c r="M4009" s="91" t="s">
        <v>1469</v>
      </c>
      <c r="N4009" s="64"/>
      <c r="O4009" s="64" t="s">
        <v>413</v>
      </c>
      <c r="P4009" s="64" t="s">
        <v>41</v>
      </c>
      <c r="Q4009" s="16">
        <v>0</v>
      </c>
      <c r="R4009" s="82" t="s">
        <v>2085</v>
      </c>
      <c r="S4009" s="64"/>
      <c r="T4009" s="84">
        <v>0</v>
      </c>
      <c r="U4009" s="84">
        <v>-26049.19</v>
      </c>
      <c r="V4009" s="84">
        <v>-26049.19</v>
      </c>
      <c r="W4009" s="84">
        <f t="shared" si="634"/>
        <v>0</v>
      </c>
      <c r="X4009" s="84">
        <f t="shared" si="635"/>
        <v>-26049.19</v>
      </c>
      <c r="Y4009" s="84"/>
      <c r="Z4009" s="16">
        <v>0</v>
      </c>
      <c r="AA4009" s="7">
        <v>0</v>
      </c>
      <c r="AB4009" s="7">
        <f t="shared" si="638"/>
        <v>-26049.19</v>
      </c>
      <c r="AC4009" s="5">
        <f t="shared" si="639"/>
        <v>0</v>
      </c>
      <c r="AD4009" s="84">
        <f t="shared" si="636"/>
        <v>-26049.19</v>
      </c>
      <c r="AE4009" s="3">
        <f>VLOOKUP(I4009,[1]媒体政策预估表!A:N,MATCH(O4009,[1]媒体政策预估表!$A$2:$M$2,0),0)</f>
        <v>7.0000000000000007E-2</v>
      </c>
      <c r="AF4009" s="7">
        <f t="shared" si="640"/>
        <v>-1823.4433000000001</v>
      </c>
      <c r="AG4009" s="16">
        <v>0</v>
      </c>
      <c r="AH4009" s="84">
        <f t="shared" si="637"/>
        <v>-26049.19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3417</v>
      </c>
      <c r="B4010" s="91" t="s">
        <v>35</v>
      </c>
      <c r="C4010" s="91" t="s">
        <v>146</v>
      </c>
      <c r="D4010" s="91" t="s">
        <v>154</v>
      </c>
      <c r="E4010" s="91" t="s">
        <v>159</v>
      </c>
      <c r="F4010" s="91" t="s">
        <v>159</v>
      </c>
      <c r="G4010" s="91" t="s">
        <v>159</v>
      </c>
      <c r="H4010" s="91">
        <v>360</v>
      </c>
      <c r="I4010" s="91" t="s">
        <v>1063</v>
      </c>
      <c r="J4010" s="2" t="s">
        <v>3336</v>
      </c>
      <c r="K4010" s="2" t="s">
        <v>3296</v>
      </c>
      <c r="L4010" s="2" t="s">
        <v>35</v>
      </c>
      <c r="M4010" s="91" t="s">
        <v>159</v>
      </c>
      <c r="N4010" s="64"/>
      <c r="O4010" s="64" t="s">
        <v>413</v>
      </c>
      <c r="P4010" s="64" t="s">
        <v>41</v>
      </c>
      <c r="Q4010" s="16">
        <v>0</v>
      </c>
      <c r="R4010" s="82" t="s">
        <v>1474</v>
      </c>
      <c r="S4010" s="64"/>
      <c r="T4010" s="84">
        <v>-39825.900000000023</v>
      </c>
      <c r="U4010" s="84">
        <v>450000</v>
      </c>
      <c r="V4010" s="84">
        <v>402787.2</v>
      </c>
      <c r="W4010" s="84">
        <f t="shared" si="634"/>
        <v>7386.8999999999651</v>
      </c>
      <c r="X4010" s="84">
        <f t="shared" si="635"/>
        <v>402787.2</v>
      </c>
      <c r="Y4010" s="84"/>
      <c r="Z4010" s="16">
        <v>0</v>
      </c>
      <c r="AA4010" s="7">
        <v>0</v>
      </c>
      <c r="AB4010" s="7">
        <f t="shared" si="638"/>
        <v>402787.2</v>
      </c>
      <c r="AC4010" s="5">
        <f t="shared" si="639"/>
        <v>0</v>
      </c>
      <c r="AD4010" s="84">
        <f t="shared" si="636"/>
        <v>402787.2</v>
      </c>
      <c r="AE4010" s="3">
        <f>VLOOKUP(I4010,[1]媒体政策预估表!A:N,MATCH(O4010,[1]媒体政策预估表!$A$2:$M$2,0),0)</f>
        <v>7.0000000000000007E-2</v>
      </c>
      <c r="AF4010" s="7">
        <f t="shared" si="640"/>
        <v>28195.104000000003</v>
      </c>
      <c r="AG4010" s="16">
        <v>0</v>
      </c>
      <c r="AH4010" s="84">
        <f t="shared" si="637"/>
        <v>402787.2</v>
      </c>
      <c r="AI4010" s="64"/>
      <c r="AJ4010" s="1" t="e">
        <v>#N/A</v>
      </c>
      <c r="AK4010" s="12">
        <f t="shared" si="633"/>
        <v>0</v>
      </c>
    </row>
    <row r="4011" spans="1:37" hidden="1" x14ac:dyDescent="0.3">
      <c r="A4011" s="104" t="s">
        <v>3417</v>
      </c>
      <c r="B4011" s="91" t="s">
        <v>35</v>
      </c>
      <c r="C4011" s="91" t="s">
        <v>146</v>
      </c>
      <c r="D4011" s="91" t="s">
        <v>154</v>
      </c>
      <c r="E4011" s="91" t="s">
        <v>1475</v>
      </c>
      <c r="F4011" s="91" t="s">
        <v>1475</v>
      </c>
      <c r="G4011" s="91" t="s">
        <v>1475</v>
      </c>
      <c r="H4011" s="91">
        <v>360</v>
      </c>
      <c r="I4011" s="91" t="s">
        <v>1063</v>
      </c>
      <c r="J4011" s="2" t="s">
        <v>3336</v>
      </c>
      <c r="K4011" s="2" t="s">
        <v>3296</v>
      </c>
      <c r="L4011" s="2" t="s">
        <v>35</v>
      </c>
      <c r="M4011" s="91" t="s">
        <v>1475</v>
      </c>
      <c r="N4011" s="64"/>
      <c r="O4011" s="64" t="s">
        <v>413</v>
      </c>
      <c r="P4011" s="64" t="s">
        <v>41</v>
      </c>
      <c r="Q4011" s="16">
        <v>0</v>
      </c>
      <c r="R4011" s="82" t="s">
        <v>1476</v>
      </c>
      <c r="S4011" s="64"/>
      <c r="T4011" s="84">
        <v>29971</v>
      </c>
      <c r="U4011" s="84">
        <v>130000</v>
      </c>
      <c r="V4011" s="84">
        <v>140311.9</v>
      </c>
      <c r="W4011" s="84">
        <f t="shared" si="634"/>
        <v>19659.100000000006</v>
      </c>
      <c r="X4011" s="84">
        <f t="shared" si="635"/>
        <v>140311.9</v>
      </c>
      <c r="Y4011" s="84"/>
      <c r="Z4011" s="16">
        <v>0</v>
      </c>
      <c r="AA4011" s="7">
        <v>0</v>
      </c>
      <c r="AB4011" s="7">
        <f t="shared" si="638"/>
        <v>140311.9</v>
      </c>
      <c r="AC4011" s="5">
        <f t="shared" si="639"/>
        <v>0</v>
      </c>
      <c r="AD4011" s="84">
        <f t="shared" si="636"/>
        <v>140311.9</v>
      </c>
      <c r="AE4011" s="3">
        <f>VLOOKUP(I4011,[1]媒体政策预估表!A:N,MATCH(O4011,[1]媒体政策预估表!$A$2:$M$2,0),0)</f>
        <v>7.0000000000000007E-2</v>
      </c>
      <c r="AF4011" s="7">
        <f t="shared" si="640"/>
        <v>9821.8330000000005</v>
      </c>
      <c r="AG4011" s="16">
        <v>0</v>
      </c>
      <c r="AH4011" s="84">
        <f t="shared" si="637"/>
        <v>140311.9</v>
      </c>
      <c r="AI4011" s="64"/>
      <c r="AJ4011" s="1" t="e">
        <v>#N/A</v>
      </c>
      <c r="AK4011" s="12">
        <f t="shared" ref="AK4011:AK4074" si="641">X4011+AA4011-AB4011</f>
        <v>0</v>
      </c>
    </row>
    <row r="4012" spans="1:37" hidden="1" x14ac:dyDescent="0.3">
      <c r="A4012" s="104" t="s">
        <v>3418</v>
      </c>
      <c r="B4012" s="91" t="s">
        <v>35</v>
      </c>
      <c r="C4012" s="91" t="s">
        <v>146</v>
      </c>
      <c r="D4012" s="91" t="s">
        <v>154</v>
      </c>
      <c r="E4012" s="91" t="s">
        <v>3217</v>
      </c>
      <c r="F4012" s="91" t="s">
        <v>3555</v>
      </c>
      <c r="G4012" s="91" t="s">
        <v>3217</v>
      </c>
      <c r="H4012" s="91">
        <v>360</v>
      </c>
      <c r="I4012" s="91" t="s">
        <v>1063</v>
      </c>
      <c r="J4012" s="2" t="s">
        <v>3336</v>
      </c>
      <c r="K4012" s="2" t="s">
        <v>3296</v>
      </c>
      <c r="L4012" s="2" t="s">
        <v>35</v>
      </c>
      <c r="M4012" s="91" t="s">
        <v>3556</v>
      </c>
      <c r="N4012" s="64"/>
      <c r="O4012" s="64" t="s">
        <v>413</v>
      </c>
      <c r="P4012" s="64" t="s">
        <v>46</v>
      </c>
      <c r="Q4012" s="16">
        <v>0.02</v>
      </c>
      <c r="R4012" s="82" t="s">
        <v>3557</v>
      </c>
      <c r="S4012" s="64"/>
      <c r="T4012" s="84">
        <v>0</v>
      </c>
      <c r="U4012" s="84">
        <v>20000</v>
      </c>
      <c r="V4012" s="84">
        <v>14845</v>
      </c>
      <c r="W4012" s="84">
        <f t="shared" si="634"/>
        <v>5155</v>
      </c>
      <c r="X4012" s="84">
        <f t="shared" si="635"/>
        <v>14553.921568627451</v>
      </c>
      <c r="Y4012" s="84"/>
      <c r="Z4012" s="16">
        <v>0</v>
      </c>
      <c r="AA4012" s="7">
        <v>0</v>
      </c>
      <c r="AB4012" s="7">
        <f t="shared" si="638"/>
        <v>14553.921568627451</v>
      </c>
      <c r="AC4012" s="5">
        <f t="shared" si="639"/>
        <v>291.07843137254895</v>
      </c>
      <c r="AD4012" s="84">
        <f t="shared" si="636"/>
        <v>14845</v>
      </c>
      <c r="AE4012" s="3">
        <f>VLOOKUP(I4012,[1]媒体政策预估表!A:N,MATCH(O4012,[1]媒体政策预估表!$A$2:$M$2,0),0)</f>
        <v>7.0000000000000007E-2</v>
      </c>
      <c r="AF4012" s="7">
        <f t="shared" si="640"/>
        <v>1039.1500000000001</v>
      </c>
      <c r="AG4012" s="16">
        <v>0</v>
      </c>
      <c r="AH4012" s="84">
        <f t="shared" si="637"/>
        <v>14845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3417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3336</v>
      </c>
      <c r="K4013" s="2" t="s">
        <v>3296</v>
      </c>
      <c r="L4013" s="2" t="s">
        <v>35</v>
      </c>
      <c r="M4013" s="91" t="s">
        <v>1478</v>
      </c>
      <c r="N4013" s="64"/>
      <c r="O4013" s="64" t="s">
        <v>413</v>
      </c>
      <c r="P4013" s="64" t="s">
        <v>46</v>
      </c>
      <c r="Q4013" s="16">
        <v>0.01</v>
      </c>
      <c r="R4013" s="82" t="s">
        <v>1479</v>
      </c>
      <c r="S4013" s="64"/>
      <c r="T4013" s="84">
        <v>35354.560000000056</v>
      </c>
      <c r="U4013" s="84">
        <v>480000</v>
      </c>
      <c r="V4013" s="84">
        <v>500199.1</v>
      </c>
      <c r="W4013" s="84">
        <f t="shared" si="634"/>
        <v>15155.460000000079</v>
      </c>
      <c r="X4013" s="84">
        <f t="shared" si="635"/>
        <v>495246.63366336632</v>
      </c>
      <c r="Y4013" s="84"/>
      <c r="Z4013" s="16">
        <v>0</v>
      </c>
      <c r="AA4013" s="7">
        <v>0</v>
      </c>
      <c r="AB4013" s="7">
        <f t="shared" si="638"/>
        <v>495246.63366336632</v>
      </c>
      <c r="AC4013" s="5">
        <f t="shared" si="639"/>
        <v>4952.4663366336608</v>
      </c>
      <c r="AD4013" s="84">
        <f t="shared" si="636"/>
        <v>500199.1</v>
      </c>
      <c r="AE4013" s="3">
        <f>VLOOKUP(I4013,[1]媒体政策预估表!A:N,MATCH(O4013,[1]媒体政策预估表!$A$2:$M$2,0),0)</f>
        <v>7.0000000000000007E-2</v>
      </c>
      <c r="AF4013" s="7">
        <f t="shared" si="640"/>
        <v>35013.936999999998</v>
      </c>
      <c r="AG4013" s="16">
        <v>0</v>
      </c>
      <c r="AH4013" s="84">
        <f t="shared" si="637"/>
        <v>500199.1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3417</v>
      </c>
      <c r="B4014" s="91" t="s">
        <v>35</v>
      </c>
      <c r="C4014" s="91" t="s">
        <v>146</v>
      </c>
      <c r="D4014" s="91" t="s">
        <v>154</v>
      </c>
      <c r="E4014" s="91" t="s">
        <v>1477</v>
      </c>
      <c r="F4014" s="91" t="s">
        <v>1477</v>
      </c>
      <c r="G4014" s="91" t="s">
        <v>1477</v>
      </c>
      <c r="H4014" s="91">
        <v>360</v>
      </c>
      <c r="I4014" s="91" t="s">
        <v>1063</v>
      </c>
      <c r="J4014" s="2" t="s">
        <v>3336</v>
      </c>
      <c r="K4014" s="2" t="s">
        <v>3296</v>
      </c>
      <c r="L4014" s="2" t="s">
        <v>35</v>
      </c>
      <c r="M4014" s="91" t="s">
        <v>1477</v>
      </c>
      <c r="N4014" s="64"/>
      <c r="O4014" s="64" t="s">
        <v>413</v>
      </c>
      <c r="P4014" s="64" t="s">
        <v>46</v>
      </c>
      <c r="Q4014" s="16">
        <v>0.01</v>
      </c>
      <c r="R4014" s="82" t="s">
        <v>1480</v>
      </c>
      <c r="S4014" s="64"/>
      <c r="T4014" s="84">
        <v>93349.200149999815</v>
      </c>
      <c r="U4014" s="84">
        <v>1180000</v>
      </c>
      <c r="V4014" s="84">
        <v>1241127.0999</v>
      </c>
      <c r="W4014" s="84">
        <f t="shared" si="634"/>
        <v>32222.100249999901</v>
      </c>
      <c r="X4014" s="84">
        <f t="shared" si="635"/>
        <v>1228838.7127722772</v>
      </c>
      <c r="Y4014" s="84"/>
      <c r="Z4014" s="16">
        <v>0</v>
      </c>
      <c r="AA4014" s="7">
        <v>0</v>
      </c>
      <c r="AB4014" s="7">
        <f t="shared" si="638"/>
        <v>1228838.7127722772</v>
      </c>
      <c r="AC4014" s="5">
        <f t="shared" si="639"/>
        <v>12288.387127722846</v>
      </c>
      <c r="AD4014" s="84">
        <f t="shared" si="636"/>
        <v>1241127.0999</v>
      </c>
      <c r="AE4014" s="3">
        <f>VLOOKUP(I4014,[1]媒体政策预估表!A:N,MATCH(O4014,[1]媒体政策预估表!$A$2:$M$2,0),0)</f>
        <v>7.0000000000000007E-2</v>
      </c>
      <c r="AF4014" s="7">
        <f t="shared" si="640"/>
        <v>86878.896993000017</v>
      </c>
      <c r="AG4014" s="16">
        <v>0</v>
      </c>
      <c r="AH4014" s="84">
        <f t="shared" si="637"/>
        <v>1241127.0999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3418</v>
      </c>
      <c r="B4015" s="91" t="s">
        <v>35</v>
      </c>
      <c r="C4015" s="91" t="s">
        <v>146</v>
      </c>
      <c r="D4015" s="91" t="s">
        <v>154</v>
      </c>
      <c r="E4015" s="91" t="s">
        <v>1409</v>
      </c>
      <c r="F4015" s="91" t="s">
        <v>1409</v>
      </c>
      <c r="G4015" s="91" t="s">
        <v>1409</v>
      </c>
      <c r="H4015" s="91">
        <v>360</v>
      </c>
      <c r="I4015" s="91" t="s">
        <v>1063</v>
      </c>
      <c r="J4015" s="2" t="s">
        <v>3336</v>
      </c>
      <c r="K4015" s="2" t="s">
        <v>3296</v>
      </c>
      <c r="L4015" s="2" t="s">
        <v>35</v>
      </c>
      <c r="M4015" s="91" t="s">
        <v>1410</v>
      </c>
      <c r="N4015" s="64"/>
      <c r="O4015" s="64" t="s">
        <v>413</v>
      </c>
      <c r="P4015" s="64" t="s">
        <v>41</v>
      </c>
      <c r="Q4015" s="16">
        <v>0</v>
      </c>
      <c r="R4015" s="82" t="s">
        <v>1411</v>
      </c>
      <c r="S4015" s="64"/>
      <c r="T4015" s="84">
        <v>97769.800000000047</v>
      </c>
      <c r="U4015" s="84">
        <v>150000</v>
      </c>
      <c r="V4015" s="84">
        <v>222323.1</v>
      </c>
      <c r="W4015" s="84">
        <f t="shared" si="634"/>
        <v>25446.700000000041</v>
      </c>
      <c r="X4015" s="84">
        <f t="shared" si="635"/>
        <v>222323.1</v>
      </c>
      <c r="Y4015" s="84"/>
      <c r="Z4015" s="16">
        <v>0</v>
      </c>
      <c r="AA4015" s="7">
        <v>0</v>
      </c>
      <c r="AB4015" s="7">
        <f t="shared" si="638"/>
        <v>222323.1</v>
      </c>
      <c r="AC4015" s="5">
        <f t="shared" si="639"/>
        <v>0</v>
      </c>
      <c r="AD4015" s="84">
        <f t="shared" si="636"/>
        <v>222323.1</v>
      </c>
      <c r="AE4015" s="3">
        <f>VLOOKUP(I4015,[1]媒体政策预估表!A:N,MATCH(O4015,[1]媒体政策预估表!$A$2:$M$2,0),0)</f>
        <v>7.0000000000000007E-2</v>
      </c>
      <c r="AF4015" s="7">
        <f t="shared" si="640"/>
        <v>15562.617000000002</v>
      </c>
      <c r="AG4015" s="16">
        <v>0</v>
      </c>
      <c r="AH4015" s="84">
        <f t="shared" si="637"/>
        <v>222323.1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3418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3336</v>
      </c>
      <c r="K4016" s="2" t="s">
        <v>3296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3558</v>
      </c>
      <c r="S4016" s="64"/>
      <c r="T4016" s="84">
        <v>0</v>
      </c>
      <c r="U4016" s="84">
        <v>120000</v>
      </c>
      <c r="V4016" s="84">
        <v>0</v>
      </c>
      <c r="W4016" s="84">
        <f t="shared" si="634"/>
        <v>120000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3418</v>
      </c>
      <c r="B4017" s="91" t="s">
        <v>35</v>
      </c>
      <c r="C4017" s="91" t="s">
        <v>146</v>
      </c>
      <c r="D4017" s="91" t="s">
        <v>154</v>
      </c>
      <c r="E4017" s="91" t="s">
        <v>1481</v>
      </c>
      <c r="F4017" s="91" t="s">
        <v>1481</v>
      </c>
      <c r="G4017" s="91" t="s">
        <v>1481</v>
      </c>
      <c r="H4017" s="91">
        <v>360</v>
      </c>
      <c r="I4017" s="91" t="s">
        <v>1063</v>
      </c>
      <c r="J4017" s="2" t="s">
        <v>3336</v>
      </c>
      <c r="K4017" s="2" t="s">
        <v>3296</v>
      </c>
      <c r="L4017" s="2" t="s">
        <v>35</v>
      </c>
      <c r="M4017" s="91" t="s">
        <v>1482</v>
      </c>
      <c r="N4017" s="64"/>
      <c r="O4017" s="64" t="s">
        <v>413</v>
      </c>
      <c r="P4017" s="64" t="s">
        <v>46</v>
      </c>
      <c r="Q4017" s="16">
        <v>0.02</v>
      </c>
      <c r="R4017" s="82" t="s">
        <v>1483</v>
      </c>
      <c r="S4017" s="64"/>
      <c r="T4017" s="84">
        <v>700000</v>
      </c>
      <c r="U4017" s="84">
        <v>1430000</v>
      </c>
      <c r="V4017" s="84">
        <v>0</v>
      </c>
      <c r="W4017" s="84">
        <f t="shared" si="634"/>
        <v>2130000</v>
      </c>
      <c r="X4017" s="84">
        <f t="shared" si="635"/>
        <v>0</v>
      </c>
      <c r="Y4017" s="84"/>
      <c r="Z4017" s="16">
        <v>0</v>
      </c>
      <c r="AA4017" s="7">
        <v>0</v>
      </c>
      <c r="AB4017" s="7">
        <f t="shared" si="638"/>
        <v>0</v>
      </c>
      <c r="AC4017" s="5">
        <f t="shared" si="639"/>
        <v>0</v>
      </c>
      <c r="AD4017" s="84">
        <f t="shared" si="636"/>
        <v>0</v>
      </c>
      <c r="AE4017" s="3">
        <f>VLOOKUP(I4017,[1]媒体政策预估表!A:N,MATCH(O4017,[1]媒体政策预估表!$A$2:$M$2,0),0)</f>
        <v>7.0000000000000007E-2</v>
      </c>
      <c r="AF4017" s="7">
        <f t="shared" si="640"/>
        <v>0</v>
      </c>
      <c r="AG4017" s="16">
        <v>0</v>
      </c>
      <c r="AH4017" s="84">
        <f t="shared" si="637"/>
        <v>0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3418</v>
      </c>
      <c r="B4018" s="91" t="s">
        <v>35</v>
      </c>
      <c r="C4018" s="91" t="s">
        <v>146</v>
      </c>
      <c r="D4018" s="91" t="s">
        <v>154</v>
      </c>
      <c r="E4018" s="91" t="s">
        <v>1485</v>
      </c>
      <c r="F4018" s="91" t="s">
        <v>1485</v>
      </c>
      <c r="G4018" s="91" t="s">
        <v>1485</v>
      </c>
      <c r="H4018" s="91">
        <v>360</v>
      </c>
      <c r="I4018" s="91" t="s">
        <v>1063</v>
      </c>
      <c r="J4018" s="2" t="s">
        <v>3336</v>
      </c>
      <c r="K4018" s="2" t="s">
        <v>3296</v>
      </c>
      <c r="L4018" s="2" t="s">
        <v>35</v>
      </c>
      <c r="M4018" s="91" t="s">
        <v>1485</v>
      </c>
      <c r="N4018" s="64"/>
      <c r="O4018" s="64" t="s">
        <v>413</v>
      </c>
      <c r="P4018" s="64" t="s">
        <v>41</v>
      </c>
      <c r="Q4018" s="16">
        <v>0</v>
      </c>
      <c r="R4018" s="82" t="s">
        <v>1486</v>
      </c>
      <c r="S4018" s="64"/>
      <c r="T4018" s="84">
        <v>10927.5</v>
      </c>
      <c r="U4018" s="84">
        <v>14064.34</v>
      </c>
      <c r="V4018" s="84">
        <v>13773.9</v>
      </c>
      <c r="W4018" s="84">
        <f t="shared" si="634"/>
        <v>11217.94</v>
      </c>
      <c r="X4018" s="84">
        <f t="shared" si="635"/>
        <v>13773.9</v>
      </c>
      <c r="Y4018" s="84"/>
      <c r="Z4018" s="16">
        <v>0</v>
      </c>
      <c r="AA4018" s="7">
        <v>0</v>
      </c>
      <c r="AB4018" s="7">
        <f t="shared" si="638"/>
        <v>13773.9</v>
      </c>
      <c r="AC4018" s="5">
        <f t="shared" si="639"/>
        <v>0</v>
      </c>
      <c r="AD4018" s="84">
        <f t="shared" si="636"/>
        <v>13773.9</v>
      </c>
      <c r="AE4018" s="3">
        <f>VLOOKUP(I4018,[1]媒体政策预估表!A:N,MATCH(O4018,[1]媒体政策预估表!$A$2:$M$2,0),0)</f>
        <v>7.0000000000000007E-2</v>
      </c>
      <c r="AF4018" s="7">
        <f t="shared" si="640"/>
        <v>964.17300000000012</v>
      </c>
      <c r="AG4018" s="16">
        <v>0</v>
      </c>
      <c r="AH4018" s="84">
        <f t="shared" si="637"/>
        <v>13773.9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3420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3336</v>
      </c>
      <c r="K4019" s="2" t="s">
        <v>3296</v>
      </c>
      <c r="L4019" s="2" t="s">
        <v>35</v>
      </c>
      <c r="M4019" s="91" t="s">
        <v>1489</v>
      </c>
      <c r="N4019" s="64"/>
      <c r="O4019" s="64" t="s">
        <v>413</v>
      </c>
      <c r="P4019" s="64" t="s">
        <v>46</v>
      </c>
      <c r="Q4019" s="16">
        <v>0.02</v>
      </c>
      <c r="R4019" s="82" t="s">
        <v>1490</v>
      </c>
      <c r="S4019" s="64"/>
      <c r="T4019" s="84">
        <v>291548.18693000003</v>
      </c>
      <c r="U4019" s="84">
        <v>-291548.18</v>
      </c>
      <c r="V4019" s="84">
        <v>0</v>
      </c>
      <c r="W4019" s="84">
        <f t="shared" si="634"/>
        <v>6.9300000322982669E-3</v>
      </c>
      <c r="X4019" s="84">
        <f t="shared" si="635"/>
        <v>0</v>
      </c>
      <c r="Y4019" s="84"/>
      <c r="Z4019" s="16">
        <v>0</v>
      </c>
      <c r="AA4019" s="7">
        <v>0</v>
      </c>
      <c r="AB4019" s="7">
        <f t="shared" si="638"/>
        <v>0</v>
      </c>
      <c r="AC4019" s="5">
        <f t="shared" si="639"/>
        <v>0</v>
      </c>
      <c r="AD4019" s="84">
        <f t="shared" si="636"/>
        <v>0</v>
      </c>
      <c r="AE4019" s="3">
        <f>VLOOKUP(I4019,[1]媒体政策预估表!A:N,MATCH(O4019,[1]媒体政策预估表!$A$2:$M$2,0),0)</f>
        <v>7.0000000000000007E-2</v>
      </c>
      <c r="AF4019" s="7">
        <f t="shared" si="640"/>
        <v>0</v>
      </c>
      <c r="AG4019" s="16">
        <v>0</v>
      </c>
      <c r="AH4019" s="84">
        <f t="shared" si="637"/>
        <v>0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3417</v>
      </c>
      <c r="B4020" s="91" t="s">
        <v>35</v>
      </c>
      <c r="C4020" s="91" t="s">
        <v>146</v>
      </c>
      <c r="D4020" s="91" t="s">
        <v>154</v>
      </c>
      <c r="E4020" s="91" t="s">
        <v>1487</v>
      </c>
      <c r="F4020" s="91" t="s">
        <v>1488</v>
      </c>
      <c r="G4020" s="91" t="s">
        <v>1487</v>
      </c>
      <c r="H4020" s="91">
        <v>360</v>
      </c>
      <c r="I4020" s="91" t="s">
        <v>1063</v>
      </c>
      <c r="J4020" s="2" t="s">
        <v>3336</v>
      </c>
      <c r="K4020" s="2" t="s">
        <v>3296</v>
      </c>
      <c r="L4020" s="2" t="s">
        <v>35</v>
      </c>
      <c r="M4020" s="91" t="s">
        <v>1489</v>
      </c>
      <c r="N4020" s="64"/>
      <c r="O4020" s="64" t="s">
        <v>413</v>
      </c>
      <c r="P4020" s="64" t="s">
        <v>41</v>
      </c>
      <c r="Q4020" s="16">
        <v>0</v>
      </c>
      <c r="R4020" s="82" t="s">
        <v>1490</v>
      </c>
      <c r="S4020" s="64"/>
      <c r="T4020" s="84">
        <v>559501.62028000038</v>
      </c>
      <c r="U4020" s="84">
        <v>4291548.18</v>
      </c>
      <c r="V4020" s="84">
        <v>4560419.62</v>
      </c>
      <c r="W4020" s="84">
        <f t="shared" si="634"/>
        <v>290630.18027999997</v>
      </c>
      <c r="X4020" s="84">
        <f t="shared" si="635"/>
        <v>4560419.62</v>
      </c>
      <c r="Y4020" s="84"/>
      <c r="Z4020" s="16">
        <v>0</v>
      </c>
      <c r="AA4020" s="7">
        <v>0</v>
      </c>
      <c r="AB4020" s="7">
        <f t="shared" si="638"/>
        <v>4560419.62</v>
      </c>
      <c r="AC4020" s="5">
        <f t="shared" si="639"/>
        <v>0</v>
      </c>
      <c r="AD4020" s="84">
        <f t="shared" si="636"/>
        <v>4560419.62</v>
      </c>
      <c r="AE4020" s="3">
        <f>VLOOKUP(I4020,[1]媒体政策预估表!A:N,MATCH(O4020,[1]媒体政策预估表!$A$2:$M$2,0),0)</f>
        <v>7.0000000000000007E-2</v>
      </c>
      <c r="AF4020" s="7">
        <f t="shared" si="640"/>
        <v>319229.37340000004</v>
      </c>
      <c r="AG4020" s="16">
        <v>0</v>
      </c>
      <c r="AH4020" s="84">
        <f t="shared" si="637"/>
        <v>4560419.62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3418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3336</v>
      </c>
      <c r="K4021" s="2" t="s">
        <v>3296</v>
      </c>
      <c r="L4021" s="2" t="s">
        <v>35</v>
      </c>
      <c r="M4021" s="91" t="s">
        <v>1492</v>
      </c>
      <c r="N4021" s="64"/>
      <c r="O4021" s="64" t="s">
        <v>413</v>
      </c>
      <c r="P4021" s="64" t="s">
        <v>41</v>
      </c>
      <c r="Q4021" s="16">
        <v>0</v>
      </c>
      <c r="R4021" s="82" t="s">
        <v>1493</v>
      </c>
      <c r="S4021" s="64"/>
      <c r="T4021" s="84">
        <v>50731.100000000006</v>
      </c>
      <c r="U4021" s="84">
        <v>880000</v>
      </c>
      <c r="V4021" s="84">
        <v>724293.1</v>
      </c>
      <c r="W4021" s="84">
        <f t="shared" si="634"/>
        <v>206438</v>
      </c>
      <c r="X4021" s="84">
        <f t="shared" si="635"/>
        <v>724293.1</v>
      </c>
      <c r="Y4021" s="84"/>
      <c r="Z4021" s="16">
        <v>0</v>
      </c>
      <c r="AA4021" s="7">
        <v>0</v>
      </c>
      <c r="AB4021" s="7">
        <f t="shared" si="638"/>
        <v>724293.1</v>
      </c>
      <c r="AC4021" s="5">
        <f t="shared" si="639"/>
        <v>0</v>
      </c>
      <c r="AD4021" s="84">
        <f t="shared" si="636"/>
        <v>724293.1</v>
      </c>
      <c r="AE4021" s="3">
        <f>VLOOKUP(I4021,[1]媒体政策预估表!A:N,MATCH(O4021,[1]媒体政策预估表!$A$2:$M$2,0),0)</f>
        <v>7.0000000000000007E-2</v>
      </c>
      <c r="AF4021" s="7">
        <f t="shared" si="640"/>
        <v>50700.517</v>
      </c>
      <c r="AG4021" s="16">
        <v>0</v>
      </c>
      <c r="AH4021" s="84">
        <f t="shared" si="637"/>
        <v>724293.1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3418</v>
      </c>
      <c r="B4022" s="91" t="s">
        <v>35</v>
      </c>
      <c r="C4022" s="91" t="s">
        <v>146</v>
      </c>
      <c r="D4022" s="91" t="s">
        <v>154</v>
      </c>
      <c r="E4022" s="91" t="s">
        <v>1491</v>
      </c>
      <c r="F4022" s="91" t="s">
        <v>1491</v>
      </c>
      <c r="G4022" s="91" t="s">
        <v>1491</v>
      </c>
      <c r="H4022" s="91">
        <v>360</v>
      </c>
      <c r="I4022" s="91" t="s">
        <v>1063</v>
      </c>
      <c r="J4022" s="2" t="s">
        <v>3336</v>
      </c>
      <c r="K4022" s="2" t="s">
        <v>3296</v>
      </c>
      <c r="L4022" s="2" t="s">
        <v>35</v>
      </c>
      <c r="M4022" s="91" t="s">
        <v>1494</v>
      </c>
      <c r="N4022" s="64"/>
      <c r="O4022" s="64" t="s">
        <v>413</v>
      </c>
      <c r="P4022" s="64" t="s">
        <v>41</v>
      </c>
      <c r="Q4022" s="16">
        <v>0</v>
      </c>
      <c r="R4022" s="82" t="s">
        <v>1495</v>
      </c>
      <c r="S4022" s="64"/>
      <c r="T4022" s="84">
        <v>115036.10000000003</v>
      </c>
      <c r="U4022" s="84">
        <v>720000</v>
      </c>
      <c r="V4022" s="84">
        <v>652094.80000000005</v>
      </c>
      <c r="W4022" s="84">
        <f t="shared" si="634"/>
        <v>182941.30000000005</v>
      </c>
      <c r="X4022" s="84">
        <f t="shared" si="635"/>
        <v>652094.80000000005</v>
      </c>
      <c r="Y4022" s="84"/>
      <c r="Z4022" s="16">
        <v>0</v>
      </c>
      <c r="AA4022" s="7">
        <v>0</v>
      </c>
      <c r="AB4022" s="7">
        <f t="shared" si="638"/>
        <v>652094.80000000005</v>
      </c>
      <c r="AC4022" s="5">
        <f t="shared" si="639"/>
        <v>0</v>
      </c>
      <c r="AD4022" s="84">
        <f t="shared" si="636"/>
        <v>652094.80000000005</v>
      </c>
      <c r="AE4022" s="3">
        <f>VLOOKUP(I4022,[1]媒体政策预估表!A:N,MATCH(O4022,[1]媒体政策预估表!$A$2:$M$2,0),0)</f>
        <v>7.0000000000000007E-2</v>
      </c>
      <c r="AF4022" s="7">
        <f t="shared" si="640"/>
        <v>45646.636000000006</v>
      </c>
      <c r="AG4022" s="16">
        <v>0</v>
      </c>
      <c r="AH4022" s="84">
        <f t="shared" si="637"/>
        <v>652094.80000000005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3418</v>
      </c>
      <c r="B4023" s="91" t="s">
        <v>35</v>
      </c>
      <c r="C4023" s="91" t="s">
        <v>146</v>
      </c>
      <c r="D4023" s="91" t="s">
        <v>154</v>
      </c>
      <c r="E4023" s="91" t="s">
        <v>1496</v>
      </c>
      <c r="F4023" s="91" t="s">
        <v>1496</v>
      </c>
      <c r="G4023" s="91" t="s">
        <v>1496</v>
      </c>
      <c r="H4023" s="91">
        <v>360</v>
      </c>
      <c r="I4023" s="91" t="s">
        <v>1063</v>
      </c>
      <c r="J4023" s="2" t="s">
        <v>3336</v>
      </c>
      <c r="K4023" s="2" t="s">
        <v>3296</v>
      </c>
      <c r="L4023" s="2" t="s">
        <v>35</v>
      </c>
      <c r="M4023" s="91" t="s">
        <v>1497</v>
      </c>
      <c r="N4023" s="64"/>
      <c r="O4023" s="64" t="s">
        <v>413</v>
      </c>
      <c r="P4023" s="64" t="s">
        <v>46</v>
      </c>
      <c r="Q4023" s="16">
        <v>0.01</v>
      </c>
      <c r="R4023" s="82" t="s">
        <v>1498</v>
      </c>
      <c r="S4023" s="64"/>
      <c r="T4023" s="84">
        <v>15186.600000000006</v>
      </c>
      <c r="U4023" s="84">
        <v>50000</v>
      </c>
      <c r="V4023" s="84">
        <v>35154.6</v>
      </c>
      <c r="W4023" s="84">
        <f t="shared" si="634"/>
        <v>30032.000000000007</v>
      </c>
      <c r="X4023" s="84">
        <f t="shared" si="635"/>
        <v>34806.534653465344</v>
      </c>
      <c r="Y4023" s="84"/>
      <c r="Z4023" s="16">
        <v>0</v>
      </c>
      <c r="AA4023" s="7">
        <v>0</v>
      </c>
      <c r="AB4023" s="7">
        <f t="shared" si="638"/>
        <v>34806.534653465344</v>
      </c>
      <c r="AC4023" s="5">
        <f t="shared" si="639"/>
        <v>348.06534653465496</v>
      </c>
      <c r="AD4023" s="84">
        <f t="shared" si="636"/>
        <v>35154.6</v>
      </c>
      <c r="AE4023" s="3">
        <f>VLOOKUP(I4023,[1]媒体政策预估表!A:N,MATCH(O4023,[1]媒体政策预估表!$A$2:$M$2,0),0)</f>
        <v>7.0000000000000007E-2</v>
      </c>
      <c r="AF4023" s="7">
        <f t="shared" si="640"/>
        <v>2460.8220000000001</v>
      </c>
      <c r="AG4023" s="16">
        <v>0</v>
      </c>
      <c r="AH4023" s="84">
        <f t="shared" si="637"/>
        <v>35154.6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3417</v>
      </c>
      <c r="B4024" s="91" t="s">
        <v>35</v>
      </c>
      <c r="C4024" s="91" t="s">
        <v>146</v>
      </c>
      <c r="D4024" s="91" t="s">
        <v>154</v>
      </c>
      <c r="E4024" s="91" t="s">
        <v>1499</v>
      </c>
      <c r="F4024" s="91" t="s">
        <v>1500</v>
      </c>
      <c r="G4024" s="91" t="s">
        <v>1499</v>
      </c>
      <c r="H4024" s="91">
        <v>360</v>
      </c>
      <c r="I4024" s="91" t="s">
        <v>1063</v>
      </c>
      <c r="J4024" s="2" t="s">
        <v>3336</v>
      </c>
      <c r="K4024" s="2" t="s">
        <v>3296</v>
      </c>
      <c r="L4024" s="2" t="s">
        <v>35</v>
      </c>
      <c r="M4024" s="91" t="s">
        <v>1501</v>
      </c>
      <c r="N4024" s="64"/>
      <c r="O4024" s="64" t="s">
        <v>413</v>
      </c>
      <c r="P4024" s="64" t="s">
        <v>46</v>
      </c>
      <c r="Q4024" s="16">
        <v>0.02</v>
      </c>
      <c r="R4024" s="82" t="s">
        <v>1502</v>
      </c>
      <c r="S4024" s="64"/>
      <c r="T4024" s="84">
        <v>34561.049999999988</v>
      </c>
      <c r="U4024" s="84">
        <v>50000</v>
      </c>
      <c r="V4024" s="84">
        <v>58509</v>
      </c>
      <c r="W4024" s="84">
        <f t="shared" si="634"/>
        <v>26052.049999999988</v>
      </c>
      <c r="X4024" s="84">
        <f t="shared" si="635"/>
        <v>57361.76470588235</v>
      </c>
      <c r="Y4024" s="84"/>
      <c r="Z4024" s="16">
        <v>0</v>
      </c>
      <c r="AA4024" s="7">
        <v>0</v>
      </c>
      <c r="AB4024" s="7">
        <f t="shared" si="638"/>
        <v>57361.76470588235</v>
      </c>
      <c r="AC4024" s="5">
        <f t="shared" si="639"/>
        <v>1147.2352941176505</v>
      </c>
      <c r="AD4024" s="84">
        <f t="shared" si="636"/>
        <v>58509</v>
      </c>
      <c r="AE4024" s="3">
        <f>VLOOKUP(I4024,[1]媒体政策预估表!A:N,MATCH(O4024,[1]媒体政策预估表!$A$2:$M$2,0),0)</f>
        <v>7.0000000000000007E-2</v>
      </c>
      <c r="AF4024" s="7">
        <f t="shared" si="640"/>
        <v>4095.6300000000006</v>
      </c>
      <c r="AG4024" s="16">
        <v>0</v>
      </c>
      <c r="AH4024" s="84">
        <f t="shared" si="637"/>
        <v>58509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3417</v>
      </c>
      <c r="B4025" s="91" t="s">
        <v>35</v>
      </c>
      <c r="C4025" s="91" t="s">
        <v>146</v>
      </c>
      <c r="D4025" s="91" t="s">
        <v>154</v>
      </c>
      <c r="E4025" s="91" t="s">
        <v>180</v>
      </c>
      <c r="F4025" s="91" t="s">
        <v>3559</v>
      </c>
      <c r="G4025" s="91" t="s">
        <v>180</v>
      </c>
      <c r="H4025" s="91">
        <v>360</v>
      </c>
      <c r="I4025" s="91" t="s">
        <v>1063</v>
      </c>
      <c r="J4025" s="2" t="s">
        <v>3336</v>
      </c>
      <c r="K4025" s="2" t="s">
        <v>3296</v>
      </c>
      <c r="L4025" s="2" t="s">
        <v>35</v>
      </c>
      <c r="M4025" s="91" t="s">
        <v>3560</v>
      </c>
      <c r="N4025" s="64"/>
      <c r="O4025" s="64" t="s">
        <v>413</v>
      </c>
      <c r="P4025" s="64" t="s">
        <v>41</v>
      </c>
      <c r="Q4025" s="16">
        <v>0</v>
      </c>
      <c r="R4025" s="82" t="s">
        <v>3561</v>
      </c>
      <c r="S4025" s="64"/>
      <c r="T4025" s="84">
        <v>0</v>
      </c>
      <c r="U4025" s="84">
        <v>20000</v>
      </c>
      <c r="V4025" s="84">
        <v>1010</v>
      </c>
      <c r="W4025" s="84">
        <f t="shared" si="634"/>
        <v>18990</v>
      </c>
      <c r="X4025" s="84">
        <f t="shared" si="635"/>
        <v>1010</v>
      </c>
      <c r="Y4025" s="84"/>
      <c r="Z4025" s="16">
        <v>0</v>
      </c>
      <c r="AA4025" s="7">
        <v>0</v>
      </c>
      <c r="AB4025" s="7">
        <f t="shared" si="638"/>
        <v>1010</v>
      </c>
      <c r="AC4025" s="5">
        <f t="shared" si="639"/>
        <v>0</v>
      </c>
      <c r="AD4025" s="84">
        <f t="shared" si="636"/>
        <v>1010</v>
      </c>
      <c r="AE4025" s="3">
        <f>VLOOKUP(I4025,[1]媒体政策预估表!A:N,MATCH(O4025,[1]媒体政策预估表!$A$2:$M$2,0),0)</f>
        <v>7.0000000000000007E-2</v>
      </c>
      <c r="AF4025" s="7">
        <f t="shared" si="640"/>
        <v>70.7</v>
      </c>
      <c r="AG4025" s="16">
        <v>0</v>
      </c>
      <c r="AH4025" s="84">
        <f t="shared" si="637"/>
        <v>1010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3418</v>
      </c>
      <c r="B4026" s="91" t="s">
        <v>35</v>
      </c>
      <c r="C4026" s="91" t="s">
        <v>146</v>
      </c>
      <c r="D4026" s="91" t="s">
        <v>163</v>
      </c>
      <c r="E4026" s="91" t="s">
        <v>3562</v>
      </c>
      <c r="F4026" s="91" t="s">
        <v>3562</v>
      </c>
      <c r="G4026" s="91" t="s">
        <v>3562</v>
      </c>
      <c r="H4026" s="91">
        <v>360</v>
      </c>
      <c r="I4026" s="91" t="s">
        <v>1063</v>
      </c>
      <c r="J4026" s="2" t="s">
        <v>3336</v>
      </c>
      <c r="K4026" s="2" t="s">
        <v>3296</v>
      </c>
      <c r="L4026" s="2" t="s">
        <v>35</v>
      </c>
      <c r="M4026" s="91" t="s">
        <v>1515</v>
      </c>
      <c r="N4026" s="64"/>
      <c r="O4026" s="64" t="s">
        <v>413</v>
      </c>
      <c r="P4026" s="64" t="s">
        <v>46</v>
      </c>
      <c r="Q4026" s="16">
        <v>0.02</v>
      </c>
      <c r="R4026" s="82" t="s">
        <v>1516</v>
      </c>
      <c r="S4026" s="64"/>
      <c r="T4026" s="84">
        <v>0</v>
      </c>
      <c r="U4026" s="84">
        <v>20000</v>
      </c>
      <c r="V4026" s="84">
        <v>20000</v>
      </c>
      <c r="W4026" s="84">
        <f t="shared" si="634"/>
        <v>0</v>
      </c>
      <c r="X4026" s="84">
        <f t="shared" si="635"/>
        <v>19607.843137254902</v>
      </c>
      <c r="Y4026" s="84"/>
      <c r="Z4026" s="16">
        <v>0</v>
      </c>
      <c r="AA4026" s="7">
        <v>0</v>
      </c>
      <c r="AB4026" s="7">
        <f t="shared" si="638"/>
        <v>19607.843137254902</v>
      </c>
      <c r="AC4026" s="5">
        <f t="shared" si="639"/>
        <v>392.1568627450979</v>
      </c>
      <c r="AD4026" s="84">
        <f t="shared" si="636"/>
        <v>20000</v>
      </c>
      <c r="AE4026" s="3">
        <f>VLOOKUP(I4026,[1]媒体政策预估表!A:N,MATCH(O4026,[1]媒体政策预估表!$A$2:$M$2,0),0)</f>
        <v>7.0000000000000007E-2</v>
      </c>
      <c r="AF4026" s="7">
        <f t="shared" si="640"/>
        <v>1400.0000000000002</v>
      </c>
      <c r="AG4026" s="16">
        <v>0</v>
      </c>
      <c r="AH4026" s="84">
        <f t="shared" si="637"/>
        <v>20000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3418</v>
      </c>
      <c r="B4027" s="91" t="s">
        <v>35</v>
      </c>
      <c r="C4027" s="91" t="s">
        <v>146</v>
      </c>
      <c r="D4027" s="91" t="s">
        <v>163</v>
      </c>
      <c r="E4027" s="91" t="s">
        <v>1507</v>
      </c>
      <c r="F4027" s="91" t="s">
        <v>1508</v>
      </c>
      <c r="G4027" s="91" t="s">
        <v>1507</v>
      </c>
      <c r="H4027" s="91">
        <v>360</v>
      </c>
      <c r="I4027" s="91" t="s">
        <v>1063</v>
      </c>
      <c r="J4027" s="2" t="s">
        <v>3336</v>
      </c>
      <c r="K4027" s="2" t="s">
        <v>3296</v>
      </c>
      <c r="L4027" s="2" t="s">
        <v>35</v>
      </c>
      <c r="M4027" s="91" t="s">
        <v>1509</v>
      </c>
      <c r="N4027" s="64"/>
      <c r="O4027" s="64" t="s">
        <v>413</v>
      </c>
      <c r="P4027" s="64" t="s">
        <v>46</v>
      </c>
      <c r="Q4027" s="16">
        <v>0.02</v>
      </c>
      <c r="R4027" s="82" t="s">
        <v>1510</v>
      </c>
      <c r="S4027" s="64"/>
      <c r="T4027" s="84">
        <v>8618.3799999999974</v>
      </c>
      <c r="U4027" s="84">
        <v>36879.69</v>
      </c>
      <c r="V4027" s="84">
        <v>41638.959999999999</v>
      </c>
      <c r="W4027" s="84">
        <f t="shared" si="634"/>
        <v>3859.1100000000006</v>
      </c>
      <c r="X4027" s="84">
        <f t="shared" si="635"/>
        <v>40822.509803921566</v>
      </c>
      <c r="Y4027" s="84"/>
      <c r="Z4027" s="16">
        <v>0</v>
      </c>
      <c r="AA4027" s="7">
        <v>0</v>
      </c>
      <c r="AB4027" s="7">
        <f t="shared" si="638"/>
        <v>40822.509803921566</v>
      </c>
      <c r="AC4027" s="5">
        <f t="shared" si="639"/>
        <v>816.45019607843278</v>
      </c>
      <c r="AD4027" s="84">
        <f t="shared" si="636"/>
        <v>41638.959999999999</v>
      </c>
      <c r="AE4027" s="3">
        <f>VLOOKUP(I4027,[1]媒体政策预估表!A:N,MATCH(O4027,[1]媒体政策预估表!$A$2:$M$2,0),0)</f>
        <v>7.0000000000000007E-2</v>
      </c>
      <c r="AF4027" s="7">
        <f t="shared" si="640"/>
        <v>2914.7272000000003</v>
      </c>
      <c r="AG4027" s="16">
        <v>0</v>
      </c>
      <c r="AH4027" s="84">
        <f t="shared" si="637"/>
        <v>41638.959999999999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3418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3336</v>
      </c>
      <c r="K4028" s="2" t="s">
        <v>3296</v>
      </c>
      <c r="L4028" s="2" t="s">
        <v>35</v>
      </c>
      <c r="M4028" s="91" t="s">
        <v>164</v>
      </c>
      <c r="N4028" s="64"/>
      <c r="O4028" s="64" t="s">
        <v>45</v>
      </c>
      <c r="P4028" s="64" t="s">
        <v>46</v>
      </c>
      <c r="Q4028" s="16">
        <v>0.02</v>
      </c>
      <c r="R4028" s="82" t="s">
        <v>1511</v>
      </c>
      <c r="S4028" s="64"/>
      <c r="T4028" s="84">
        <v>546650.35304999992</v>
      </c>
      <c r="U4028" s="84">
        <v>400000</v>
      </c>
      <c r="V4028" s="84">
        <v>910.19723999999997</v>
      </c>
      <c r="W4028" s="84">
        <f t="shared" ref="W4028:W4091" si="642">T4028+U4028-V4028</f>
        <v>945740.15580999991</v>
      </c>
      <c r="X4028" s="84">
        <f t="shared" ref="X4028:X4091" si="643">IF(P4028="折扣",V4028*Q4028,IF(P4028="返现",V4028,V4028/(1+Q4028)))</f>
        <v>892.35023529411762</v>
      </c>
      <c r="Y4028" s="84"/>
      <c r="Z4028" s="16">
        <v>0</v>
      </c>
      <c r="AA4028" s="7">
        <v>0</v>
      </c>
      <c r="AB4028" s="7">
        <f t="shared" si="638"/>
        <v>892.35023529411762</v>
      </c>
      <c r="AC4028" s="5">
        <f t="shared" si="639"/>
        <v>17.847004705882341</v>
      </c>
      <c r="AD4028" s="84">
        <f t="shared" ref="AD4028:AD4091" si="644">V4028</f>
        <v>910.19723999999997</v>
      </c>
      <c r="AE4028" s="3">
        <f>VLOOKUP(I4028,[1]媒体政策预估表!A:N,MATCH(O4028,[1]媒体政策预估表!$A$2:$M$2,0),0)</f>
        <v>0.12</v>
      </c>
      <c r="AF4028" s="7">
        <f t="shared" si="640"/>
        <v>109.2236688</v>
      </c>
      <c r="AG4028" s="16">
        <v>0</v>
      </c>
      <c r="AH4028" s="84">
        <f t="shared" ref="AH4028:AH4091" si="645">V4028</f>
        <v>910.19723999999997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3417</v>
      </c>
      <c r="B4029" s="91" t="s">
        <v>35</v>
      </c>
      <c r="C4029" s="91" t="s">
        <v>146</v>
      </c>
      <c r="D4029" s="91" t="s">
        <v>163</v>
      </c>
      <c r="E4029" s="91" t="s">
        <v>164</v>
      </c>
      <c r="F4029" s="91" t="s">
        <v>164</v>
      </c>
      <c r="G4029" s="91" t="s">
        <v>164</v>
      </c>
      <c r="H4029" s="91">
        <v>360</v>
      </c>
      <c r="I4029" s="91" t="s">
        <v>1063</v>
      </c>
      <c r="J4029" s="2" t="s">
        <v>3336</v>
      </c>
      <c r="K4029" s="2" t="s">
        <v>3296</v>
      </c>
      <c r="L4029" s="2" t="s">
        <v>35</v>
      </c>
      <c r="M4029" s="91" t="s">
        <v>164</v>
      </c>
      <c r="N4029" s="64"/>
      <c r="O4029" s="64" t="s">
        <v>413</v>
      </c>
      <c r="P4029" s="64" t="s">
        <v>46</v>
      </c>
      <c r="Q4029" s="16">
        <v>0.02</v>
      </c>
      <c r="R4029" s="82" t="s">
        <v>1512</v>
      </c>
      <c r="S4029" s="64"/>
      <c r="T4029" s="84">
        <v>265602.80493999925</v>
      </c>
      <c r="U4029" s="84">
        <v>7100000</v>
      </c>
      <c r="V4029" s="84">
        <v>5619789.4023700003</v>
      </c>
      <c r="W4029" s="84">
        <f t="shared" si="642"/>
        <v>1745813.402569999</v>
      </c>
      <c r="X4029" s="84">
        <f t="shared" si="643"/>
        <v>5509597.453303922</v>
      </c>
      <c r="Y4029" s="84"/>
      <c r="Z4029" s="16">
        <v>0</v>
      </c>
      <c r="AA4029" s="7">
        <v>0</v>
      </c>
      <c r="AB4029" s="7">
        <f t="shared" si="638"/>
        <v>5509597.453303922</v>
      </c>
      <c r="AC4029" s="5">
        <f t="shared" si="639"/>
        <v>110191.94906607829</v>
      </c>
      <c r="AD4029" s="84">
        <f t="shared" si="644"/>
        <v>5619789.4023700003</v>
      </c>
      <c r="AE4029" s="3">
        <f>VLOOKUP(I4029,[1]媒体政策预估表!A:N,MATCH(O4029,[1]媒体政策预估表!$A$2:$M$2,0),0)</f>
        <v>7.0000000000000007E-2</v>
      </c>
      <c r="AF4029" s="7">
        <f t="shared" si="640"/>
        <v>393385.25816590007</v>
      </c>
      <c r="AG4029" s="16">
        <v>0</v>
      </c>
      <c r="AH4029" s="84">
        <f t="shared" si="645"/>
        <v>5619789.4023700003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3417</v>
      </c>
      <c r="B4030" s="91" t="s">
        <v>35</v>
      </c>
      <c r="C4030" s="91" t="s">
        <v>146</v>
      </c>
      <c r="D4030" s="91" t="s">
        <v>163</v>
      </c>
      <c r="E4030" s="91" t="s">
        <v>1513</v>
      </c>
      <c r="F4030" s="91" t="s">
        <v>1513</v>
      </c>
      <c r="G4030" s="91" t="s">
        <v>1513</v>
      </c>
      <c r="H4030" s="91">
        <v>360</v>
      </c>
      <c r="I4030" s="91" t="s">
        <v>1063</v>
      </c>
      <c r="J4030" s="2" t="s">
        <v>3336</v>
      </c>
      <c r="K4030" s="2" t="s">
        <v>3296</v>
      </c>
      <c r="L4030" s="2" t="s">
        <v>35</v>
      </c>
      <c r="M4030" s="91" t="s">
        <v>1513</v>
      </c>
      <c r="N4030" s="64"/>
      <c r="O4030" s="64" t="s">
        <v>413</v>
      </c>
      <c r="P4030" s="64" t="s">
        <v>46</v>
      </c>
      <c r="Q4030" s="16">
        <v>0.02</v>
      </c>
      <c r="R4030" s="82" t="s">
        <v>1514</v>
      </c>
      <c r="S4030" s="64"/>
      <c r="T4030" s="84">
        <v>89432.115000000049</v>
      </c>
      <c r="U4030" s="84">
        <v>150000</v>
      </c>
      <c r="V4030" s="84">
        <v>127381.21</v>
      </c>
      <c r="W4030" s="84">
        <f t="shared" si="642"/>
        <v>112050.90500000004</v>
      </c>
      <c r="X4030" s="84">
        <f t="shared" si="643"/>
        <v>124883.53921568628</v>
      </c>
      <c r="Y4030" s="84"/>
      <c r="Z4030" s="16">
        <v>0</v>
      </c>
      <c r="AA4030" s="7">
        <v>0</v>
      </c>
      <c r="AB4030" s="7">
        <f t="shared" si="638"/>
        <v>124883.53921568628</v>
      </c>
      <c r="AC4030" s="5">
        <f t="shared" si="639"/>
        <v>2497.6707843137265</v>
      </c>
      <c r="AD4030" s="84">
        <f t="shared" si="644"/>
        <v>127381.21</v>
      </c>
      <c r="AE4030" s="3">
        <f>VLOOKUP(I4030,[1]媒体政策预估表!A:N,MATCH(O4030,[1]媒体政策预估表!$A$2:$M$2,0),0)</f>
        <v>7.0000000000000007E-2</v>
      </c>
      <c r="AF4030" s="7">
        <f t="shared" si="640"/>
        <v>8916.6847000000016</v>
      </c>
      <c r="AG4030" s="16">
        <v>0</v>
      </c>
      <c r="AH4030" s="84">
        <f t="shared" si="645"/>
        <v>127381.21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3417</v>
      </c>
      <c r="B4031" s="91" t="s">
        <v>35</v>
      </c>
      <c r="C4031" s="91" t="s">
        <v>146</v>
      </c>
      <c r="D4031" s="91" t="s">
        <v>163</v>
      </c>
      <c r="E4031" s="91" t="s">
        <v>1515</v>
      </c>
      <c r="F4031" s="91" t="s">
        <v>1515</v>
      </c>
      <c r="G4031" s="91" t="s">
        <v>1515</v>
      </c>
      <c r="H4031" s="91">
        <v>360</v>
      </c>
      <c r="I4031" s="91" t="s">
        <v>1063</v>
      </c>
      <c r="J4031" s="2" t="s">
        <v>3336</v>
      </c>
      <c r="K4031" s="2" t="s">
        <v>3296</v>
      </c>
      <c r="L4031" s="2" t="s">
        <v>35</v>
      </c>
      <c r="M4031" s="91" t="s">
        <v>1515</v>
      </c>
      <c r="N4031" s="64"/>
      <c r="O4031" s="64" t="s">
        <v>413</v>
      </c>
      <c r="P4031" s="64" t="s">
        <v>46</v>
      </c>
      <c r="Q4031" s="16">
        <v>0.02</v>
      </c>
      <c r="R4031" s="82" t="s">
        <v>1516</v>
      </c>
      <c r="S4031" s="64"/>
      <c r="T4031" s="84">
        <v>1451.429999999993</v>
      </c>
      <c r="U4031" s="84">
        <v>50000</v>
      </c>
      <c r="V4031" s="84">
        <v>48704.59</v>
      </c>
      <c r="W4031" s="84">
        <f t="shared" si="642"/>
        <v>2746.8399999999965</v>
      </c>
      <c r="X4031" s="84">
        <f t="shared" si="643"/>
        <v>47749.598039215685</v>
      </c>
      <c r="Y4031" s="84"/>
      <c r="Z4031" s="16">
        <v>0</v>
      </c>
      <c r="AA4031" s="7">
        <v>0</v>
      </c>
      <c r="AB4031" s="7">
        <f t="shared" si="638"/>
        <v>47749.598039215685</v>
      </c>
      <c r="AC4031" s="5">
        <f t="shared" si="639"/>
        <v>954.99196078431123</v>
      </c>
      <c r="AD4031" s="84">
        <f t="shared" si="644"/>
        <v>48704.59</v>
      </c>
      <c r="AE4031" s="3">
        <f>VLOOKUP(I4031,[1]媒体政策预估表!A:N,MATCH(O4031,[1]媒体政策预估表!$A$2:$M$2,0),0)</f>
        <v>7.0000000000000007E-2</v>
      </c>
      <c r="AF4031" s="7">
        <f t="shared" si="640"/>
        <v>3409.3213000000001</v>
      </c>
      <c r="AG4031" s="16">
        <v>0</v>
      </c>
      <c r="AH4031" s="84">
        <f t="shared" si="645"/>
        <v>48704.59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3418</v>
      </c>
      <c r="B4032" s="91" t="s">
        <v>35</v>
      </c>
      <c r="C4032" s="91" t="s">
        <v>146</v>
      </c>
      <c r="D4032" s="91" t="s">
        <v>163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1063</v>
      </c>
      <c r="J4032" s="2" t="s">
        <v>3336</v>
      </c>
      <c r="K4032" s="2" t="s">
        <v>3296</v>
      </c>
      <c r="L4032" s="2" t="s">
        <v>35</v>
      </c>
      <c r="M4032" s="91" t="s">
        <v>1518</v>
      </c>
      <c r="N4032" s="64"/>
      <c r="O4032" s="64" t="s">
        <v>413</v>
      </c>
      <c r="P4032" s="64" t="s">
        <v>46</v>
      </c>
      <c r="Q4032" s="16">
        <v>0.02</v>
      </c>
      <c r="R4032" s="82" t="s">
        <v>1519</v>
      </c>
      <c r="S4032" s="64"/>
      <c r="T4032" s="84">
        <v>228.14000000000669</v>
      </c>
      <c r="U4032" s="84">
        <v>50000</v>
      </c>
      <c r="V4032" s="84">
        <v>11573.8</v>
      </c>
      <c r="W4032" s="84">
        <f t="shared" si="642"/>
        <v>38654.340000000011</v>
      </c>
      <c r="X4032" s="84">
        <f t="shared" si="643"/>
        <v>11346.862745098038</v>
      </c>
      <c r="Y4032" s="84"/>
      <c r="Z4032" s="16">
        <v>0</v>
      </c>
      <c r="AA4032" s="7">
        <v>0</v>
      </c>
      <c r="AB4032" s="7">
        <f t="shared" si="638"/>
        <v>11346.862745098038</v>
      </c>
      <c r="AC4032" s="5">
        <f t="shared" si="639"/>
        <v>226.93725490196084</v>
      </c>
      <c r="AD4032" s="84">
        <f t="shared" si="644"/>
        <v>11573.8</v>
      </c>
      <c r="AE4032" s="3">
        <f>VLOOKUP(I4032,[1]媒体政策预估表!A:N,MATCH(O4032,[1]媒体政策预估表!$A$2:$M$2,0),0)</f>
        <v>7.0000000000000007E-2</v>
      </c>
      <c r="AF4032" s="7">
        <f t="shared" si="640"/>
        <v>810.16600000000005</v>
      </c>
      <c r="AG4032" s="16">
        <v>0</v>
      </c>
      <c r="AH4032" s="84">
        <f t="shared" si="645"/>
        <v>11573.8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3417</v>
      </c>
      <c r="B4033" s="91" t="s">
        <v>35</v>
      </c>
      <c r="C4033" s="91" t="s">
        <v>146</v>
      </c>
      <c r="D4033" s="91" t="s">
        <v>163</v>
      </c>
      <c r="E4033" s="91" t="s">
        <v>1520</v>
      </c>
      <c r="F4033" s="91" t="s">
        <v>1520</v>
      </c>
      <c r="G4033" s="91" t="s">
        <v>1520</v>
      </c>
      <c r="H4033" s="91">
        <v>360</v>
      </c>
      <c r="I4033" s="91" t="s">
        <v>1063</v>
      </c>
      <c r="J4033" s="2" t="s">
        <v>3336</v>
      </c>
      <c r="K4033" s="2" t="s">
        <v>3296</v>
      </c>
      <c r="L4033" s="2" t="s">
        <v>35</v>
      </c>
      <c r="M4033" s="91" t="s">
        <v>1520</v>
      </c>
      <c r="N4033" s="64"/>
      <c r="O4033" s="64" t="s">
        <v>413</v>
      </c>
      <c r="P4033" s="64" t="s">
        <v>41</v>
      </c>
      <c r="Q4033" s="16">
        <v>0</v>
      </c>
      <c r="R4033" s="82" t="s">
        <v>1521</v>
      </c>
      <c r="S4033" s="64"/>
      <c r="T4033" s="84">
        <v>15985.100000000006</v>
      </c>
      <c r="U4033" s="84">
        <v>130000</v>
      </c>
      <c r="V4033" s="84">
        <v>99849</v>
      </c>
      <c r="W4033" s="84">
        <f t="shared" si="642"/>
        <v>46136.100000000006</v>
      </c>
      <c r="X4033" s="84">
        <f t="shared" si="643"/>
        <v>99849</v>
      </c>
      <c r="Y4033" s="84"/>
      <c r="Z4033" s="16">
        <v>0</v>
      </c>
      <c r="AA4033" s="7">
        <v>0</v>
      </c>
      <c r="AB4033" s="7">
        <f t="shared" si="638"/>
        <v>99849</v>
      </c>
      <c r="AC4033" s="5">
        <f t="shared" si="639"/>
        <v>0</v>
      </c>
      <c r="AD4033" s="84">
        <f t="shared" si="644"/>
        <v>99849</v>
      </c>
      <c r="AE4033" s="3">
        <f>VLOOKUP(I4033,[1]媒体政策预估表!A:N,MATCH(O4033,[1]媒体政策预估表!$A$2:$M$2,0),0)</f>
        <v>7.0000000000000007E-2</v>
      </c>
      <c r="AF4033" s="7">
        <f t="shared" si="640"/>
        <v>6989.43</v>
      </c>
      <c r="AG4033" s="16">
        <v>0</v>
      </c>
      <c r="AH4033" s="84">
        <f t="shared" si="645"/>
        <v>99849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3417</v>
      </c>
      <c r="B4034" s="91" t="s">
        <v>35</v>
      </c>
      <c r="C4034" s="91" t="s">
        <v>146</v>
      </c>
      <c r="D4034" s="91" t="s">
        <v>163</v>
      </c>
      <c r="E4034" s="91" t="s">
        <v>1522</v>
      </c>
      <c r="F4034" s="91" t="s">
        <v>1522</v>
      </c>
      <c r="G4034" s="91" t="s">
        <v>1522</v>
      </c>
      <c r="H4034" s="91">
        <v>360</v>
      </c>
      <c r="I4034" s="91" t="s">
        <v>1063</v>
      </c>
      <c r="J4034" s="2" t="s">
        <v>3336</v>
      </c>
      <c r="K4034" s="2" t="s">
        <v>3296</v>
      </c>
      <c r="L4034" s="2" t="s">
        <v>35</v>
      </c>
      <c r="M4034" s="91" t="s">
        <v>1522</v>
      </c>
      <c r="N4034" s="64"/>
      <c r="O4034" s="64" t="s">
        <v>413</v>
      </c>
      <c r="P4034" s="64" t="s">
        <v>46</v>
      </c>
      <c r="Q4034" s="16">
        <v>0.02</v>
      </c>
      <c r="R4034" s="82" t="s">
        <v>1523</v>
      </c>
      <c r="S4034" s="64"/>
      <c r="T4034" s="84">
        <v>487</v>
      </c>
      <c r="U4034" s="84">
        <v>70000</v>
      </c>
      <c r="V4034" s="84">
        <v>61968</v>
      </c>
      <c r="W4034" s="84">
        <f t="shared" si="642"/>
        <v>8519</v>
      </c>
      <c r="X4034" s="84">
        <f t="shared" si="643"/>
        <v>60752.941176470587</v>
      </c>
      <c r="Y4034" s="84"/>
      <c r="Z4034" s="16">
        <v>0</v>
      </c>
      <c r="AA4034" s="7">
        <v>0</v>
      </c>
      <c r="AB4034" s="7">
        <f t="shared" si="638"/>
        <v>60752.941176470587</v>
      </c>
      <c r="AC4034" s="5">
        <f t="shared" si="639"/>
        <v>1215.0588235294126</v>
      </c>
      <c r="AD4034" s="84">
        <f t="shared" si="644"/>
        <v>61968</v>
      </c>
      <c r="AE4034" s="3">
        <f>VLOOKUP(I4034,[1]媒体政策预估表!A:N,MATCH(O4034,[1]媒体政策预估表!$A$2:$M$2,0),0)</f>
        <v>7.0000000000000007E-2</v>
      </c>
      <c r="AF4034" s="7">
        <f t="shared" si="640"/>
        <v>4337.76</v>
      </c>
      <c r="AG4034" s="16">
        <v>0</v>
      </c>
      <c r="AH4034" s="84">
        <f t="shared" si="645"/>
        <v>61968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3417</v>
      </c>
      <c r="B4035" s="91" t="s">
        <v>35</v>
      </c>
      <c r="C4035" s="91" t="s">
        <v>146</v>
      </c>
      <c r="D4035" s="91" t="s">
        <v>163</v>
      </c>
      <c r="E4035" s="91" t="s">
        <v>1936</v>
      </c>
      <c r="F4035" s="91" t="s">
        <v>1936</v>
      </c>
      <c r="G4035" s="91" t="s">
        <v>1936</v>
      </c>
      <c r="H4035" s="91">
        <v>360</v>
      </c>
      <c r="I4035" s="91" t="s">
        <v>1063</v>
      </c>
      <c r="J4035" s="2" t="s">
        <v>3336</v>
      </c>
      <c r="K4035" s="2" t="s">
        <v>3296</v>
      </c>
      <c r="L4035" s="2" t="s">
        <v>35</v>
      </c>
      <c r="M4035" s="91" t="s">
        <v>1936</v>
      </c>
      <c r="N4035" s="64"/>
      <c r="O4035" s="64" t="s">
        <v>413</v>
      </c>
      <c r="P4035" s="64" t="s">
        <v>46</v>
      </c>
      <c r="Q4035" s="16">
        <v>0.02</v>
      </c>
      <c r="R4035" s="82" t="s">
        <v>1937</v>
      </c>
      <c r="S4035" s="64"/>
      <c r="T4035" s="84">
        <v>0</v>
      </c>
      <c r="U4035" s="84">
        <v>152999.95000000001</v>
      </c>
      <c r="V4035" s="84">
        <v>116280.80000000002</v>
      </c>
      <c r="W4035" s="84">
        <f t="shared" si="642"/>
        <v>36719.149999999994</v>
      </c>
      <c r="X4035" s="84">
        <f t="shared" si="643"/>
        <v>114000.78431372551</v>
      </c>
      <c r="Y4035" s="84"/>
      <c r="Z4035" s="16">
        <v>0</v>
      </c>
      <c r="AA4035" s="7">
        <v>0</v>
      </c>
      <c r="AB4035" s="7">
        <f t="shared" si="638"/>
        <v>114000.78431372551</v>
      </c>
      <c r="AC4035" s="5">
        <f t="shared" si="639"/>
        <v>2280.0156862745062</v>
      </c>
      <c r="AD4035" s="84">
        <f t="shared" si="644"/>
        <v>116280.80000000002</v>
      </c>
      <c r="AE4035" s="3">
        <f>VLOOKUP(I4035,[1]媒体政策预估表!A:N,MATCH(O4035,[1]媒体政策预估表!$A$2:$M$2,0),0)</f>
        <v>7.0000000000000007E-2</v>
      </c>
      <c r="AF4035" s="7">
        <f t="shared" si="640"/>
        <v>8139.6560000000018</v>
      </c>
      <c r="AG4035" s="16">
        <v>0</v>
      </c>
      <c r="AH4035" s="84">
        <f t="shared" si="645"/>
        <v>116280.80000000002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3417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3336</v>
      </c>
      <c r="K4036" s="2" t="s">
        <v>3296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1527</v>
      </c>
      <c r="S4036" s="64"/>
      <c r="T4036" s="84">
        <v>5116.3000000000029</v>
      </c>
      <c r="U4036" s="84">
        <v>65000</v>
      </c>
      <c r="V4036" s="84">
        <v>62416.5</v>
      </c>
      <c r="W4036" s="84">
        <f t="shared" si="642"/>
        <v>7699.8000000000029</v>
      </c>
      <c r="X4036" s="84">
        <f t="shared" si="643"/>
        <v>62416.5</v>
      </c>
      <c r="Y4036" s="84"/>
      <c r="Z4036" s="16">
        <v>0</v>
      </c>
      <c r="AA4036" s="7">
        <v>0</v>
      </c>
      <c r="AB4036" s="7">
        <f t="shared" si="638"/>
        <v>62416.5</v>
      </c>
      <c r="AC4036" s="5">
        <f t="shared" si="639"/>
        <v>0</v>
      </c>
      <c r="AD4036" s="84">
        <f t="shared" si="644"/>
        <v>62416.5</v>
      </c>
      <c r="AE4036" s="3">
        <f>VLOOKUP(I4036,[1]媒体政策预估表!A:N,MATCH(O4036,[1]媒体政策预估表!$A$2:$M$2,0),0)</f>
        <v>7.0000000000000007E-2</v>
      </c>
      <c r="AF4036" s="7">
        <f t="shared" si="640"/>
        <v>4369.1550000000007</v>
      </c>
      <c r="AG4036" s="16">
        <v>0</v>
      </c>
      <c r="AH4036" s="84">
        <f t="shared" si="645"/>
        <v>62416.5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3417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3336</v>
      </c>
      <c r="K4037" s="2" t="s">
        <v>3296</v>
      </c>
      <c r="L4037" s="2" t="s">
        <v>35</v>
      </c>
      <c r="M4037" s="91" t="s">
        <v>1526</v>
      </c>
      <c r="N4037" s="64"/>
      <c r="O4037" s="64" t="s">
        <v>413</v>
      </c>
      <c r="P4037" s="64" t="s">
        <v>41</v>
      </c>
      <c r="Q4037" s="16">
        <v>0</v>
      </c>
      <c r="R4037" s="82" t="s">
        <v>3563</v>
      </c>
      <c r="S4037" s="64"/>
      <c r="T4037" s="84">
        <v>0</v>
      </c>
      <c r="U4037" s="84">
        <v>90000</v>
      </c>
      <c r="V4037" s="84">
        <v>53165.4</v>
      </c>
      <c r="W4037" s="84">
        <f t="shared" si="642"/>
        <v>36834.6</v>
      </c>
      <c r="X4037" s="84">
        <f t="shared" si="643"/>
        <v>53165.4</v>
      </c>
      <c r="Y4037" s="84"/>
      <c r="Z4037" s="16">
        <v>0</v>
      </c>
      <c r="AA4037" s="7">
        <v>0</v>
      </c>
      <c r="AB4037" s="7">
        <f t="shared" si="638"/>
        <v>53165.4</v>
      </c>
      <c r="AC4037" s="5">
        <f t="shared" si="639"/>
        <v>0</v>
      </c>
      <c r="AD4037" s="84">
        <f t="shared" si="644"/>
        <v>53165.4</v>
      </c>
      <c r="AE4037" s="3">
        <f>VLOOKUP(I4037,[1]媒体政策预估表!A:N,MATCH(O4037,[1]媒体政策预估表!$A$2:$M$2,0),0)</f>
        <v>7.0000000000000007E-2</v>
      </c>
      <c r="AF4037" s="7">
        <f t="shared" si="640"/>
        <v>3721.5780000000004</v>
      </c>
      <c r="AG4037" s="16">
        <v>0</v>
      </c>
      <c r="AH4037" s="84">
        <f t="shared" si="645"/>
        <v>53165.4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3418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3336</v>
      </c>
      <c r="K4038" s="2" t="s">
        <v>3296</v>
      </c>
      <c r="L4038" s="2" t="s">
        <v>35</v>
      </c>
      <c r="M4038" s="91" t="s">
        <v>1528</v>
      </c>
      <c r="N4038" s="64"/>
      <c r="O4038" s="64" t="s">
        <v>413</v>
      </c>
      <c r="P4038" s="64" t="s">
        <v>41</v>
      </c>
      <c r="Q4038" s="16">
        <v>0</v>
      </c>
      <c r="R4038" s="82" t="s">
        <v>1529</v>
      </c>
      <c r="S4038" s="64"/>
      <c r="T4038" s="84">
        <v>3790.9000000000015</v>
      </c>
      <c r="U4038" s="84">
        <v>90000</v>
      </c>
      <c r="V4038" s="84">
        <v>86085.66</v>
      </c>
      <c r="W4038" s="84">
        <f t="shared" si="642"/>
        <v>7705.2399999999907</v>
      </c>
      <c r="X4038" s="84">
        <f t="shared" si="643"/>
        <v>86085.66</v>
      </c>
      <c r="Y4038" s="84"/>
      <c r="Z4038" s="16">
        <v>0</v>
      </c>
      <c r="AA4038" s="7">
        <v>0</v>
      </c>
      <c r="AB4038" s="7">
        <f t="shared" si="638"/>
        <v>86085.66</v>
      </c>
      <c r="AC4038" s="5">
        <f t="shared" si="639"/>
        <v>0</v>
      </c>
      <c r="AD4038" s="84">
        <f t="shared" si="644"/>
        <v>86085.66</v>
      </c>
      <c r="AE4038" s="3">
        <f>VLOOKUP(I4038,[1]媒体政策预估表!A:N,MATCH(O4038,[1]媒体政策预估表!$A$2:$M$2,0),0)</f>
        <v>7.0000000000000007E-2</v>
      </c>
      <c r="AF4038" s="7">
        <f t="shared" si="640"/>
        <v>6025.9962000000005</v>
      </c>
      <c r="AG4038" s="16">
        <v>0</v>
      </c>
      <c r="AH4038" s="84">
        <f t="shared" si="645"/>
        <v>86085.66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3417</v>
      </c>
      <c r="B4039" s="91" t="s">
        <v>35</v>
      </c>
      <c r="C4039" s="91" t="s">
        <v>146</v>
      </c>
      <c r="D4039" s="91" t="s">
        <v>163</v>
      </c>
      <c r="E4039" s="91" t="s">
        <v>1525</v>
      </c>
      <c r="F4039" s="91" t="s">
        <v>1525</v>
      </c>
      <c r="G4039" s="91" t="s">
        <v>1525</v>
      </c>
      <c r="H4039" s="91">
        <v>360</v>
      </c>
      <c r="I4039" s="91" t="s">
        <v>1063</v>
      </c>
      <c r="J4039" s="2" t="s">
        <v>3336</v>
      </c>
      <c r="K4039" s="2" t="s">
        <v>3296</v>
      </c>
      <c r="L4039" s="2" t="s">
        <v>35</v>
      </c>
      <c r="M4039" s="91" t="s">
        <v>1525</v>
      </c>
      <c r="N4039" s="64"/>
      <c r="O4039" s="64" t="s">
        <v>413</v>
      </c>
      <c r="P4039" s="64" t="s">
        <v>41</v>
      </c>
      <c r="Q4039" s="16">
        <v>0</v>
      </c>
      <c r="R4039" s="82" t="s">
        <v>1531</v>
      </c>
      <c r="S4039" s="64"/>
      <c r="T4039" s="84">
        <v>5905.3900100000028</v>
      </c>
      <c r="U4039" s="84">
        <v>210000</v>
      </c>
      <c r="V4039" s="84">
        <v>207529.4</v>
      </c>
      <c r="W4039" s="84">
        <f t="shared" si="642"/>
        <v>8375.9900100000086</v>
      </c>
      <c r="X4039" s="84">
        <f t="shared" si="643"/>
        <v>207529.4</v>
      </c>
      <c r="Y4039" s="84"/>
      <c r="Z4039" s="16">
        <v>0</v>
      </c>
      <c r="AA4039" s="7">
        <v>0</v>
      </c>
      <c r="AB4039" s="7">
        <f t="shared" si="638"/>
        <v>207529.4</v>
      </c>
      <c r="AC4039" s="5">
        <f t="shared" si="639"/>
        <v>0</v>
      </c>
      <c r="AD4039" s="84">
        <f t="shared" si="644"/>
        <v>207529.4</v>
      </c>
      <c r="AE4039" s="3">
        <f>VLOOKUP(I4039,[1]媒体政策预估表!A:N,MATCH(O4039,[1]媒体政策预估表!$A$2:$M$2,0),0)</f>
        <v>7.0000000000000007E-2</v>
      </c>
      <c r="AF4039" s="7">
        <f t="shared" si="640"/>
        <v>14527.058000000001</v>
      </c>
      <c r="AG4039" s="16">
        <v>0</v>
      </c>
      <c r="AH4039" s="84">
        <f t="shared" si="645"/>
        <v>207529.4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3417</v>
      </c>
      <c r="B4040" s="91" t="s">
        <v>35</v>
      </c>
      <c r="C4040" s="91" t="s">
        <v>146</v>
      </c>
      <c r="D4040" s="91" t="s">
        <v>163</v>
      </c>
      <c r="E4040" s="91" t="s">
        <v>1532</v>
      </c>
      <c r="F4040" s="91" t="s">
        <v>1532</v>
      </c>
      <c r="G4040" s="91" t="s">
        <v>1532</v>
      </c>
      <c r="H4040" s="91">
        <v>360</v>
      </c>
      <c r="I4040" s="91" t="s">
        <v>1063</v>
      </c>
      <c r="J4040" s="2" t="s">
        <v>3336</v>
      </c>
      <c r="K4040" s="2" t="s">
        <v>3296</v>
      </c>
      <c r="L4040" s="2" t="s">
        <v>35</v>
      </c>
      <c r="M4040" s="91" t="s">
        <v>1532</v>
      </c>
      <c r="N4040" s="64"/>
      <c r="O4040" s="64" t="s">
        <v>413</v>
      </c>
      <c r="P4040" s="64" t="s">
        <v>41</v>
      </c>
      <c r="Q4040" s="16">
        <v>0</v>
      </c>
      <c r="R4040" s="82" t="s">
        <v>1533</v>
      </c>
      <c r="S4040" s="64"/>
      <c r="T4040" s="84">
        <v>605130.80000000005</v>
      </c>
      <c r="U4040" s="84">
        <v>950000</v>
      </c>
      <c r="V4040" s="84">
        <v>107154.1</v>
      </c>
      <c r="W4040" s="84">
        <f t="shared" si="642"/>
        <v>1447976.7</v>
      </c>
      <c r="X4040" s="84">
        <f t="shared" si="643"/>
        <v>107154.1</v>
      </c>
      <c r="Y4040" s="84"/>
      <c r="Z4040" s="16">
        <v>0</v>
      </c>
      <c r="AA4040" s="7">
        <v>0</v>
      </c>
      <c r="AB4040" s="7">
        <f t="shared" si="638"/>
        <v>107154.1</v>
      </c>
      <c r="AC4040" s="5">
        <f t="shared" si="639"/>
        <v>0</v>
      </c>
      <c r="AD4040" s="84">
        <f t="shared" si="644"/>
        <v>107154.1</v>
      </c>
      <c r="AE4040" s="3">
        <f>VLOOKUP(I4040,[1]媒体政策预估表!A:N,MATCH(O4040,[1]媒体政策预估表!$A$2:$M$2,0),0)</f>
        <v>7.0000000000000007E-2</v>
      </c>
      <c r="AF4040" s="7">
        <f t="shared" si="640"/>
        <v>7500.7870000000012</v>
      </c>
      <c r="AG4040" s="16">
        <v>0</v>
      </c>
      <c r="AH4040" s="84">
        <f t="shared" si="645"/>
        <v>107154.1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3418</v>
      </c>
      <c r="B4041" s="91" t="s">
        <v>35</v>
      </c>
      <c r="C4041" s="91" t="s">
        <v>166</v>
      </c>
      <c r="D4041" s="91" t="s">
        <v>3431</v>
      </c>
      <c r="E4041" s="91" t="s">
        <v>3564</v>
      </c>
      <c r="F4041" s="91" t="s">
        <v>3565</v>
      </c>
      <c r="G4041" s="91" t="s">
        <v>3564</v>
      </c>
      <c r="H4041" s="91">
        <v>360</v>
      </c>
      <c r="I4041" s="91" t="s">
        <v>1063</v>
      </c>
      <c r="J4041" s="2" t="s">
        <v>3336</v>
      </c>
      <c r="K4041" s="2" t="s">
        <v>3296</v>
      </c>
      <c r="L4041" s="2" t="s">
        <v>35</v>
      </c>
      <c r="M4041" s="91" t="s">
        <v>3564</v>
      </c>
      <c r="N4041" s="64"/>
      <c r="O4041" s="64" t="s">
        <v>413</v>
      </c>
      <c r="P4041" s="64" t="s">
        <v>41</v>
      </c>
      <c r="Q4041" s="16">
        <v>0</v>
      </c>
      <c r="R4041" s="82" t="s">
        <v>3566</v>
      </c>
      <c r="S4041" s="64"/>
      <c r="T4041" s="84">
        <v>0</v>
      </c>
      <c r="U4041" s="84">
        <v>20000</v>
      </c>
      <c r="V4041" s="84">
        <v>19156.8</v>
      </c>
      <c r="W4041" s="84">
        <f t="shared" si="642"/>
        <v>843.20000000000073</v>
      </c>
      <c r="X4041" s="84">
        <f t="shared" si="643"/>
        <v>19156.8</v>
      </c>
      <c r="Y4041" s="84"/>
      <c r="Z4041" s="16">
        <v>0</v>
      </c>
      <c r="AA4041" s="7">
        <v>0</v>
      </c>
      <c r="AB4041" s="7">
        <f t="shared" si="638"/>
        <v>19156.8</v>
      </c>
      <c r="AC4041" s="5">
        <f t="shared" si="639"/>
        <v>0</v>
      </c>
      <c r="AD4041" s="84">
        <f t="shared" si="644"/>
        <v>19156.8</v>
      </c>
      <c r="AE4041" s="3">
        <f>VLOOKUP(I4041,[1]媒体政策预估表!A:N,MATCH(O4041,[1]媒体政策预估表!$A$2:$M$2,0),0)</f>
        <v>7.0000000000000007E-2</v>
      </c>
      <c r="AF4041" s="7">
        <f t="shared" si="640"/>
        <v>1340.9760000000001</v>
      </c>
      <c r="AG4041" s="16">
        <v>0</v>
      </c>
      <c r="AH4041" s="84">
        <f t="shared" si="645"/>
        <v>19156.8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3418</v>
      </c>
      <c r="B4042" s="91" t="s">
        <v>35</v>
      </c>
      <c r="C4042" s="91" t="s">
        <v>166</v>
      </c>
      <c r="D4042" s="91" t="s">
        <v>3431</v>
      </c>
      <c r="E4042" s="91" t="s">
        <v>1541</v>
      </c>
      <c r="F4042" s="91" t="s">
        <v>1541</v>
      </c>
      <c r="G4042" s="91" t="s">
        <v>1541</v>
      </c>
      <c r="H4042" s="91">
        <v>364</v>
      </c>
      <c r="I4042" s="91" t="s">
        <v>890</v>
      </c>
      <c r="J4042" s="2" t="s">
        <v>3334</v>
      </c>
      <c r="K4042" s="2" t="s">
        <v>3283</v>
      </c>
      <c r="L4042" s="2" t="s">
        <v>35</v>
      </c>
      <c r="M4042" s="91" t="s">
        <v>1542</v>
      </c>
      <c r="N4042" s="64"/>
      <c r="O4042" s="64" t="s">
        <v>413</v>
      </c>
      <c r="P4042" s="64" t="s">
        <v>41</v>
      </c>
      <c r="Q4042" s="16">
        <v>0</v>
      </c>
      <c r="R4042" s="82" t="s">
        <v>1543</v>
      </c>
      <c r="S4042" s="64"/>
      <c r="T4042" s="84">
        <v>0</v>
      </c>
      <c r="U4042" s="84">
        <v>500000</v>
      </c>
      <c r="V4042" s="84">
        <v>500000</v>
      </c>
      <c r="W4042" s="84">
        <f t="shared" si="642"/>
        <v>0</v>
      </c>
      <c r="X4042" s="84">
        <f t="shared" si="643"/>
        <v>500000</v>
      </c>
      <c r="Y4042" s="84"/>
      <c r="Z4042" s="16">
        <v>0</v>
      </c>
      <c r="AA4042" s="7">
        <v>0</v>
      </c>
      <c r="AB4042" s="7">
        <f t="shared" si="638"/>
        <v>500000</v>
      </c>
      <c r="AC4042" s="5">
        <f t="shared" si="639"/>
        <v>0</v>
      </c>
      <c r="AD4042" s="84">
        <f t="shared" si="644"/>
        <v>500000</v>
      </c>
      <c r="AE4042" s="3">
        <f>VLOOKUP(I4042,[1]媒体政策预估表!A:N,MATCH(O4042,[1]媒体政策预估表!$A$2:$M$2,0),0)</f>
        <v>0.02</v>
      </c>
      <c r="AF4042" s="7">
        <f t="shared" si="640"/>
        <v>10000</v>
      </c>
      <c r="AG4042" s="16">
        <v>0</v>
      </c>
      <c r="AH4042" s="84">
        <f t="shared" si="645"/>
        <v>500000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3420</v>
      </c>
      <c r="B4043" s="91" t="s">
        <v>35</v>
      </c>
      <c r="C4043" s="91" t="s">
        <v>166</v>
      </c>
      <c r="D4043" s="91" t="s">
        <v>3431</v>
      </c>
      <c r="E4043" s="91" t="s">
        <v>1547</v>
      </c>
      <c r="F4043" s="91" t="s">
        <v>1547</v>
      </c>
      <c r="G4043" s="91" t="s">
        <v>1547</v>
      </c>
      <c r="H4043" s="91">
        <v>360</v>
      </c>
      <c r="I4043" s="91" t="s">
        <v>1063</v>
      </c>
      <c r="J4043" s="2" t="s">
        <v>3336</v>
      </c>
      <c r="K4043" s="2" t="s">
        <v>3296</v>
      </c>
      <c r="L4043" s="2" t="s">
        <v>35</v>
      </c>
      <c r="M4043" s="91" t="s">
        <v>1548</v>
      </c>
      <c r="N4043" s="64"/>
      <c r="O4043" s="64" t="s">
        <v>413</v>
      </c>
      <c r="P4043" s="64" t="s">
        <v>41</v>
      </c>
      <c r="Q4043" s="16">
        <v>0</v>
      </c>
      <c r="R4043" s="82" t="s">
        <v>1549</v>
      </c>
      <c r="S4043" s="64"/>
      <c r="T4043" s="84">
        <v>0</v>
      </c>
      <c r="U4043" s="84">
        <v>20000</v>
      </c>
      <c r="V4043" s="84">
        <v>1165.5</v>
      </c>
      <c r="W4043" s="84">
        <f t="shared" si="642"/>
        <v>18834.5</v>
      </c>
      <c r="X4043" s="84">
        <f t="shared" si="643"/>
        <v>1165.5</v>
      </c>
      <c r="Y4043" s="84"/>
      <c r="Z4043" s="16">
        <v>0</v>
      </c>
      <c r="AA4043" s="7">
        <v>0</v>
      </c>
      <c r="AB4043" s="7">
        <f t="shared" si="638"/>
        <v>1165.5</v>
      </c>
      <c r="AC4043" s="5">
        <f t="shared" si="639"/>
        <v>0</v>
      </c>
      <c r="AD4043" s="84">
        <f t="shared" si="644"/>
        <v>1165.5</v>
      </c>
      <c r="AE4043" s="3">
        <f>VLOOKUP(I4043,[1]媒体政策预估表!A:N,MATCH(O4043,[1]媒体政策预估表!$A$2:$M$2,0),0)</f>
        <v>7.0000000000000007E-2</v>
      </c>
      <c r="AF4043" s="7">
        <f t="shared" si="640"/>
        <v>81.585000000000008</v>
      </c>
      <c r="AG4043" s="16">
        <v>0</v>
      </c>
      <c r="AH4043" s="84">
        <f t="shared" si="645"/>
        <v>1165.5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3417</v>
      </c>
      <c r="B4044" s="91" t="s">
        <v>35</v>
      </c>
      <c r="C4044" s="91" t="s">
        <v>166</v>
      </c>
      <c r="D4044" s="91" t="s">
        <v>3431</v>
      </c>
      <c r="E4044" s="91" t="s">
        <v>3567</v>
      </c>
      <c r="F4044" s="91" t="s">
        <v>3567</v>
      </c>
      <c r="G4044" s="91" t="s">
        <v>3567</v>
      </c>
      <c r="H4044" s="91">
        <v>360</v>
      </c>
      <c r="I4044" s="91" t="s">
        <v>1063</v>
      </c>
      <c r="J4044" s="2" t="s">
        <v>3336</v>
      </c>
      <c r="K4044" s="2" t="s">
        <v>3296</v>
      </c>
      <c r="L4044" s="2" t="s">
        <v>35</v>
      </c>
      <c r="M4044" s="91" t="s">
        <v>265</v>
      </c>
      <c r="N4044" s="64"/>
      <c r="O4044" s="64" t="s">
        <v>413</v>
      </c>
      <c r="P4044" s="64" t="s">
        <v>41</v>
      </c>
      <c r="Q4044" s="16">
        <v>0</v>
      </c>
      <c r="R4044" s="82" t="s">
        <v>3568</v>
      </c>
      <c r="S4044" s="64"/>
      <c r="T4044" s="84">
        <v>0</v>
      </c>
      <c r="U4044" s="84">
        <v>50000</v>
      </c>
      <c r="V4044" s="84">
        <v>50000</v>
      </c>
      <c r="W4044" s="84">
        <f t="shared" si="642"/>
        <v>0</v>
      </c>
      <c r="X4044" s="84">
        <f t="shared" si="643"/>
        <v>50000</v>
      </c>
      <c r="Y4044" s="84"/>
      <c r="Z4044" s="16">
        <v>0</v>
      </c>
      <c r="AA4044" s="7">
        <v>0</v>
      </c>
      <c r="AB4044" s="7">
        <f t="shared" si="638"/>
        <v>50000</v>
      </c>
      <c r="AC4044" s="5">
        <f t="shared" si="639"/>
        <v>0</v>
      </c>
      <c r="AD4044" s="84">
        <f t="shared" si="644"/>
        <v>50000</v>
      </c>
      <c r="AE4044" s="3">
        <f>VLOOKUP(I4044,[1]媒体政策预估表!A:N,MATCH(O4044,[1]媒体政策预估表!$A$2:$M$2,0),0)</f>
        <v>7.0000000000000007E-2</v>
      </c>
      <c r="AF4044" s="7">
        <f t="shared" si="640"/>
        <v>3500.0000000000005</v>
      </c>
      <c r="AG4044" s="16">
        <v>0</v>
      </c>
      <c r="AH4044" s="84">
        <f t="shared" si="645"/>
        <v>50000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3418</v>
      </c>
      <c r="B4045" s="91" t="s">
        <v>35</v>
      </c>
      <c r="C4045" s="91" t="s">
        <v>166</v>
      </c>
      <c r="D4045" s="91" t="s">
        <v>3431</v>
      </c>
      <c r="E4045" s="91" t="s">
        <v>3564</v>
      </c>
      <c r="F4045" s="91" t="s">
        <v>3565</v>
      </c>
      <c r="G4045" s="91" t="s">
        <v>3564</v>
      </c>
      <c r="H4045" s="91">
        <v>360</v>
      </c>
      <c r="I4045" s="91" t="s">
        <v>1063</v>
      </c>
      <c r="J4045" s="2" t="s">
        <v>3336</v>
      </c>
      <c r="K4045" s="2" t="s">
        <v>3296</v>
      </c>
      <c r="L4045" s="2" t="s">
        <v>35</v>
      </c>
      <c r="M4045" s="91" t="s">
        <v>3564</v>
      </c>
      <c r="N4045" s="64"/>
      <c r="O4045" s="64" t="s">
        <v>413</v>
      </c>
      <c r="P4045" s="64" t="s">
        <v>41</v>
      </c>
      <c r="Q4045" s="16">
        <v>0</v>
      </c>
      <c r="R4045" s="82" t="s">
        <v>3566</v>
      </c>
      <c r="S4045" s="64"/>
      <c r="T4045" s="84">
        <v>0</v>
      </c>
      <c r="U4045" s="84">
        <v>20000</v>
      </c>
      <c r="V4045" s="84">
        <v>0</v>
      </c>
      <c r="W4045" s="84">
        <f t="shared" si="642"/>
        <v>20000</v>
      </c>
      <c r="X4045" s="84">
        <f t="shared" si="643"/>
        <v>0</v>
      </c>
      <c r="Y4045" s="84"/>
      <c r="Z4045" s="16">
        <v>0</v>
      </c>
      <c r="AA4045" s="7">
        <v>0</v>
      </c>
      <c r="AB4045" s="7">
        <f t="shared" ref="AB4045:AB4108" si="646">X4045+AA4045</f>
        <v>0</v>
      </c>
      <c r="AC4045" s="5">
        <f t="shared" ref="AC4045:AC4108" si="647">IF(P4045="返现",X4045*Q4045,V4045-X4045)</f>
        <v>0</v>
      </c>
      <c r="AD4045" s="84">
        <f t="shared" si="644"/>
        <v>0</v>
      </c>
      <c r="AE4045" s="3">
        <f>VLOOKUP(I4045,[1]媒体政策预估表!A:N,MATCH(O4045,[1]媒体政策预估表!$A$2:$M$2,0),0)</f>
        <v>7.0000000000000007E-2</v>
      </c>
      <c r="AF4045" s="7">
        <f t="shared" ref="AF4045:AF4108" si="648">AD4045*AE4045</f>
        <v>0</v>
      </c>
      <c r="AG4045" s="16">
        <v>0</v>
      </c>
      <c r="AH4045" s="84">
        <f t="shared" si="645"/>
        <v>0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3418</v>
      </c>
      <c r="B4046" s="91" t="s">
        <v>35</v>
      </c>
      <c r="C4046" s="91" t="s">
        <v>166</v>
      </c>
      <c r="D4046" s="91" t="s">
        <v>167</v>
      </c>
      <c r="E4046" s="91" t="s">
        <v>1538</v>
      </c>
      <c r="F4046" s="91" t="s">
        <v>1539</v>
      </c>
      <c r="G4046" s="91" t="s">
        <v>1538</v>
      </c>
      <c r="H4046" s="91">
        <v>360</v>
      </c>
      <c r="I4046" s="91" t="s">
        <v>1063</v>
      </c>
      <c r="J4046" s="2" t="s">
        <v>3336</v>
      </c>
      <c r="K4046" s="2" t="s">
        <v>3296</v>
      </c>
      <c r="L4046" s="2" t="s">
        <v>35</v>
      </c>
      <c r="M4046" s="91" t="s">
        <v>1538</v>
      </c>
      <c r="N4046" s="64"/>
      <c r="O4046" s="64" t="s">
        <v>413</v>
      </c>
      <c r="P4046" s="64" t="s">
        <v>41</v>
      </c>
      <c r="Q4046" s="16">
        <v>0</v>
      </c>
      <c r="R4046" s="82" t="s">
        <v>1540</v>
      </c>
      <c r="S4046" s="64"/>
      <c r="T4046" s="84">
        <v>43482.400040000008</v>
      </c>
      <c r="U4046" s="84">
        <v>143000</v>
      </c>
      <c r="V4046" s="84">
        <v>178684</v>
      </c>
      <c r="W4046" s="84">
        <f t="shared" si="642"/>
        <v>7798.4000400000077</v>
      </c>
      <c r="X4046" s="84">
        <f t="shared" si="643"/>
        <v>178684</v>
      </c>
      <c r="Y4046" s="84"/>
      <c r="Z4046" s="16">
        <v>0</v>
      </c>
      <c r="AA4046" s="7">
        <v>0</v>
      </c>
      <c r="AB4046" s="7">
        <f t="shared" si="646"/>
        <v>178684</v>
      </c>
      <c r="AC4046" s="5">
        <f t="shared" si="647"/>
        <v>0</v>
      </c>
      <c r="AD4046" s="84">
        <f t="shared" si="644"/>
        <v>178684</v>
      </c>
      <c r="AE4046" s="3">
        <f>VLOOKUP(I4046,[1]媒体政策预估表!A:N,MATCH(O4046,[1]媒体政策预估表!$A$2:$M$2,0),0)</f>
        <v>7.0000000000000007E-2</v>
      </c>
      <c r="AF4046" s="7">
        <f t="shared" si="648"/>
        <v>12507.880000000001</v>
      </c>
      <c r="AG4046" s="16">
        <v>0</v>
      </c>
      <c r="AH4046" s="84">
        <f t="shared" si="645"/>
        <v>178684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3420</v>
      </c>
      <c r="B4047" s="91" t="s">
        <v>35</v>
      </c>
      <c r="C4047" s="91" t="s">
        <v>166</v>
      </c>
      <c r="D4047" s="91" t="s">
        <v>167</v>
      </c>
      <c r="E4047" s="91" t="s">
        <v>1541</v>
      </c>
      <c r="F4047" s="91" t="s">
        <v>1541</v>
      </c>
      <c r="G4047" s="91" t="s">
        <v>1541</v>
      </c>
      <c r="H4047" s="91">
        <v>364</v>
      </c>
      <c r="I4047" s="91" t="s">
        <v>890</v>
      </c>
      <c r="J4047" s="2" t="s">
        <v>3334</v>
      </c>
      <c r="K4047" s="2" t="s">
        <v>3283</v>
      </c>
      <c r="L4047" s="2" t="s">
        <v>35</v>
      </c>
      <c r="M4047" s="91" t="s">
        <v>1542</v>
      </c>
      <c r="N4047" s="64"/>
      <c r="O4047" s="64" t="s">
        <v>413</v>
      </c>
      <c r="P4047" s="64" t="s">
        <v>41</v>
      </c>
      <c r="Q4047" s="16">
        <v>0</v>
      </c>
      <c r="R4047" s="82" t="s">
        <v>1543</v>
      </c>
      <c r="S4047" s="64"/>
      <c r="T4047" s="84">
        <v>4135318.1500100009</v>
      </c>
      <c r="U4047" s="84">
        <v>1000000</v>
      </c>
      <c r="V4047" s="84">
        <v>503657.90633999999</v>
      </c>
      <c r="W4047" s="84">
        <f t="shared" si="642"/>
        <v>4631660.2436700007</v>
      </c>
      <c r="X4047" s="84">
        <f t="shared" si="643"/>
        <v>503657.90633999999</v>
      </c>
      <c r="Y4047" s="84"/>
      <c r="Z4047" s="16">
        <v>0</v>
      </c>
      <c r="AA4047" s="7">
        <v>0</v>
      </c>
      <c r="AB4047" s="7">
        <f t="shared" si="646"/>
        <v>503657.90633999999</v>
      </c>
      <c r="AC4047" s="5">
        <f t="shared" si="647"/>
        <v>0</v>
      </c>
      <c r="AD4047" s="84">
        <f t="shared" si="644"/>
        <v>503657.90633999999</v>
      </c>
      <c r="AE4047" s="3">
        <f>VLOOKUP(I4047,[1]媒体政策预估表!A:N,MATCH(O4047,[1]媒体政策预估表!$A$2:$M$2,0),0)</f>
        <v>0.02</v>
      </c>
      <c r="AF4047" s="7">
        <f t="shared" si="648"/>
        <v>10073.158126799999</v>
      </c>
      <c r="AG4047" s="16">
        <v>0</v>
      </c>
      <c r="AH4047" s="84">
        <f t="shared" si="645"/>
        <v>503657.90633999999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3417</v>
      </c>
      <c r="B4048" s="91" t="s">
        <v>35</v>
      </c>
      <c r="C4048" s="91" t="s">
        <v>166</v>
      </c>
      <c r="D4048" s="91" t="s">
        <v>167</v>
      </c>
      <c r="E4048" s="91" t="s">
        <v>1544</v>
      </c>
      <c r="F4048" s="91" t="s">
        <v>1544</v>
      </c>
      <c r="G4048" s="91" t="s">
        <v>1544</v>
      </c>
      <c r="H4048" s="91">
        <v>360</v>
      </c>
      <c r="I4048" s="91" t="s">
        <v>1063</v>
      </c>
      <c r="J4048" s="2" t="s">
        <v>3336</v>
      </c>
      <c r="K4048" s="2" t="s">
        <v>3296</v>
      </c>
      <c r="L4048" s="2" t="s">
        <v>35</v>
      </c>
      <c r="M4048" s="91" t="s">
        <v>1544</v>
      </c>
      <c r="N4048" s="64"/>
      <c r="O4048" s="64" t="s">
        <v>413</v>
      </c>
      <c r="P4048" s="64" t="s">
        <v>41</v>
      </c>
      <c r="Q4048" s="16">
        <v>0</v>
      </c>
      <c r="R4048" s="82" t="s">
        <v>1545</v>
      </c>
      <c r="S4048" s="64"/>
      <c r="T4048" s="84">
        <v>104827.77999999997</v>
      </c>
      <c r="U4048" s="84">
        <v>510000</v>
      </c>
      <c r="V4048" s="84">
        <v>551916.69999999995</v>
      </c>
      <c r="W4048" s="84">
        <f t="shared" si="642"/>
        <v>62911.080000000075</v>
      </c>
      <c r="X4048" s="84">
        <f t="shared" si="643"/>
        <v>551916.69999999995</v>
      </c>
      <c r="Y4048" s="84"/>
      <c r="Z4048" s="16">
        <v>0</v>
      </c>
      <c r="AA4048" s="7">
        <v>0</v>
      </c>
      <c r="AB4048" s="7">
        <f t="shared" si="646"/>
        <v>551916.69999999995</v>
      </c>
      <c r="AC4048" s="5">
        <f t="shared" si="647"/>
        <v>0</v>
      </c>
      <c r="AD4048" s="84">
        <f t="shared" si="644"/>
        <v>551916.69999999995</v>
      </c>
      <c r="AE4048" s="3">
        <f>VLOOKUP(I4048,[1]媒体政策预估表!A:N,MATCH(O4048,[1]媒体政策预估表!$A$2:$M$2,0),0)</f>
        <v>7.0000000000000007E-2</v>
      </c>
      <c r="AF4048" s="7">
        <f t="shared" si="648"/>
        <v>38634.169000000002</v>
      </c>
      <c r="AG4048" s="16">
        <v>0</v>
      </c>
      <c r="AH4048" s="84">
        <f t="shared" si="645"/>
        <v>551916.69999999995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3417</v>
      </c>
      <c r="B4049" s="91" t="s">
        <v>35</v>
      </c>
      <c r="C4049" s="91" t="s">
        <v>166</v>
      </c>
      <c r="D4049" s="91" t="s">
        <v>167</v>
      </c>
      <c r="E4049" s="91" t="s">
        <v>1546</v>
      </c>
      <c r="F4049" s="91" t="s">
        <v>1546</v>
      </c>
      <c r="G4049" s="91" t="s">
        <v>1546</v>
      </c>
      <c r="H4049" s="91">
        <v>360</v>
      </c>
      <c r="I4049" s="91" t="s">
        <v>1063</v>
      </c>
      <c r="J4049" s="2" t="s">
        <v>3336</v>
      </c>
      <c r="K4049" s="2" t="s">
        <v>3296</v>
      </c>
      <c r="L4049" s="2" t="s">
        <v>35</v>
      </c>
      <c r="M4049" s="91" t="s">
        <v>1546</v>
      </c>
      <c r="N4049" s="64"/>
      <c r="O4049" s="64" t="s">
        <v>413</v>
      </c>
      <c r="P4049" s="64" t="s">
        <v>41</v>
      </c>
      <c r="Q4049" s="16">
        <v>0</v>
      </c>
      <c r="R4049" s="82">
        <v>17728178884</v>
      </c>
      <c r="S4049" s="64"/>
      <c r="T4049" s="84">
        <v>10093.799999999999</v>
      </c>
      <c r="U4049" s="84">
        <v>85000</v>
      </c>
      <c r="V4049" s="84">
        <v>56777.7</v>
      </c>
      <c r="W4049" s="84">
        <f t="shared" si="642"/>
        <v>38316.100000000006</v>
      </c>
      <c r="X4049" s="84">
        <f t="shared" si="643"/>
        <v>56777.7</v>
      </c>
      <c r="Y4049" s="84"/>
      <c r="Z4049" s="16">
        <v>0</v>
      </c>
      <c r="AA4049" s="7">
        <v>0</v>
      </c>
      <c r="AB4049" s="7">
        <f t="shared" si="646"/>
        <v>56777.7</v>
      </c>
      <c r="AC4049" s="5">
        <f t="shared" si="647"/>
        <v>0</v>
      </c>
      <c r="AD4049" s="84">
        <f t="shared" si="644"/>
        <v>56777.7</v>
      </c>
      <c r="AE4049" s="3">
        <f>VLOOKUP(I4049,[1]媒体政策预估表!A:N,MATCH(O4049,[1]媒体政策预估表!$A$2:$M$2,0),0)</f>
        <v>7.0000000000000007E-2</v>
      </c>
      <c r="AF4049" s="7">
        <f t="shared" si="648"/>
        <v>3974.4390000000003</v>
      </c>
      <c r="AG4049" s="16">
        <v>0</v>
      </c>
      <c r="AH4049" s="84">
        <f t="shared" si="645"/>
        <v>56777.7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3417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3336</v>
      </c>
      <c r="K4050" s="2" t="s">
        <v>3296</v>
      </c>
      <c r="L4050" s="2" t="s">
        <v>35</v>
      </c>
      <c r="M4050" s="91" t="s">
        <v>1548</v>
      </c>
      <c r="N4050" s="64"/>
      <c r="O4050" s="64" t="s">
        <v>413</v>
      </c>
      <c r="P4050" s="64" t="s">
        <v>41</v>
      </c>
      <c r="Q4050" s="16">
        <v>0</v>
      </c>
      <c r="R4050" s="82" t="s">
        <v>1549</v>
      </c>
      <c r="S4050" s="64"/>
      <c r="T4050" s="84">
        <v>3769.7000000000007</v>
      </c>
      <c r="U4050" s="84">
        <v>10000</v>
      </c>
      <c r="V4050" s="84">
        <v>13769.7</v>
      </c>
      <c r="W4050" s="84">
        <f t="shared" si="642"/>
        <v>0</v>
      </c>
      <c r="X4050" s="84">
        <f t="shared" si="643"/>
        <v>13769.7</v>
      </c>
      <c r="Y4050" s="84"/>
      <c r="Z4050" s="16">
        <v>0</v>
      </c>
      <c r="AA4050" s="7">
        <v>0</v>
      </c>
      <c r="AB4050" s="7">
        <f t="shared" si="646"/>
        <v>13769.7</v>
      </c>
      <c r="AC4050" s="5">
        <f t="shared" si="647"/>
        <v>0</v>
      </c>
      <c r="AD4050" s="84">
        <f t="shared" si="644"/>
        <v>13769.7</v>
      </c>
      <c r="AE4050" s="3">
        <f>VLOOKUP(I4050,[1]媒体政策预估表!A:N,MATCH(O4050,[1]媒体政策预估表!$A$2:$M$2,0),0)</f>
        <v>7.0000000000000007E-2</v>
      </c>
      <c r="AF4050" s="7">
        <f t="shared" si="648"/>
        <v>963.87900000000013</v>
      </c>
      <c r="AG4050" s="16">
        <v>0</v>
      </c>
      <c r="AH4050" s="84">
        <f t="shared" si="645"/>
        <v>13769.7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3418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3336</v>
      </c>
      <c r="K4051" s="2" t="s">
        <v>3296</v>
      </c>
      <c r="L4051" s="2" t="s">
        <v>35</v>
      </c>
      <c r="M4051" s="91" t="s">
        <v>3569</v>
      </c>
      <c r="N4051" s="64"/>
      <c r="O4051" s="64" t="s">
        <v>413</v>
      </c>
      <c r="P4051" s="64" t="s">
        <v>41</v>
      </c>
      <c r="Q4051" s="16">
        <v>0</v>
      </c>
      <c r="R4051" s="82" t="s">
        <v>3570</v>
      </c>
      <c r="S4051" s="64"/>
      <c r="T4051" s="84">
        <v>0</v>
      </c>
      <c r="U4051" s="84">
        <v>10000</v>
      </c>
      <c r="V4051" s="84">
        <v>7482.7</v>
      </c>
      <c r="W4051" s="84">
        <f t="shared" si="642"/>
        <v>2517.3000000000002</v>
      </c>
      <c r="X4051" s="84">
        <f t="shared" si="643"/>
        <v>7482.7</v>
      </c>
      <c r="Y4051" s="84"/>
      <c r="Z4051" s="16">
        <v>0</v>
      </c>
      <c r="AA4051" s="7">
        <v>0</v>
      </c>
      <c r="AB4051" s="7">
        <f t="shared" si="646"/>
        <v>7482.7</v>
      </c>
      <c r="AC4051" s="5">
        <f t="shared" si="647"/>
        <v>0</v>
      </c>
      <c r="AD4051" s="84">
        <f t="shared" si="644"/>
        <v>7482.7</v>
      </c>
      <c r="AE4051" s="3">
        <f>VLOOKUP(I4051,[1]媒体政策预估表!A:N,MATCH(O4051,[1]媒体政策预估表!$A$2:$M$2,0),0)</f>
        <v>7.0000000000000007E-2</v>
      </c>
      <c r="AF4051" s="7">
        <f t="shared" si="648"/>
        <v>523.78899999999999</v>
      </c>
      <c r="AG4051" s="16">
        <v>0</v>
      </c>
      <c r="AH4051" s="84">
        <f t="shared" si="645"/>
        <v>7482.7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3417</v>
      </c>
      <c r="B4052" s="91" t="s">
        <v>35</v>
      </c>
      <c r="C4052" s="91" t="s">
        <v>166</v>
      </c>
      <c r="D4052" s="91" t="s">
        <v>167</v>
      </c>
      <c r="E4052" s="91" t="s">
        <v>1547</v>
      </c>
      <c r="F4052" s="91" t="s">
        <v>1547</v>
      </c>
      <c r="G4052" s="91" t="s">
        <v>1547</v>
      </c>
      <c r="H4052" s="91">
        <v>360</v>
      </c>
      <c r="I4052" s="91" t="s">
        <v>1063</v>
      </c>
      <c r="J4052" s="2" t="s">
        <v>3336</v>
      </c>
      <c r="K4052" s="2" t="s">
        <v>3296</v>
      </c>
      <c r="L4052" s="2" t="s">
        <v>35</v>
      </c>
      <c r="M4052" s="91" t="s">
        <v>1550</v>
      </c>
      <c r="N4052" s="64"/>
      <c r="O4052" s="64" t="s">
        <v>413</v>
      </c>
      <c r="P4052" s="64" t="s">
        <v>41</v>
      </c>
      <c r="Q4052" s="16">
        <v>0</v>
      </c>
      <c r="R4052" s="82" t="s">
        <v>1551</v>
      </c>
      <c r="S4052" s="64"/>
      <c r="T4052" s="84">
        <v>2707.9600000000064</v>
      </c>
      <c r="U4052" s="84">
        <v>90000</v>
      </c>
      <c r="V4052" s="84">
        <v>65650</v>
      </c>
      <c r="W4052" s="84">
        <f t="shared" si="642"/>
        <v>27057.960000000006</v>
      </c>
      <c r="X4052" s="84">
        <f t="shared" si="643"/>
        <v>65650</v>
      </c>
      <c r="Y4052" s="84"/>
      <c r="Z4052" s="16">
        <v>0</v>
      </c>
      <c r="AA4052" s="7">
        <v>0</v>
      </c>
      <c r="AB4052" s="7">
        <f t="shared" si="646"/>
        <v>65650</v>
      </c>
      <c r="AC4052" s="5">
        <f t="shared" si="647"/>
        <v>0</v>
      </c>
      <c r="AD4052" s="84">
        <f t="shared" si="644"/>
        <v>65650</v>
      </c>
      <c r="AE4052" s="3">
        <f>VLOOKUP(I4052,[1]媒体政策预估表!A:N,MATCH(O4052,[1]媒体政策预估表!$A$2:$M$2,0),0)</f>
        <v>7.0000000000000007E-2</v>
      </c>
      <c r="AF4052" s="7">
        <f t="shared" si="648"/>
        <v>4595.5</v>
      </c>
      <c r="AG4052" s="16">
        <v>0</v>
      </c>
      <c r="AH4052" s="84">
        <f t="shared" si="645"/>
        <v>65650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3418</v>
      </c>
      <c r="B4053" s="91" t="s">
        <v>35</v>
      </c>
      <c r="C4053" s="91" t="s">
        <v>166</v>
      </c>
      <c r="D4053" s="91" t="s">
        <v>167</v>
      </c>
      <c r="E4053" s="91" t="s">
        <v>3571</v>
      </c>
      <c r="F4053" s="91" t="s">
        <v>3571</v>
      </c>
      <c r="G4053" s="91" t="s">
        <v>3571</v>
      </c>
      <c r="H4053" s="91">
        <v>360</v>
      </c>
      <c r="I4053" s="91" t="s">
        <v>1063</v>
      </c>
      <c r="J4053" s="2" t="s">
        <v>3336</v>
      </c>
      <c r="K4053" s="2" t="s">
        <v>3296</v>
      </c>
      <c r="L4053" s="2" t="s">
        <v>35</v>
      </c>
      <c r="M4053" s="91" t="s">
        <v>3571</v>
      </c>
      <c r="N4053" s="64"/>
      <c r="O4053" s="64" t="s">
        <v>413</v>
      </c>
      <c r="P4053" s="64" t="s">
        <v>46</v>
      </c>
      <c r="Q4053" s="16">
        <v>0.02</v>
      </c>
      <c r="R4053" s="82" t="s">
        <v>3572</v>
      </c>
      <c r="S4053" s="64"/>
      <c r="T4053" s="84">
        <v>0</v>
      </c>
      <c r="U4053" s="84">
        <v>25000</v>
      </c>
      <c r="V4053" s="84">
        <v>18833.8</v>
      </c>
      <c r="W4053" s="84">
        <f t="shared" si="642"/>
        <v>6166.2000000000007</v>
      </c>
      <c r="X4053" s="84">
        <f t="shared" si="643"/>
        <v>18464.509803921566</v>
      </c>
      <c r="Y4053" s="84"/>
      <c r="Z4053" s="16">
        <v>0</v>
      </c>
      <c r="AA4053" s="7">
        <v>0</v>
      </c>
      <c r="AB4053" s="7">
        <f t="shared" si="646"/>
        <v>18464.509803921566</v>
      </c>
      <c r="AC4053" s="5">
        <f t="shared" si="647"/>
        <v>369.29019607843293</v>
      </c>
      <c r="AD4053" s="84">
        <f t="shared" si="644"/>
        <v>18833.8</v>
      </c>
      <c r="AE4053" s="3">
        <f>VLOOKUP(I4053,[1]媒体政策预估表!A:N,MATCH(O4053,[1]媒体政策预估表!$A$2:$M$2,0),0)</f>
        <v>7.0000000000000007E-2</v>
      </c>
      <c r="AF4053" s="7">
        <f t="shared" si="648"/>
        <v>1318.366</v>
      </c>
      <c r="AG4053" s="16">
        <v>0</v>
      </c>
      <c r="AH4053" s="84">
        <f t="shared" si="645"/>
        <v>18833.8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3417</v>
      </c>
      <c r="B4054" s="91" t="s">
        <v>35</v>
      </c>
      <c r="C4054" s="91" t="s">
        <v>166</v>
      </c>
      <c r="D4054" s="91" t="s">
        <v>167</v>
      </c>
      <c r="E4054" s="91" t="s">
        <v>3571</v>
      </c>
      <c r="F4054" s="91" t="s">
        <v>3571</v>
      </c>
      <c r="G4054" s="91" t="s">
        <v>3571</v>
      </c>
      <c r="H4054" s="91">
        <v>360</v>
      </c>
      <c r="I4054" s="91" t="s">
        <v>1063</v>
      </c>
      <c r="J4054" s="2" t="s">
        <v>3336</v>
      </c>
      <c r="K4054" s="2" t="s">
        <v>3296</v>
      </c>
      <c r="L4054" s="2" t="s">
        <v>35</v>
      </c>
      <c r="M4054" s="91" t="s">
        <v>3571</v>
      </c>
      <c r="N4054" s="64"/>
      <c r="O4054" s="64" t="s">
        <v>413</v>
      </c>
      <c r="P4054" s="64" t="s">
        <v>41</v>
      </c>
      <c r="Q4054" s="16">
        <v>0</v>
      </c>
      <c r="R4054" s="82" t="s">
        <v>3572</v>
      </c>
      <c r="S4054" s="64"/>
      <c r="T4054" s="84">
        <v>0</v>
      </c>
      <c r="U4054" s="84">
        <v>5000</v>
      </c>
      <c r="V4054" s="84">
        <v>0</v>
      </c>
      <c r="W4054" s="84">
        <f t="shared" si="642"/>
        <v>5000</v>
      </c>
      <c r="X4054" s="84">
        <f t="shared" si="643"/>
        <v>0</v>
      </c>
      <c r="Y4054" s="84"/>
      <c r="Z4054" s="16">
        <v>0</v>
      </c>
      <c r="AA4054" s="7">
        <v>0</v>
      </c>
      <c r="AB4054" s="7">
        <f t="shared" si="646"/>
        <v>0</v>
      </c>
      <c r="AC4054" s="5">
        <f t="shared" si="647"/>
        <v>0</v>
      </c>
      <c r="AD4054" s="84">
        <f t="shared" si="644"/>
        <v>0</v>
      </c>
      <c r="AE4054" s="3">
        <f>VLOOKUP(I4054,[1]媒体政策预估表!A:N,MATCH(O4054,[1]媒体政策预估表!$A$2:$M$2,0),0)</f>
        <v>7.0000000000000007E-2</v>
      </c>
      <c r="AF4054" s="7">
        <f t="shared" si="648"/>
        <v>0</v>
      </c>
      <c r="AG4054" s="16">
        <v>0</v>
      </c>
      <c r="AH4054" s="84">
        <f t="shared" si="645"/>
        <v>0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3418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3336</v>
      </c>
      <c r="K4055" s="2" t="s">
        <v>3296</v>
      </c>
      <c r="L4055" s="2" t="s">
        <v>35</v>
      </c>
      <c r="M4055" s="91" t="s">
        <v>1554</v>
      </c>
      <c r="N4055" s="64"/>
      <c r="O4055" s="64" t="s">
        <v>413</v>
      </c>
      <c r="P4055" s="64" t="s">
        <v>41</v>
      </c>
      <c r="Q4055" s="16">
        <v>0</v>
      </c>
      <c r="R4055" s="82" t="s">
        <v>1555</v>
      </c>
      <c r="S4055" s="64"/>
      <c r="T4055" s="84">
        <v>1009.7999999999993</v>
      </c>
      <c r="U4055" s="84">
        <v>20000</v>
      </c>
      <c r="V4055" s="84">
        <v>8778</v>
      </c>
      <c r="W4055" s="84">
        <f t="shared" si="642"/>
        <v>12231.8</v>
      </c>
      <c r="X4055" s="84">
        <f t="shared" si="643"/>
        <v>8778</v>
      </c>
      <c r="Y4055" s="84"/>
      <c r="Z4055" s="16">
        <v>0</v>
      </c>
      <c r="AA4055" s="7">
        <v>0</v>
      </c>
      <c r="AB4055" s="7">
        <f t="shared" si="646"/>
        <v>8778</v>
      </c>
      <c r="AC4055" s="5">
        <f t="shared" si="647"/>
        <v>0</v>
      </c>
      <c r="AD4055" s="84">
        <f t="shared" si="644"/>
        <v>8778</v>
      </c>
      <c r="AE4055" s="3">
        <f>VLOOKUP(I4055,[1]媒体政策预估表!A:N,MATCH(O4055,[1]媒体政策预估表!$A$2:$M$2,0),0)</f>
        <v>7.0000000000000007E-2</v>
      </c>
      <c r="AF4055" s="7">
        <f t="shared" si="648"/>
        <v>614.46</v>
      </c>
      <c r="AG4055" s="16">
        <v>0</v>
      </c>
      <c r="AH4055" s="84">
        <f t="shared" si="645"/>
        <v>8778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3418</v>
      </c>
      <c r="B4056" s="91" t="s">
        <v>35</v>
      </c>
      <c r="C4056" s="91" t="s">
        <v>166</v>
      </c>
      <c r="D4056" s="91" t="s">
        <v>167</v>
      </c>
      <c r="E4056" s="91" t="s">
        <v>1552</v>
      </c>
      <c r="F4056" s="91" t="s">
        <v>1553</v>
      </c>
      <c r="G4056" s="91" t="s">
        <v>1552</v>
      </c>
      <c r="H4056" s="91">
        <v>360</v>
      </c>
      <c r="I4056" s="91" t="s">
        <v>1063</v>
      </c>
      <c r="J4056" s="2" t="s">
        <v>3336</v>
      </c>
      <c r="K4056" s="2" t="s">
        <v>3296</v>
      </c>
      <c r="L4056" s="2" t="s">
        <v>35</v>
      </c>
      <c r="M4056" s="91" t="s">
        <v>1552</v>
      </c>
      <c r="N4056" s="64"/>
      <c r="O4056" s="64" t="s">
        <v>413</v>
      </c>
      <c r="P4056" s="64" t="s">
        <v>41</v>
      </c>
      <c r="Q4056" s="16">
        <v>0</v>
      </c>
      <c r="R4056" s="82" t="s">
        <v>1556</v>
      </c>
      <c r="S4056" s="64"/>
      <c r="T4056" s="84">
        <v>11155.569999999992</v>
      </c>
      <c r="U4056" s="84">
        <v>70000</v>
      </c>
      <c r="V4056" s="84">
        <v>68610.399999999994</v>
      </c>
      <c r="W4056" s="84">
        <f t="shared" si="642"/>
        <v>12545.169999999998</v>
      </c>
      <c r="X4056" s="84">
        <f t="shared" si="643"/>
        <v>68610.399999999994</v>
      </c>
      <c r="Y4056" s="84"/>
      <c r="Z4056" s="16">
        <v>0</v>
      </c>
      <c r="AA4056" s="7">
        <v>0</v>
      </c>
      <c r="AB4056" s="7">
        <f t="shared" si="646"/>
        <v>68610.399999999994</v>
      </c>
      <c r="AC4056" s="5">
        <f t="shared" si="647"/>
        <v>0</v>
      </c>
      <c r="AD4056" s="84">
        <f t="shared" si="644"/>
        <v>68610.399999999994</v>
      </c>
      <c r="AE4056" s="3">
        <f>VLOOKUP(I4056,[1]媒体政策预估表!A:N,MATCH(O4056,[1]媒体政策预估表!$A$2:$M$2,0),0)</f>
        <v>7.0000000000000007E-2</v>
      </c>
      <c r="AF4056" s="7">
        <f t="shared" si="648"/>
        <v>4802.7280000000001</v>
      </c>
      <c r="AG4056" s="16">
        <v>0</v>
      </c>
      <c r="AH4056" s="84">
        <f t="shared" si="645"/>
        <v>68610.399999999994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3417</v>
      </c>
      <c r="B4057" s="91" t="s">
        <v>35</v>
      </c>
      <c r="C4057" s="91" t="s">
        <v>166</v>
      </c>
      <c r="D4057" s="91" t="s">
        <v>167</v>
      </c>
      <c r="E4057" s="91" t="s">
        <v>3573</v>
      </c>
      <c r="F4057" s="91" t="s">
        <v>3573</v>
      </c>
      <c r="G4057" s="91" t="s">
        <v>3573</v>
      </c>
      <c r="H4057" s="91">
        <v>360</v>
      </c>
      <c r="I4057" s="91" t="s">
        <v>1063</v>
      </c>
      <c r="J4057" s="2" t="s">
        <v>3336</v>
      </c>
      <c r="K4057" s="2" t="s">
        <v>3296</v>
      </c>
      <c r="L4057" s="2" t="s">
        <v>35</v>
      </c>
      <c r="M4057" s="91" t="s">
        <v>3573</v>
      </c>
      <c r="N4057" s="64"/>
      <c r="O4057" s="64" t="s">
        <v>413</v>
      </c>
      <c r="P4057" s="64" t="s">
        <v>41</v>
      </c>
      <c r="Q4057" s="16">
        <v>0</v>
      </c>
      <c r="R4057" s="82">
        <v>13666008323</v>
      </c>
      <c r="S4057" s="64"/>
      <c r="T4057" s="84">
        <v>0</v>
      </c>
      <c r="U4057" s="84">
        <v>20000</v>
      </c>
      <c r="V4057" s="84">
        <v>0</v>
      </c>
      <c r="W4057" s="84">
        <f t="shared" si="642"/>
        <v>20000</v>
      </c>
      <c r="X4057" s="84">
        <f t="shared" si="643"/>
        <v>0</v>
      </c>
      <c r="Y4057" s="84"/>
      <c r="Z4057" s="16">
        <v>0</v>
      </c>
      <c r="AA4057" s="7">
        <v>0</v>
      </c>
      <c r="AB4057" s="7">
        <f t="shared" si="646"/>
        <v>0</v>
      </c>
      <c r="AC4057" s="5">
        <f t="shared" si="647"/>
        <v>0</v>
      </c>
      <c r="AD4057" s="84">
        <f t="shared" si="644"/>
        <v>0</v>
      </c>
      <c r="AE4057" s="3">
        <f>VLOOKUP(I4057,[1]媒体政策预估表!A:N,MATCH(O4057,[1]媒体政策预估表!$A$2:$M$2,0),0)</f>
        <v>7.0000000000000007E-2</v>
      </c>
      <c r="AF4057" s="7">
        <f t="shared" si="648"/>
        <v>0</v>
      </c>
      <c r="AG4057" s="16">
        <v>0</v>
      </c>
      <c r="AH4057" s="84">
        <f t="shared" si="645"/>
        <v>0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3417</v>
      </c>
      <c r="B4058" s="91" t="s">
        <v>35</v>
      </c>
      <c r="C4058" s="91" t="s">
        <v>166</v>
      </c>
      <c r="D4058" s="91" t="s">
        <v>167</v>
      </c>
      <c r="E4058" s="91" t="s">
        <v>3567</v>
      </c>
      <c r="F4058" s="91" t="s">
        <v>3567</v>
      </c>
      <c r="G4058" s="91" t="s">
        <v>3567</v>
      </c>
      <c r="H4058" s="91">
        <v>360</v>
      </c>
      <c r="I4058" s="91" t="s">
        <v>1063</v>
      </c>
      <c r="J4058" s="2" t="s">
        <v>3336</v>
      </c>
      <c r="K4058" s="2" t="s">
        <v>3296</v>
      </c>
      <c r="L4058" s="2" t="s">
        <v>35</v>
      </c>
      <c r="M4058" s="91" t="s">
        <v>265</v>
      </c>
      <c r="N4058" s="64"/>
      <c r="O4058" s="64" t="s">
        <v>413</v>
      </c>
      <c r="P4058" s="64" t="s">
        <v>41</v>
      </c>
      <c r="Q4058" s="16">
        <v>0</v>
      </c>
      <c r="R4058" s="82" t="s">
        <v>3568</v>
      </c>
      <c r="S4058" s="64"/>
      <c r="T4058" s="84">
        <v>0</v>
      </c>
      <c r="U4058" s="84">
        <v>100000</v>
      </c>
      <c r="V4058" s="84">
        <v>59221.549979999996</v>
      </c>
      <c r="W4058" s="84">
        <f t="shared" si="642"/>
        <v>40778.450020000004</v>
      </c>
      <c r="X4058" s="84">
        <f t="shared" si="643"/>
        <v>59221.549979999996</v>
      </c>
      <c r="Y4058" s="84"/>
      <c r="Z4058" s="16">
        <v>0</v>
      </c>
      <c r="AA4058" s="7">
        <v>0</v>
      </c>
      <c r="AB4058" s="7">
        <f t="shared" si="646"/>
        <v>59221.549979999996</v>
      </c>
      <c r="AC4058" s="5">
        <f t="shared" si="647"/>
        <v>0</v>
      </c>
      <c r="AD4058" s="84">
        <f t="shared" si="644"/>
        <v>59221.549979999996</v>
      </c>
      <c r="AE4058" s="3">
        <f>VLOOKUP(I4058,[1]媒体政策预估表!A:N,MATCH(O4058,[1]媒体政策预估表!$A$2:$M$2,0),0)</f>
        <v>7.0000000000000007E-2</v>
      </c>
      <c r="AF4058" s="7">
        <f t="shared" si="648"/>
        <v>4145.5084986000002</v>
      </c>
      <c r="AG4058" s="16">
        <v>0</v>
      </c>
      <c r="AH4058" s="84">
        <f t="shared" si="645"/>
        <v>59221.549979999996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3417</v>
      </c>
      <c r="B4059" s="91" t="s">
        <v>35</v>
      </c>
      <c r="C4059" s="91" t="s">
        <v>166</v>
      </c>
      <c r="D4059" s="91" t="s">
        <v>167</v>
      </c>
      <c r="E4059" s="91" t="s">
        <v>3567</v>
      </c>
      <c r="F4059" s="91" t="s">
        <v>3567</v>
      </c>
      <c r="G4059" s="91" t="s">
        <v>3567</v>
      </c>
      <c r="H4059" s="91">
        <v>360</v>
      </c>
      <c r="I4059" s="91" t="s">
        <v>1063</v>
      </c>
      <c r="J4059" s="2" t="s">
        <v>3336</v>
      </c>
      <c r="K4059" s="2" t="s">
        <v>3296</v>
      </c>
      <c r="L4059" s="2" t="s">
        <v>35</v>
      </c>
      <c r="M4059" s="91" t="s">
        <v>3574</v>
      </c>
      <c r="N4059" s="64"/>
      <c r="O4059" s="64" t="s">
        <v>413</v>
      </c>
      <c r="P4059" s="64" t="s">
        <v>41</v>
      </c>
      <c r="Q4059" s="16">
        <v>0</v>
      </c>
      <c r="R4059" s="82" t="s">
        <v>3575</v>
      </c>
      <c r="S4059" s="64"/>
      <c r="T4059" s="84">
        <v>0</v>
      </c>
      <c r="U4059" s="84">
        <v>130000</v>
      </c>
      <c r="V4059" s="84">
        <v>110779.49991</v>
      </c>
      <c r="W4059" s="84">
        <f t="shared" si="642"/>
        <v>19220.500090000001</v>
      </c>
      <c r="X4059" s="84">
        <f t="shared" si="643"/>
        <v>110779.49991</v>
      </c>
      <c r="Y4059" s="84"/>
      <c r="Z4059" s="16">
        <v>0</v>
      </c>
      <c r="AA4059" s="7">
        <v>0</v>
      </c>
      <c r="AB4059" s="7">
        <f t="shared" si="646"/>
        <v>110779.49991</v>
      </c>
      <c r="AC4059" s="5">
        <f t="shared" si="647"/>
        <v>0</v>
      </c>
      <c r="AD4059" s="84">
        <f t="shared" si="644"/>
        <v>110779.49991</v>
      </c>
      <c r="AE4059" s="3">
        <f>VLOOKUP(I4059,[1]媒体政策预估表!A:N,MATCH(O4059,[1]媒体政策预估表!$A$2:$M$2,0),0)</f>
        <v>7.0000000000000007E-2</v>
      </c>
      <c r="AF4059" s="7">
        <f t="shared" si="648"/>
        <v>7754.5649937000007</v>
      </c>
      <c r="AG4059" s="16">
        <v>0</v>
      </c>
      <c r="AH4059" s="84">
        <f t="shared" si="645"/>
        <v>110779.49991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3417</v>
      </c>
      <c r="B4060" s="91" t="s">
        <v>35</v>
      </c>
      <c r="C4060" s="91" t="s">
        <v>166</v>
      </c>
      <c r="D4060" s="91" t="s">
        <v>167</v>
      </c>
      <c r="E4060" s="91" t="s">
        <v>3567</v>
      </c>
      <c r="F4060" s="91" t="s">
        <v>3567</v>
      </c>
      <c r="G4060" s="91" t="s">
        <v>3567</v>
      </c>
      <c r="H4060" s="91">
        <v>360</v>
      </c>
      <c r="I4060" s="91" t="s">
        <v>1063</v>
      </c>
      <c r="J4060" s="2" t="s">
        <v>3336</v>
      </c>
      <c r="K4060" s="2" t="s">
        <v>3296</v>
      </c>
      <c r="L4060" s="2" t="s">
        <v>35</v>
      </c>
      <c r="M4060" s="91" t="s">
        <v>3576</v>
      </c>
      <c r="N4060" s="64"/>
      <c r="O4060" s="64" t="s">
        <v>413</v>
      </c>
      <c r="P4060" s="64" t="s">
        <v>41</v>
      </c>
      <c r="Q4060" s="16">
        <v>0</v>
      </c>
      <c r="R4060" s="82" t="s">
        <v>3577</v>
      </c>
      <c r="S4060" s="64"/>
      <c r="T4060" s="84">
        <v>0</v>
      </c>
      <c r="U4060" s="84">
        <v>140000</v>
      </c>
      <c r="V4060" s="84">
        <v>109400.3</v>
      </c>
      <c r="W4060" s="84">
        <f t="shared" si="642"/>
        <v>30599.699999999997</v>
      </c>
      <c r="X4060" s="84">
        <f t="shared" si="643"/>
        <v>109400.3</v>
      </c>
      <c r="Y4060" s="84"/>
      <c r="Z4060" s="16">
        <v>0</v>
      </c>
      <c r="AA4060" s="7">
        <v>0</v>
      </c>
      <c r="AB4060" s="7">
        <f t="shared" si="646"/>
        <v>109400.3</v>
      </c>
      <c r="AC4060" s="5">
        <f t="shared" si="647"/>
        <v>0</v>
      </c>
      <c r="AD4060" s="84">
        <f t="shared" si="644"/>
        <v>109400.3</v>
      </c>
      <c r="AE4060" s="3">
        <f>VLOOKUP(I4060,[1]媒体政策预估表!A:N,MATCH(O4060,[1]媒体政策预估表!$A$2:$M$2,0),0)</f>
        <v>7.0000000000000007E-2</v>
      </c>
      <c r="AF4060" s="7">
        <f t="shared" si="648"/>
        <v>7658.0210000000006</v>
      </c>
      <c r="AG4060" s="16">
        <v>0</v>
      </c>
      <c r="AH4060" s="84">
        <f t="shared" si="645"/>
        <v>109400.3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3417</v>
      </c>
      <c r="B4061" s="91" t="s">
        <v>35</v>
      </c>
      <c r="C4061" s="91" t="s">
        <v>166</v>
      </c>
      <c r="D4061" s="91" t="s">
        <v>167</v>
      </c>
      <c r="E4061" s="91" t="s">
        <v>3567</v>
      </c>
      <c r="F4061" s="91" t="s">
        <v>3567</v>
      </c>
      <c r="G4061" s="91" t="s">
        <v>3567</v>
      </c>
      <c r="H4061" s="91">
        <v>360</v>
      </c>
      <c r="I4061" s="91" t="s">
        <v>1063</v>
      </c>
      <c r="J4061" s="2" t="s">
        <v>3336</v>
      </c>
      <c r="K4061" s="2" t="s">
        <v>3296</v>
      </c>
      <c r="L4061" s="2" t="s">
        <v>35</v>
      </c>
      <c r="M4061" s="91" t="s">
        <v>169</v>
      </c>
      <c r="N4061" s="64"/>
      <c r="O4061" s="64" t="s">
        <v>413</v>
      </c>
      <c r="P4061" s="64" t="s">
        <v>41</v>
      </c>
      <c r="Q4061" s="16">
        <v>0</v>
      </c>
      <c r="R4061" s="82" t="s">
        <v>1565</v>
      </c>
      <c r="S4061" s="64"/>
      <c r="T4061" s="84">
        <v>0</v>
      </c>
      <c r="U4061" s="84">
        <v>130000</v>
      </c>
      <c r="V4061" s="84">
        <v>105004.2</v>
      </c>
      <c r="W4061" s="84">
        <f t="shared" si="642"/>
        <v>24995.800000000003</v>
      </c>
      <c r="X4061" s="84">
        <f t="shared" si="643"/>
        <v>105004.2</v>
      </c>
      <c r="Y4061" s="84"/>
      <c r="Z4061" s="16">
        <v>0</v>
      </c>
      <c r="AA4061" s="7">
        <v>0</v>
      </c>
      <c r="AB4061" s="7">
        <f t="shared" si="646"/>
        <v>105004.2</v>
      </c>
      <c r="AC4061" s="5">
        <f t="shared" si="647"/>
        <v>0</v>
      </c>
      <c r="AD4061" s="84">
        <f t="shared" si="644"/>
        <v>105004.2</v>
      </c>
      <c r="AE4061" s="3">
        <f>VLOOKUP(I4061,[1]媒体政策预估表!A:N,MATCH(O4061,[1]媒体政策预估表!$A$2:$M$2,0),0)</f>
        <v>7.0000000000000007E-2</v>
      </c>
      <c r="AF4061" s="7">
        <f t="shared" si="648"/>
        <v>7350.2940000000008</v>
      </c>
      <c r="AG4061" s="16">
        <v>0</v>
      </c>
      <c r="AH4061" s="84">
        <f t="shared" si="645"/>
        <v>105004.2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3417</v>
      </c>
      <c r="B4062" s="91" t="s">
        <v>35</v>
      </c>
      <c r="C4062" s="91" t="s">
        <v>166</v>
      </c>
      <c r="D4062" s="91" t="s">
        <v>167</v>
      </c>
      <c r="E4062" s="91" t="s">
        <v>1560</v>
      </c>
      <c r="F4062" s="91" t="s">
        <v>1561</v>
      </c>
      <c r="G4062" s="91" t="s">
        <v>1560</v>
      </c>
      <c r="H4062" s="91">
        <v>360</v>
      </c>
      <c r="I4062" s="91" t="s">
        <v>1063</v>
      </c>
      <c r="J4062" s="2" t="s">
        <v>3336</v>
      </c>
      <c r="K4062" s="2" t="s">
        <v>3296</v>
      </c>
      <c r="L4062" s="2" t="s">
        <v>35</v>
      </c>
      <c r="M4062" s="91" t="s">
        <v>1560</v>
      </c>
      <c r="N4062" s="64"/>
      <c r="O4062" s="64" t="s">
        <v>413</v>
      </c>
      <c r="P4062" s="64" t="s">
        <v>46</v>
      </c>
      <c r="Q4062" s="16">
        <v>0.02</v>
      </c>
      <c r="R4062" s="82" t="s">
        <v>1562</v>
      </c>
      <c r="S4062" s="64"/>
      <c r="T4062" s="84">
        <v>19796.040000000008</v>
      </c>
      <c r="U4062" s="84">
        <v>836258.34</v>
      </c>
      <c r="V4062" s="84">
        <v>626748</v>
      </c>
      <c r="W4062" s="84">
        <f t="shared" si="642"/>
        <v>229306.38</v>
      </c>
      <c r="X4062" s="84">
        <f t="shared" si="643"/>
        <v>614458.82352941181</v>
      </c>
      <c r="Y4062" s="84"/>
      <c r="Z4062" s="16">
        <v>0</v>
      </c>
      <c r="AA4062" s="7">
        <v>0</v>
      </c>
      <c r="AB4062" s="7">
        <f t="shared" si="646"/>
        <v>614458.82352941181</v>
      </c>
      <c r="AC4062" s="5">
        <f t="shared" si="647"/>
        <v>12289.176470588194</v>
      </c>
      <c r="AD4062" s="84">
        <f t="shared" si="644"/>
        <v>626748</v>
      </c>
      <c r="AE4062" s="3">
        <f>VLOOKUP(I4062,[1]媒体政策预估表!A:N,MATCH(O4062,[1]媒体政策预估表!$A$2:$M$2,0),0)</f>
        <v>7.0000000000000007E-2</v>
      </c>
      <c r="AF4062" s="7">
        <f t="shared" si="648"/>
        <v>43872.36</v>
      </c>
      <c r="AG4062" s="16">
        <v>0</v>
      </c>
      <c r="AH4062" s="84">
        <f t="shared" si="645"/>
        <v>626748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3418</v>
      </c>
      <c r="B4063" s="91" t="s">
        <v>35</v>
      </c>
      <c r="C4063" s="91" t="s">
        <v>166</v>
      </c>
      <c r="D4063" s="91" t="s">
        <v>167</v>
      </c>
      <c r="E4063" s="91" t="s">
        <v>3578</v>
      </c>
      <c r="F4063" s="91" t="s">
        <v>3578</v>
      </c>
      <c r="G4063" s="91" t="s">
        <v>3578</v>
      </c>
      <c r="H4063" s="91">
        <v>360</v>
      </c>
      <c r="I4063" s="91" t="s">
        <v>1063</v>
      </c>
      <c r="J4063" s="2" t="s">
        <v>3336</v>
      </c>
      <c r="K4063" s="2" t="s">
        <v>3296</v>
      </c>
      <c r="L4063" s="2" t="s">
        <v>35</v>
      </c>
      <c r="M4063" s="91" t="s">
        <v>3578</v>
      </c>
      <c r="N4063" s="64"/>
      <c r="O4063" s="64" t="s">
        <v>413</v>
      </c>
      <c r="P4063" s="64" t="s">
        <v>41</v>
      </c>
      <c r="Q4063" s="16">
        <v>0</v>
      </c>
      <c r="R4063" s="82" t="s">
        <v>3579</v>
      </c>
      <c r="S4063" s="64"/>
      <c r="T4063" s="84">
        <v>0</v>
      </c>
      <c r="U4063" s="84">
        <v>10000</v>
      </c>
      <c r="V4063" s="84">
        <v>2597.6</v>
      </c>
      <c r="W4063" s="84">
        <f t="shared" si="642"/>
        <v>7402.4</v>
      </c>
      <c r="X4063" s="84">
        <f t="shared" si="643"/>
        <v>2597.6</v>
      </c>
      <c r="Y4063" s="84"/>
      <c r="Z4063" s="16">
        <v>0</v>
      </c>
      <c r="AA4063" s="7">
        <v>0</v>
      </c>
      <c r="AB4063" s="7">
        <f t="shared" si="646"/>
        <v>2597.6</v>
      </c>
      <c r="AC4063" s="5">
        <f t="shared" si="647"/>
        <v>0</v>
      </c>
      <c r="AD4063" s="84">
        <f t="shared" si="644"/>
        <v>2597.6</v>
      </c>
      <c r="AE4063" s="3">
        <f>VLOOKUP(I4063,[1]媒体政策预估表!A:N,MATCH(O4063,[1]媒体政策预估表!$A$2:$M$2,0),0)</f>
        <v>7.0000000000000007E-2</v>
      </c>
      <c r="AF4063" s="7">
        <f t="shared" si="648"/>
        <v>181.83200000000002</v>
      </c>
      <c r="AG4063" s="16">
        <v>0</v>
      </c>
      <c r="AH4063" s="84">
        <f t="shared" si="645"/>
        <v>2597.6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3418</v>
      </c>
      <c r="B4064" s="91" t="s">
        <v>35</v>
      </c>
      <c r="C4064" s="91" t="s">
        <v>166</v>
      </c>
      <c r="D4064" s="91" t="s">
        <v>167</v>
      </c>
      <c r="E4064" s="91" t="s">
        <v>1569</v>
      </c>
      <c r="F4064" s="91" t="s">
        <v>1569</v>
      </c>
      <c r="G4064" s="91" t="s">
        <v>1569</v>
      </c>
      <c r="H4064" s="91">
        <v>360</v>
      </c>
      <c r="I4064" s="91" t="s">
        <v>1063</v>
      </c>
      <c r="J4064" s="2" t="s">
        <v>3336</v>
      </c>
      <c r="K4064" s="2" t="s">
        <v>3296</v>
      </c>
      <c r="L4064" s="2" t="s">
        <v>35</v>
      </c>
      <c r="M4064" s="91" t="s">
        <v>1569</v>
      </c>
      <c r="N4064" s="64"/>
      <c r="O4064" s="64" t="s">
        <v>413</v>
      </c>
      <c r="P4064" s="64" t="s">
        <v>41</v>
      </c>
      <c r="Q4064" s="16">
        <v>0</v>
      </c>
      <c r="R4064" s="82" t="s">
        <v>1570</v>
      </c>
      <c r="S4064" s="64"/>
      <c r="T4064" s="84">
        <v>1025.7100000000501</v>
      </c>
      <c r="U4064" s="84">
        <v>145000</v>
      </c>
      <c r="V4064" s="84">
        <v>131932.79999999999</v>
      </c>
      <c r="W4064" s="84">
        <f t="shared" si="642"/>
        <v>14092.910000000062</v>
      </c>
      <c r="X4064" s="84">
        <f t="shared" si="643"/>
        <v>131932.79999999999</v>
      </c>
      <c r="Y4064" s="84"/>
      <c r="Z4064" s="16">
        <v>0</v>
      </c>
      <c r="AA4064" s="7">
        <v>0</v>
      </c>
      <c r="AB4064" s="7">
        <f t="shared" si="646"/>
        <v>131932.79999999999</v>
      </c>
      <c r="AC4064" s="5">
        <f t="shared" si="647"/>
        <v>0</v>
      </c>
      <c r="AD4064" s="84">
        <f t="shared" si="644"/>
        <v>131932.79999999999</v>
      </c>
      <c r="AE4064" s="3">
        <f>VLOOKUP(I4064,[1]媒体政策预估表!A:N,MATCH(O4064,[1]媒体政策预估表!$A$2:$M$2,0),0)</f>
        <v>7.0000000000000007E-2</v>
      </c>
      <c r="AF4064" s="7">
        <f t="shared" si="648"/>
        <v>9235.2960000000003</v>
      </c>
      <c r="AG4064" s="16">
        <v>0</v>
      </c>
      <c r="AH4064" s="84">
        <f t="shared" si="645"/>
        <v>131932.79999999999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3418</v>
      </c>
      <c r="B4065" s="91" t="s">
        <v>35</v>
      </c>
      <c r="C4065" s="91" t="s">
        <v>166</v>
      </c>
      <c r="D4065" s="91" t="s">
        <v>167</v>
      </c>
      <c r="E4065" s="91" t="s">
        <v>1573</v>
      </c>
      <c r="F4065" s="91" t="s">
        <v>1573</v>
      </c>
      <c r="G4065" s="91" t="s">
        <v>1573</v>
      </c>
      <c r="H4065" s="91">
        <v>360</v>
      </c>
      <c r="I4065" s="91" t="s">
        <v>1063</v>
      </c>
      <c r="J4065" s="2" t="s">
        <v>3336</v>
      </c>
      <c r="K4065" s="2" t="s">
        <v>3296</v>
      </c>
      <c r="L4065" s="2" t="s">
        <v>35</v>
      </c>
      <c r="M4065" s="91" t="s">
        <v>1573</v>
      </c>
      <c r="N4065" s="64"/>
      <c r="O4065" s="64" t="s">
        <v>413</v>
      </c>
      <c r="P4065" s="64" t="s">
        <v>41</v>
      </c>
      <c r="Q4065" s="16">
        <v>0</v>
      </c>
      <c r="R4065" s="82">
        <v>17638827813</v>
      </c>
      <c r="S4065" s="64"/>
      <c r="T4065" s="84">
        <v>450.70000000000073</v>
      </c>
      <c r="U4065" s="84">
        <v>5000</v>
      </c>
      <c r="V4065" s="84">
        <v>609</v>
      </c>
      <c r="W4065" s="84">
        <f t="shared" si="642"/>
        <v>4841.7000000000007</v>
      </c>
      <c r="X4065" s="84">
        <f t="shared" si="643"/>
        <v>609</v>
      </c>
      <c r="Y4065" s="84"/>
      <c r="Z4065" s="16">
        <v>0</v>
      </c>
      <c r="AA4065" s="7">
        <v>0</v>
      </c>
      <c r="AB4065" s="7">
        <f t="shared" si="646"/>
        <v>609</v>
      </c>
      <c r="AC4065" s="5">
        <f t="shared" si="647"/>
        <v>0</v>
      </c>
      <c r="AD4065" s="84">
        <f t="shared" si="644"/>
        <v>609</v>
      </c>
      <c r="AE4065" s="3">
        <f>VLOOKUP(I4065,[1]媒体政策预估表!A:N,MATCH(O4065,[1]媒体政策预估表!$A$2:$M$2,0),0)</f>
        <v>7.0000000000000007E-2</v>
      </c>
      <c r="AF4065" s="7">
        <f t="shared" si="648"/>
        <v>42.63</v>
      </c>
      <c r="AG4065" s="16">
        <v>0</v>
      </c>
      <c r="AH4065" s="84">
        <f t="shared" si="645"/>
        <v>609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3420</v>
      </c>
      <c r="B4066" s="91" t="s">
        <v>35</v>
      </c>
      <c r="C4066" s="91" t="s">
        <v>166</v>
      </c>
      <c r="D4066" s="91" t="s">
        <v>167</v>
      </c>
      <c r="E4066" s="91" t="s">
        <v>1574</v>
      </c>
      <c r="F4066" s="91" t="s">
        <v>1574</v>
      </c>
      <c r="G4066" s="91" t="s">
        <v>1574</v>
      </c>
      <c r="H4066" s="91">
        <v>360</v>
      </c>
      <c r="I4066" s="91" t="s">
        <v>1063</v>
      </c>
      <c r="J4066" s="2" t="s">
        <v>3336</v>
      </c>
      <c r="K4066" s="2" t="s">
        <v>3296</v>
      </c>
      <c r="L4066" s="2" t="s">
        <v>35</v>
      </c>
      <c r="M4066" s="91" t="s">
        <v>1574</v>
      </c>
      <c r="N4066" s="64"/>
      <c r="O4066" s="64" t="s">
        <v>413</v>
      </c>
      <c r="P4066" s="64" t="s">
        <v>41</v>
      </c>
      <c r="Q4066" s="16">
        <v>0</v>
      </c>
      <c r="R4066" s="82" t="s">
        <v>1575</v>
      </c>
      <c r="S4066" s="64"/>
      <c r="T4066" s="84">
        <v>10497.08501000001</v>
      </c>
      <c r="U4066" s="84">
        <v>60000</v>
      </c>
      <c r="V4066" s="84">
        <v>57833.4</v>
      </c>
      <c r="W4066" s="84">
        <f t="shared" si="642"/>
        <v>12663.685010000008</v>
      </c>
      <c r="X4066" s="84">
        <f t="shared" si="643"/>
        <v>57833.4</v>
      </c>
      <c r="Y4066" s="84"/>
      <c r="Z4066" s="16">
        <v>0</v>
      </c>
      <c r="AA4066" s="7">
        <v>0</v>
      </c>
      <c r="AB4066" s="7">
        <f t="shared" si="646"/>
        <v>57833.4</v>
      </c>
      <c r="AC4066" s="5">
        <f t="shared" si="647"/>
        <v>0</v>
      </c>
      <c r="AD4066" s="84">
        <f t="shared" si="644"/>
        <v>57833.4</v>
      </c>
      <c r="AE4066" s="3">
        <f>VLOOKUP(I4066,[1]媒体政策预估表!A:N,MATCH(O4066,[1]媒体政策预估表!$A$2:$M$2,0),0)</f>
        <v>7.0000000000000007E-2</v>
      </c>
      <c r="AF4066" s="7">
        <f t="shared" si="648"/>
        <v>4048.3380000000006</v>
      </c>
      <c r="AG4066" s="16">
        <v>0</v>
      </c>
      <c r="AH4066" s="84">
        <f t="shared" si="645"/>
        <v>57833.4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3417</v>
      </c>
      <c r="B4067" s="91" t="s">
        <v>35</v>
      </c>
      <c r="C4067" s="91" t="s">
        <v>166</v>
      </c>
      <c r="D4067" s="91" t="s">
        <v>171</v>
      </c>
      <c r="E4067" s="91" t="s">
        <v>1576</v>
      </c>
      <c r="F4067" s="91" t="s">
        <v>1576</v>
      </c>
      <c r="G4067" s="91" t="s">
        <v>1576</v>
      </c>
      <c r="H4067" s="91">
        <v>360</v>
      </c>
      <c r="I4067" s="91" t="s">
        <v>1063</v>
      </c>
      <c r="J4067" s="2" t="s">
        <v>3336</v>
      </c>
      <c r="K4067" s="2" t="s">
        <v>3296</v>
      </c>
      <c r="L4067" s="2" t="s">
        <v>35</v>
      </c>
      <c r="M4067" s="91" t="s">
        <v>1576</v>
      </c>
      <c r="N4067" s="64"/>
      <c r="O4067" s="64" t="s">
        <v>413</v>
      </c>
      <c r="P4067" s="64" t="s">
        <v>41</v>
      </c>
      <c r="Q4067" s="16">
        <v>0</v>
      </c>
      <c r="R4067" s="82" t="s">
        <v>1577</v>
      </c>
      <c r="S4067" s="64"/>
      <c r="T4067" s="84">
        <v>8283</v>
      </c>
      <c r="U4067" s="84">
        <v>50000</v>
      </c>
      <c r="V4067" s="84">
        <v>34214.9</v>
      </c>
      <c r="W4067" s="84">
        <f t="shared" si="642"/>
        <v>24068.1</v>
      </c>
      <c r="X4067" s="84">
        <f t="shared" si="643"/>
        <v>34214.9</v>
      </c>
      <c r="Y4067" s="84"/>
      <c r="Z4067" s="16">
        <v>0</v>
      </c>
      <c r="AA4067" s="7">
        <v>0</v>
      </c>
      <c r="AB4067" s="7">
        <f t="shared" si="646"/>
        <v>34214.9</v>
      </c>
      <c r="AC4067" s="5">
        <f t="shared" si="647"/>
        <v>0</v>
      </c>
      <c r="AD4067" s="84">
        <f t="shared" si="644"/>
        <v>34214.9</v>
      </c>
      <c r="AE4067" s="3">
        <f>VLOOKUP(I4067,[1]媒体政策预估表!A:N,MATCH(O4067,[1]媒体政策预估表!$A$2:$M$2,0),0)</f>
        <v>7.0000000000000007E-2</v>
      </c>
      <c r="AF4067" s="7">
        <f t="shared" si="648"/>
        <v>2395.0430000000001</v>
      </c>
      <c r="AG4067" s="16">
        <v>0</v>
      </c>
      <c r="AH4067" s="84">
        <f t="shared" si="645"/>
        <v>34214.9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3418</v>
      </c>
      <c r="B4068" s="91" t="s">
        <v>35</v>
      </c>
      <c r="C4068" s="91" t="s">
        <v>166</v>
      </c>
      <c r="D4068" s="91" t="s">
        <v>171</v>
      </c>
      <c r="E4068" s="91" t="s">
        <v>1578</v>
      </c>
      <c r="F4068" s="91" t="s">
        <v>1578</v>
      </c>
      <c r="G4068" s="91" t="s">
        <v>1578</v>
      </c>
      <c r="H4068" s="91">
        <v>360</v>
      </c>
      <c r="I4068" s="91" t="s">
        <v>1063</v>
      </c>
      <c r="J4068" s="2" t="s">
        <v>3336</v>
      </c>
      <c r="K4068" s="2" t="s">
        <v>3296</v>
      </c>
      <c r="L4068" s="2" t="s">
        <v>35</v>
      </c>
      <c r="M4068" s="91" t="s">
        <v>1578</v>
      </c>
      <c r="N4068" s="64"/>
      <c r="O4068" s="64" t="s">
        <v>413</v>
      </c>
      <c r="P4068" s="64" t="s">
        <v>41</v>
      </c>
      <c r="Q4068" s="16">
        <v>0</v>
      </c>
      <c r="R4068" s="82" t="s">
        <v>1579</v>
      </c>
      <c r="S4068" s="64"/>
      <c r="T4068" s="84">
        <v>87418.800000000047</v>
      </c>
      <c r="U4068" s="84">
        <v>2240000</v>
      </c>
      <c r="V4068" s="84">
        <v>1469046.8</v>
      </c>
      <c r="W4068" s="84">
        <f t="shared" si="642"/>
        <v>858371.99999999977</v>
      </c>
      <c r="X4068" s="84">
        <f t="shared" si="643"/>
        <v>1469046.8</v>
      </c>
      <c r="Y4068" s="84"/>
      <c r="Z4068" s="16">
        <v>0</v>
      </c>
      <c r="AA4068" s="7">
        <v>0</v>
      </c>
      <c r="AB4068" s="7">
        <f t="shared" si="646"/>
        <v>1469046.8</v>
      </c>
      <c r="AC4068" s="5">
        <f t="shared" si="647"/>
        <v>0</v>
      </c>
      <c r="AD4068" s="84">
        <f t="shared" si="644"/>
        <v>1469046.8</v>
      </c>
      <c r="AE4068" s="3">
        <f>VLOOKUP(I4068,[1]媒体政策预估表!A:N,MATCH(O4068,[1]媒体政策预估表!$A$2:$M$2,0),0)</f>
        <v>7.0000000000000007E-2</v>
      </c>
      <c r="AF4068" s="7">
        <f t="shared" si="648"/>
        <v>102833.27600000001</v>
      </c>
      <c r="AG4068" s="16">
        <v>0</v>
      </c>
      <c r="AH4068" s="84">
        <f t="shared" si="645"/>
        <v>1469046.8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3418</v>
      </c>
      <c r="B4069" s="91" t="s">
        <v>35</v>
      </c>
      <c r="C4069" s="91" t="s">
        <v>166</v>
      </c>
      <c r="D4069" s="91" t="s">
        <v>171</v>
      </c>
      <c r="E4069" s="91" t="s">
        <v>1580</v>
      </c>
      <c r="F4069" s="91" t="s">
        <v>1580</v>
      </c>
      <c r="G4069" s="91" t="s">
        <v>1580</v>
      </c>
      <c r="H4069" s="91">
        <v>360</v>
      </c>
      <c r="I4069" s="91" t="s">
        <v>1063</v>
      </c>
      <c r="J4069" s="2" t="s">
        <v>3336</v>
      </c>
      <c r="K4069" s="2" t="s">
        <v>3296</v>
      </c>
      <c r="L4069" s="2" t="s">
        <v>35</v>
      </c>
      <c r="M4069" s="91" t="s">
        <v>1580</v>
      </c>
      <c r="N4069" s="64"/>
      <c r="O4069" s="64" t="s">
        <v>413</v>
      </c>
      <c r="P4069" s="64" t="s">
        <v>41</v>
      </c>
      <c r="Q4069" s="16">
        <v>0</v>
      </c>
      <c r="R4069" s="82" t="s">
        <v>1581</v>
      </c>
      <c r="S4069" s="64"/>
      <c r="T4069" s="84">
        <v>110677.50083999988</v>
      </c>
      <c r="U4069" s="84">
        <v>2650000</v>
      </c>
      <c r="V4069" s="84">
        <v>2608887.2599999998</v>
      </c>
      <c r="W4069" s="84">
        <f t="shared" si="642"/>
        <v>151790.2408400001</v>
      </c>
      <c r="X4069" s="84">
        <f t="shared" si="643"/>
        <v>2608887.2599999998</v>
      </c>
      <c r="Y4069" s="84"/>
      <c r="Z4069" s="16">
        <v>0</v>
      </c>
      <c r="AA4069" s="7">
        <v>0</v>
      </c>
      <c r="AB4069" s="7">
        <f t="shared" si="646"/>
        <v>2608887.2599999998</v>
      </c>
      <c r="AC4069" s="5">
        <f t="shared" si="647"/>
        <v>0</v>
      </c>
      <c r="AD4069" s="84">
        <f t="shared" si="644"/>
        <v>2608887.2599999998</v>
      </c>
      <c r="AE4069" s="3">
        <f>VLOOKUP(I4069,[1]媒体政策预估表!A:N,MATCH(O4069,[1]媒体政策预估表!$A$2:$M$2,0),0)</f>
        <v>7.0000000000000007E-2</v>
      </c>
      <c r="AF4069" s="7">
        <f t="shared" si="648"/>
        <v>182622.10819999999</v>
      </c>
      <c r="AG4069" s="16">
        <v>0</v>
      </c>
      <c r="AH4069" s="84">
        <f t="shared" si="645"/>
        <v>2608887.2599999998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3418</v>
      </c>
      <c r="B4070" s="91" t="s">
        <v>35</v>
      </c>
      <c r="C4070" s="91" t="s">
        <v>166</v>
      </c>
      <c r="D4070" s="91" t="s">
        <v>171</v>
      </c>
      <c r="E4070" s="91" t="s">
        <v>1582</v>
      </c>
      <c r="F4070" s="91" t="s">
        <v>1582</v>
      </c>
      <c r="G4070" s="91" t="s">
        <v>1582</v>
      </c>
      <c r="H4070" s="91">
        <v>360</v>
      </c>
      <c r="I4070" s="91" t="s">
        <v>1063</v>
      </c>
      <c r="J4070" s="2" t="s">
        <v>3336</v>
      </c>
      <c r="K4070" s="2" t="s">
        <v>3296</v>
      </c>
      <c r="L4070" s="2" t="s">
        <v>35</v>
      </c>
      <c r="M4070" s="91" t="s">
        <v>1582</v>
      </c>
      <c r="N4070" s="64"/>
      <c r="O4070" s="64" t="s">
        <v>413</v>
      </c>
      <c r="P4070" s="64" t="s">
        <v>41</v>
      </c>
      <c r="Q4070" s="16">
        <v>0</v>
      </c>
      <c r="R4070" s="82" t="s">
        <v>1583</v>
      </c>
      <c r="S4070" s="64"/>
      <c r="T4070" s="84">
        <v>95326.900000000023</v>
      </c>
      <c r="U4070" s="84">
        <v>620000</v>
      </c>
      <c r="V4070" s="84">
        <v>528119.6</v>
      </c>
      <c r="W4070" s="84">
        <f t="shared" si="642"/>
        <v>187207.30000000005</v>
      </c>
      <c r="X4070" s="84">
        <f t="shared" si="643"/>
        <v>528119.6</v>
      </c>
      <c r="Y4070" s="84"/>
      <c r="Z4070" s="16">
        <v>0</v>
      </c>
      <c r="AA4070" s="7">
        <v>0</v>
      </c>
      <c r="AB4070" s="7">
        <f t="shared" si="646"/>
        <v>528119.6</v>
      </c>
      <c r="AC4070" s="5">
        <f t="shared" si="647"/>
        <v>0</v>
      </c>
      <c r="AD4070" s="84">
        <f t="shared" si="644"/>
        <v>528119.6</v>
      </c>
      <c r="AE4070" s="3">
        <f>VLOOKUP(I4070,[1]媒体政策预估表!A:N,MATCH(O4070,[1]媒体政策预估表!$A$2:$M$2,0),0)</f>
        <v>7.0000000000000007E-2</v>
      </c>
      <c r="AF4070" s="7">
        <f t="shared" si="648"/>
        <v>36968.372000000003</v>
      </c>
      <c r="AG4070" s="16">
        <v>0</v>
      </c>
      <c r="AH4070" s="84">
        <f t="shared" si="645"/>
        <v>528119.6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3418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3336</v>
      </c>
      <c r="K4071" s="2" t="s">
        <v>3296</v>
      </c>
      <c r="L4071" s="2" t="s">
        <v>35</v>
      </c>
      <c r="M4071" s="91" t="s">
        <v>1584</v>
      </c>
      <c r="N4071" s="64"/>
      <c r="O4071" s="64" t="s">
        <v>413</v>
      </c>
      <c r="P4071" s="64" t="s">
        <v>41</v>
      </c>
      <c r="Q4071" s="16">
        <v>0</v>
      </c>
      <c r="R4071" s="82" t="s">
        <v>1585</v>
      </c>
      <c r="S4071" s="64"/>
      <c r="T4071" s="84">
        <v>8632</v>
      </c>
      <c r="U4071" s="84">
        <v>20000</v>
      </c>
      <c r="V4071" s="84">
        <v>19497.599999999999</v>
      </c>
      <c r="W4071" s="84">
        <f t="shared" si="642"/>
        <v>9134.4000000000015</v>
      </c>
      <c r="X4071" s="84">
        <f t="shared" si="643"/>
        <v>19497.599999999999</v>
      </c>
      <c r="Y4071" s="84"/>
      <c r="Z4071" s="16">
        <v>0</v>
      </c>
      <c r="AA4071" s="7">
        <v>0</v>
      </c>
      <c r="AB4071" s="7">
        <f t="shared" si="646"/>
        <v>19497.599999999999</v>
      </c>
      <c r="AC4071" s="5">
        <f t="shared" si="647"/>
        <v>0</v>
      </c>
      <c r="AD4071" s="84">
        <f t="shared" si="644"/>
        <v>19497.599999999999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1364.8320000000001</v>
      </c>
      <c r="AG4071" s="16">
        <v>0</v>
      </c>
      <c r="AH4071" s="84">
        <f t="shared" si="645"/>
        <v>19497.599999999999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3418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3336</v>
      </c>
      <c r="K4072" s="2" t="s">
        <v>3296</v>
      </c>
      <c r="L4072" s="2" t="s">
        <v>35</v>
      </c>
      <c r="M4072" s="91" t="s">
        <v>1586</v>
      </c>
      <c r="N4072" s="64"/>
      <c r="O4072" s="64" t="s">
        <v>413</v>
      </c>
      <c r="P4072" s="64" t="s">
        <v>41</v>
      </c>
      <c r="Q4072" s="16">
        <v>0</v>
      </c>
      <c r="R4072" s="82" t="s">
        <v>1587</v>
      </c>
      <c r="S4072" s="64"/>
      <c r="T4072" s="84">
        <v>26385.1</v>
      </c>
      <c r="U4072" s="84">
        <v>0</v>
      </c>
      <c r="V4072" s="84">
        <v>21112.799999999999</v>
      </c>
      <c r="W4072" s="84">
        <f t="shared" si="642"/>
        <v>5272.2999999999993</v>
      </c>
      <c r="X4072" s="84">
        <f t="shared" si="643"/>
        <v>21112.799999999999</v>
      </c>
      <c r="Y4072" s="84"/>
      <c r="Z4072" s="16">
        <v>0</v>
      </c>
      <c r="AA4072" s="7">
        <v>0</v>
      </c>
      <c r="AB4072" s="7">
        <f t="shared" si="646"/>
        <v>21112.799999999999</v>
      </c>
      <c r="AC4072" s="5">
        <f t="shared" si="647"/>
        <v>0</v>
      </c>
      <c r="AD4072" s="84">
        <f t="shared" si="644"/>
        <v>21112.799999999999</v>
      </c>
      <c r="AE4072" s="3">
        <f>VLOOKUP(I4072,[1]媒体政策预估表!A:N,MATCH(O4072,[1]媒体政策预估表!$A$2:$M$2,0),0)</f>
        <v>7.0000000000000007E-2</v>
      </c>
      <c r="AF4072" s="7">
        <f t="shared" si="648"/>
        <v>1477.8960000000002</v>
      </c>
      <c r="AG4072" s="16">
        <v>0</v>
      </c>
      <c r="AH4072" s="84">
        <f t="shared" si="645"/>
        <v>21112.799999999999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3418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3336</v>
      </c>
      <c r="K4073" s="2" t="s">
        <v>3296</v>
      </c>
      <c r="L4073" s="2" t="s">
        <v>35</v>
      </c>
      <c r="M4073" s="91" t="s">
        <v>727</v>
      </c>
      <c r="N4073" s="64"/>
      <c r="O4073" s="64" t="s">
        <v>413</v>
      </c>
      <c r="P4073" s="64" t="s">
        <v>41</v>
      </c>
      <c r="Q4073" s="16">
        <v>0</v>
      </c>
      <c r="R4073" s="82" t="s">
        <v>1588</v>
      </c>
      <c r="S4073" s="64"/>
      <c r="T4073" s="84">
        <v>72160.100000000006</v>
      </c>
      <c r="U4073" s="84">
        <v>350000</v>
      </c>
      <c r="V4073" s="84">
        <v>334016.59999999998</v>
      </c>
      <c r="W4073" s="84">
        <f t="shared" si="642"/>
        <v>88143.5</v>
      </c>
      <c r="X4073" s="84">
        <f t="shared" si="643"/>
        <v>334016.59999999998</v>
      </c>
      <c r="Y4073" s="84"/>
      <c r="Z4073" s="16">
        <v>0</v>
      </c>
      <c r="AA4073" s="7">
        <v>0</v>
      </c>
      <c r="AB4073" s="7">
        <f t="shared" si="646"/>
        <v>334016.59999999998</v>
      </c>
      <c r="AC4073" s="5">
        <f t="shared" si="647"/>
        <v>0</v>
      </c>
      <c r="AD4073" s="84">
        <f t="shared" si="644"/>
        <v>334016.59999999998</v>
      </c>
      <c r="AE4073" s="3">
        <f>VLOOKUP(I4073,[1]媒体政策预估表!A:N,MATCH(O4073,[1]媒体政策预估表!$A$2:$M$2,0),0)</f>
        <v>7.0000000000000007E-2</v>
      </c>
      <c r="AF4073" s="7">
        <f t="shared" si="648"/>
        <v>23381.162</v>
      </c>
      <c r="AG4073" s="16">
        <v>0</v>
      </c>
      <c r="AH4073" s="84">
        <f t="shared" si="645"/>
        <v>334016.59999999998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3418</v>
      </c>
      <c r="B4074" s="91" t="s">
        <v>35</v>
      </c>
      <c r="C4074" s="91" t="s">
        <v>166</v>
      </c>
      <c r="D4074" s="91" t="s">
        <v>171</v>
      </c>
      <c r="E4074" s="91" t="s">
        <v>727</v>
      </c>
      <c r="F4074" s="91" t="s">
        <v>727</v>
      </c>
      <c r="G4074" s="91" t="s">
        <v>727</v>
      </c>
      <c r="H4074" s="91">
        <v>360</v>
      </c>
      <c r="I4074" s="91" t="s">
        <v>1063</v>
      </c>
      <c r="J4074" s="2" t="s">
        <v>3336</v>
      </c>
      <c r="K4074" s="2" t="s">
        <v>3296</v>
      </c>
      <c r="L4074" s="2" t="s">
        <v>35</v>
      </c>
      <c r="M4074" s="91" t="s">
        <v>1589</v>
      </c>
      <c r="N4074" s="64"/>
      <c r="O4074" s="64" t="s">
        <v>413</v>
      </c>
      <c r="P4074" s="64" t="s">
        <v>41</v>
      </c>
      <c r="Q4074" s="16">
        <v>0</v>
      </c>
      <c r="R4074" s="82" t="s">
        <v>1590</v>
      </c>
      <c r="S4074" s="64"/>
      <c r="T4074" s="84">
        <v>45229.899999999994</v>
      </c>
      <c r="U4074" s="84">
        <v>60000</v>
      </c>
      <c r="V4074" s="84">
        <v>60963.4</v>
      </c>
      <c r="W4074" s="84">
        <f t="shared" si="642"/>
        <v>44266.499999999993</v>
      </c>
      <c r="X4074" s="84">
        <f t="shared" si="643"/>
        <v>60963.4</v>
      </c>
      <c r="Y4074" s="84"/>
      <c r="Z4074" s="16">
        <v>0</v>
      </c>
      <c r="AA4074" s="7">
        <v>0</v>
      </c>
      <c r="AB4074" s="7">
        <f t="shared" si="646"/>
        <v>60963.4</v>
      </c>
      <c r="AC4074" s="5">
        <f t="shared" si="647"/>
        <v>0</v>
      </c>
      <c r="AD4074" s="84">
        <f t="shared" si="644"/>
        <v>60963.4</v>
      </c>
      <c r="AE4074" s="3">
        <f>VLOOKUP(I4074,[1]媒体政策预估表!A:N,MATCH(O4074,[1]媒体政策预估表!$A$2:$M$2,0),0)</f>
        <v>7.0000000000000007E-2</v>
      </c>
      <c r="AF4074" s="7">
        <f t="shared" si="648"/>
        <v>4267.4380000000001</v>
      </c>
      <c r="AG4074" s="16">
        <v>0</v>
      </c>
      <c r="AH4074" s="84">
        <f t="shared" si="645"/>
        <v>60963.4</v>
      </c>
      <c r="AI4074" s="64"/>
      <c r="AJ4074" s="1" t="e">
        <v>#N/A</v>
      </c>
      <c r="AK4074" s="12">
        <f t="shared" si="641"/>
        <v>0</v>
      </c>
    </row>
    <row r="4075" spans="1:37" hidden="1" x14ac:dyDescent="0.3">
      <c r="A4075" s="104" t="s">
        <v>3417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3336</v>
      </c>
      <c r="K4075" s="2" t="s">
        <v>3296</v>
      </c>
      <c r="L4075" s="2" t="s">
        <v>35</v>
      </c>
      <c r="M4075" s="91" t="s">
        <v>1592</v>
      </c>
      <c r="N4075" s="64"/>
      <c r="O4075" s="64" t="s">
        <v>413</v>
      </c>
      <c r="P4075" s="64" t="s">
        <v>41</v>
      </c>
      <c r="Q4075" s="16">
        <v>0</v>
      </c>
      <c r="R4075" s="82" t="s">
        <v>1593</v>
      </c>
      <c r="S4075" s="64"/>
      <c r="T4075" s="84">
        <v>14724</v>
      </c>
      <c r="U4075" s="84">
        <v>80000</v>
      </c>
      <c r="V4075" s="84">
        <v>64854.3</v>
      </c>
      <c r="W4075" s="84">
        <f t="shared" si="642"/>
        <v>29869.699999999997</v>
      </c>
      <c r="X4075" s="84">
        <f t="shared" si="643"/>
        <v>64854.3</v>
      </c>
      <c r="Y4075" s="84"/>
      <c r="Z4075" s="16">
        <v>0</v>
      </c>
      <c r="AA4075" s="7">
        <v>0</v>
      </c>
      <c r="AB4075" s="7">
        <f t="shared" si="646"/>
        <v>64854.3</v>
      </c>
      <c r="AC4075" s="5">
        <f t="shared" si="647"/>
        <v>0</v>
      </c>
      <c r="AD4075" s="84">
        <f t="shared" si="644"/>
        <v>64854.3</v>
      </c>
      <c r="AE4075" s="3">
        <f>VLOOKUP(I4075,[1]媒体政策预估表!A:N,MATCH(O4075,[1]媒体政策预估表!$A$2:$M$2,0),0)</f>
        <v>7.0000000000000007E-2</v>
      </c>
      <c r="AF4075" s="7">
        <f t="shared" si="648"/>
        <v>4539.8010000000004</v>
      </c>
      <c r="AG4075" s="16">
        <v>0</v>
      </c>
      <c r="AH4075" s="84">
        <f t="shared" si="645"/>
        <v>64854.3</v>
      </c>
      <c r="AI4075" s="64"/>
      <c r="AJ4075" s="1" t="e">
        <v>#N/A</v>
      </c>
      <c r="AK4075" s="12">
        <f t="shared" ref="AK4075:AK4138" si="649">X4075+AA4075-AB4075</f>
        <v>0</v>
      </c>
    </row>
    <row r="4076" spans="1:37" hidden="1" x14ac:dyDescent="0.3">
      <c r="A4076" s="104" t="s">
        <v>3417</v>
      </c>
      <c r="B4076" s="91" t="s">
        <v>35</v>
      </c>
      <c r="C4076" s="91" t="s">
        <v>166</v>
      </c>
      <c r="D4076" s="91" t="s">
        <v>171</v>
      </c>
      <c r="E4076" s="91" t="s">
        <v>1591</v>
      </c>
      <c r="F4076" s="91" t="s">
        <v>1591</v>
      </c>
      <c r="G4076" s="91" t="s">
        <v>1591</v>
      </c>
      <c r="H4076" s="91">
        <v>360</v>
      </c>
      <c r="I4076" s="91" t="s">
        <v>1063</v>
      </c>
      <c r="J4076" s="2" t="s">
        <v>3336</v>
      </c>
      <c r="K4076" s="2" t="s">
        <v>3296</v>
      </c>
      <c r="L4076" s="2" t="s">
        <v>35</v>
      </c>
      <c r="M4076" s="91" t="s">
        <v>1594</v>
      </c>
      <c r="N4076" s="64"/>
      <c r="O4076" s="64" t="s">
        <v>413</v>
      </c>
      <c r="P4076" s="64" t="s">
        <v>41</v>
      </c>
      <c r="Q4076" s="16">
        <v>0</v>
      </c>
      <c r="R4076" s="82" t="s">
        <v>1595</v>
      </c>
      <c r="S4076" s="64"/>
      <c r="T4076" s="84">
        <v>14695.70000000003</v>
      </c>
      <c r="U4076" s="84">
        <v>80000</v>
      </c>
      <c r="V4076" s="84">
        <v>62696.3</v>
      </c>
      <c r="W4076" s="84">
        <f t="shared" si="642"/>
        <v>31999.400000000023</v>
      </c>
      <c r="X4076" s="84">
        <f t="shared" si="643"/>
        <v>62696.3</v>
      </c>
      <c r="Y4076" s="84"/>
      <c r="Z4076" s="16">
        <v>0</v>
      </c>
      <c r="AA4076" s="7">
        <v>0</v>
      </c>
      <c r="AB4076" s="7">
        <f t="shared" si="646"/>
        <v>62696.3</v>
      </c>
      <c r="AC4076" s="5">
        <f t="shared" si="647"/>
        <v>0</v>
      </c>
      <c r="AD4076" s="84">
        <f t="shared" si="644"/>
        <v>62696.3</v>
      </c>
      <c r="AE4076" s="3">
        <f>VLOOKUP(I4076,[1]媒体政策预估表!A:N,MATCH(O4076,[1]媒体政策预估表!$A$2:$M$2,0),0)</f>
        <v>7.0000000000000007E-2</v>
      </c>
      <c r="AF4076" s="7">
        <f t="shared" si="648"/>
        <v>4388.7410000000009</v>
      </c>
      <c r="AG4076" s="16">
        <v>0</v>
      </c>
      <c r="AH4076" s="84">
        <f t="shared" si="645"/>
        <v>62696.3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3417</v>
      </c>
      <c r="B4077" s="91" t="s">
        <v>35</v>
      </c>
      <c r="C4077" s="91" t="s">
        <v>166</v>
      </c>
      <c r="D4077" s="91" t="s">
        <v>171</v>
      </c>
      <c r="E4077" s="91" t="s">
        <v>1961</v>
      </c>
      <c r="F4077" s="91" t="s">
        <v>1961</v>
      </c>
      <c r="G4077" s="91" t="s">
        <v>1961</v>
      </c>
      <c r="H4077" s="91">
        <v>360</v>
      </c>
      <c r="I4077" s="91" t="s">
        <v>1063</v>
      </c>
      <c r="J4077" s="2" t="s">
        <v>3336</v>
      </c>
      <c r="K4077" s="2" t="s">
        <v>3296</v>
      </c>
      <c r="L4077" s="2" t="s">
        <v>35</v>
      </c>
      <c r="M4077" s="91" t="s">
        <v>1961</v>
      </c>
      <c r="N4077" s="64"/>
      <c r="O4077" s="64" t="s">
        <v>413</v>
      </c>
      <c r="P4077" s="64" t="s">
        <v>41</v>
      </c>
      <c r="Q4077" s="16">
        <v>0</v>
      </c>
      <c r="R4077" s="82" t="s">
        <v>1962</v>
      </c>
      <c r="S4077" s="64"/>
      <c r="T4077" s="84">
        <v>13516.5</v>
      </c>
      <c r="U4077" s="84">
        <v>100000</v>
      </c>
      <c r="V4077" s="84">
        <v>73817.5</v>
      </c>
      <c r="W4077" s="84">
        <f t="shared" si="642"/>
        <v>39699</v>
      </c>
      <c r="X4077" s="84">
        <f t="shared" si="643"/>
        <v>73817.5</v>
      </c>
      <c r="Y4077" s="84"/>
      <c r="Z4077" s="16">
        <v>0</v>
      </c>
      <c r="AA4077" s="7">
        <v>0</v>
      </c>
      <c r="AB4077" s="7">
        <f t="shared" si="646"/>
        <v>73817.5</v>
      </c>
      <c r="AC4077" s="5">
        <f t="shared" si="647"/>
        <v>0</v>
      </c>
      <c r="AD4077" s="84">
        <f t="shared" si="644"/>
        <v>73817.5</v>
      </c>
      <c r="AE4077" s="3">
        <f>VLOOKUP(I4077,[1]媒体政策预估表!A:N,MATCH(O4077,[1]媒体政策预估表!$A$2:$M$2,0),0)</f>
        <v>7.0000000000000007E-2</v>
      </c>
      <c r="AF4077" s="7">
        <f t="shared" si="648"/>
        <v>5167.2250000000004</v>
      </c>
      <c r="AG4077" s="16">
        <v>0</v>
      </c>
      <c r="AH4077" s="84">
        <f t="shared" si="645"/>
        <v>73817.5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3417</v>
      </c>
      <c r="B4078" s="91" t="s">
        <v>35</v>
      </c>
      <c r="C4078" s="91" t="s">
        <v>166</v>
      </c>
      <c r="D4078" s="91" t="s">
        <v>176</v>
      </c>
      <c r="E4078" s="91" t="s">
        <v>1596</v>
      </c>
      <c r="F4078" s="91" t="s">
        <v>1597</v>
      </c>
      <c r="G4078" s="91" t="s">
        <v>1596</v>
      </c>
      <c r="H4078" s="91">
        <v>360</v>
      </c>
      <c r="I4078" s="91" t="s">
        <v>1063</v>
      </c>
      <c r="J4078" s="2" t="s">
        <v>3336</v>
      </c>
      <c r="K4078" s="2" t="s">
        <v>3296</v>
      </c>
      <c r="L4078" s="2" t="s">
        <v>35</v>
      </c>
      <c r="M4078" s="91" t="s">
        <v>1598</v>
      </c>
      <c r="N4078" s="64"/>
      <c r="O4078" s="64" t="s">
        <v>413</v>
      </c>
      <c r="P4078" s="64" t="s">
        <v>41</v>
      </c>
      <c r="Q4078" s="16">
        <v>0</v>
      </c>
      <c r="R4078" s="82" t="s">
        <v>3580</v>
      </c>
      <c r="S4078" s="64"/>
      <c r="T4078" s="84">
        <v>321122.7</v>
      </c>
      <c r="U4078" s="84">
        <v>400000</v>
      </c>
      <c r="V4078" s="84">
        <v>329794.02687</v>
      </c>
      <c r="W4078" s="84">
        <f t="shared" si="642"/>
        <v>391328.67312999995</v>
      </c>
      <c r="X4078" s="84">
        <f t="shared" si="643"/>
        <v>329794.02687</v>
      </c>
      <c r="Y4078" s="84"/>
      <c r="Z4078" s="16">
        <v>0</v>
      </c>
      <c r="AA4078" s="7">
        <v>0</v>
      </c>
      <c r="AB4078" s="7">
        <f t="shared" si="646"/>
        <v>329794.02687</v>
      </c>
      <c r="AC4078" s="5">
        <f t="shared" si="647"/>
        <v>0</v>
      </c>
      <c r="AD4078" s="84">
        <f t="shared" si="644"/>
        <v>329794.02687</v>
      </c>
      <c r="AE4078" s="3">
        <f>VLOOKUP(I4078,[1]媒体政策预估表!A:N,MATCH(O4078,[1]媒体政策预估表!$A$2:$M$2,0),0)</f>
        <v>7.0000000000000007E-2</v>
      </c>
      <c r="AF4078" s="7">
        <f t="shared" si="648"/>
        <v>23085.581880900001</v>
      </c>
      <c r="AG4078" s="16">
        <v>0</v>
      </c>
      <c r="AH4078" s="84">
        <f t="shared" si="645"/>
        <v>329794.02687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3417</v>
      </c>
      <c r="B4079" s="91" t="s">
        <v>35</v>
      </c>
      <c r="C4079" s="91" t="s">
        <v>166</v>
      </c>
      <c r="D4079" s="91" t="s">
        <v>176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1063</v>
      </c>
      <c r="J4079" s="2" t="s">
        <v>3336</v>
      </c>
      <c r="K4079" s="2" t="s">
        <v>3296</v>
      </c>
      <c r="L4079" s="2" t="s">
        <v>35</v>
      </c>
      <c r="M4079" s="91" t="s">
        <v>1600</v>
      </c>
      <c r="N4079" s="64"/>
      <c r="O4079" s="64" t="s">
        <v>413</v>
      </c>
      <c r="P4079" s="64" t="s">
        <v>46</v>
      </c>
      <c r="Q4079" s="16">
        <v>0.01</v>
      </c>
      <c r="R4079" s="82" t="s">
        <v>1602</v>
      </c>
      <c r="S4079" s="64"/>
      <c r="T4079" s="84">
        <v>73212.040000000095</v>
      </c>
      <c r="U4079" s="84">
        <v>100000</v>
      </c>
      <c r="V4079" s="84">
        <v>75332.3</v>
      </c>
      <c r="W4079" s="84">
        <f t="shared" si="642"/>
        <v>97879.740000000093</v>
      </c>
      <c r="X4079" s="84">
        <f t="shared" si="643"/>
        <v>74586.435643564357</v>
      </c>
      <c r="Y4079" s="84"/>
      <c r="Z4079" s="16">
        <v>0</v>
      </c>
      <c r="AA4079" s="7">
        <v>0</v>
      </c>
      <c r="AB4079" s="7">
        <f t="shared" si="646"/>
        <v>74586.435643564357</v>
      </c>
      <c r="AC4079" s="5">
        <f t="shared" si="647"/>
        <v>745.86435643564619</v>
      </c>
      <c r="AD4079" s="84">
        <f t="shared" si="644"/>
        <v>75332.3</v>
      </c>
      <c r="AE4079" s="3">
        <f>VLOOKUP(I4079,[1]媒体政策预估表!A:N,MATCH(O4079,[1]媒体政策预估表!$A$2:$M$2,0),0)</f>
        <v>7.0000000000000007E-2</v>
      </c>
      <c r="AF4079" s="7">
        <f t="shared" si="648"/>
        <v>5273.2610000000004</v>
      </c>
      <c r="AG4079" s="16">
        <v>0</v>
      </c>
      <c r="AH4079" s="84">
        <f t="shared" si="645"/>
        <v>75332.3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3417</v>
      </c>
      <c r="B4080" s="91" t="s">
        <v>35</v>
      </c>
      <c r="C4080" s="91" t="s">
        <v>166</v>
      </c>
      <c r="D4080" s="91" t="s">
        <v>176</v>
      </c>
      <c r="E4080" s="91" t="s">
        <v>1603</v>
      </c>
      <c r="F4080" s="91" t="s">
        <v>1603</v>
      </c>
      <c r="G4080" s="91" t="s">
        <v>1603</v>
      </c>
      <c r="H4080" s="91">
        <v>360</v>
      </c>
      <c r="I4080" s="91" t="s">
        <v>1063</v>
      </c>
      <c r="J4080" s="2" t="s">
        <v>3336</v>
      </c>
      <c r="K4080" s="2" t="s">
        <v>3296</v>
      </c>
      <c r="L4080" s="2" t="s">
        <v>35</v>
      </c>
      <c r="M4080" s="91" t="s">
        <v>1604</v>
      </c>
      <c r="N4080" s="64"/>
      <c r="O4080" s="64" t="s">
        <v>413</v>
      </c>
      <c r="P4080" s="64" t="s">
        <v>41</v>
      </c>
      <c r="Q4080" s="16">
        <v>0</v>
      </c>
      <c r="R4080" s="82" t="s">
        <v>1605</v>
      </c>
      <c r="S4080" s="64"/>
      <c r="T4080" s="84">
        <v>2277172.35873</v>
      </c>
      <c r="U4080" s="84">
        <v>130000</v>
      </c>
      <c r="V4080" s="84">
        <v>1160365.0171300001</v>
      </c>
      <c r="W4080" s="84">
        <f t="shared" si="642"/>
        <v>1246807.3415999999</v>
      </c>
      <c r="X4080" s="84">
        <f t="shared" si="643"/>
        <v>1160365.0171300001</v>
      </c>
      <c r="Y4080" s="84"/>
      <c r="Z4080" s="16">
        <v>0</v>
      </c>
      <c r="AA4080" s="7">
        <v>0</v>
      </c>
      <c r="AB4080" s="7">
        <f t="shared" si="646"/>
        <v>1160365.0171300001</v>
      </c>
      <c r="AC4080" s="5">
        <f t="shared" si="647"/>
        <v>0</v>
      </c>
      <c r="AD4080" s="84">
        <f t="shared" si="644"/>
        <v>1160365.0171300001</v>
      </c>
      <c r="AE4080" s="3">
        <f>VLOOKUP(I4080,[1]媒体政策预估表!A:N,MATCH(O4080,[1]媒体政策预估表!$A$2:$M$2,0),0)</f>
        <v>7.0000000000000007E-2</v>
      </c>
      <c r="AF4080" s="7">
        <f t="shared" si="648"/>
        <v>81225.551199100009</v>
      </c>
      <c r="AG4080" s="16">
        <v>0</v>
      </c>
      <c r="AH4080" s="84">
        <f t="shared" si="645"/>
        <v>1160365.0171300001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3417</v>
      </c>
      <c r="B4081" s="91" t="s">
        <v>35</v>
      </c>
      <c r="C4081" s="91" t="s">
        <v>166</v>
      </c>
      <c r="D4081" s="91" t="s">
        <v>176</v>
      </c>
      <c r="E4081" s="91" t="s">
        <v>3581</v>
      </c>
      <c r="F4081" s="91" t="s">
        <v>3582</v>
      </c>
      <c r="G4081" s="91" t="s">
        <v>3581</v>
      </c>
      <c r="H4081" s="91">
        <v>360</v>
      </c>
      <c r="I4081" s="91" t="s">
        <v>1063</v>
      </c>
      <c r="J4081" s="2" t="s">
        <v>3336</v>
      </c>
      <c r="K4081" s="2" t="s">
        <v>3296</v>
      </c>
      <c r="L4081" s="2" t="s">
        <v>35</v>
      </c>
      <c r="M4081" s="91" t="s">
        <v>3583</v>
      </c>
      <c r="N4081" s="64"/>
      <c r="O4081" s="64" t="s">
        <v>413</v>
      </c>
      <c r="P4081" s="64" t="s">
        <v>46</v>
      </c>
      <c r="Q4081" s="16">
        <v>0.02</v>
      </c>
      <c r="R4081" s="82" t="s">
        <v>3584</v>
      </c>
      <c r="S4081" s="64"/>
      <c r="T4081" s="84">
        <v>0</v>
      </c>
      <c r="U4081" s="84">
        <v>10000</v>
      </c>
      <c r="V4081" s="84">
        <v>583.5</v>
      </c>
      <c r="W4081" s="84">
        <f t="shared" si="642"/>
        <v>9416.5</v>
      </c>
      <c r="X4081" s="84">
        <f t="shared" si="643"/>
        <v>572.05882352941171</v>
      </c>
      <c r="Y4081" s="84"/>
      <c r="Z4081" s="16">
        <v>0</v>
      </c>
      <c r="AA4081" s="7">
        <v>0</v>
      </c>
      <c r="AB4081" s="7">
        <f t="shared" si="646"/>
        <v>572.05882352941171</v>
      </c>
      <c r="AC4081" s="5">
        <f t="shared" si="647"/>
        <v>11.441176470588289</v>
      </c>
      <c r="AD4081" s="84">
        <f t="shared" si="644"/>
        <v>583.5</v>
      </c>
      <c r="AE4081" s="3">
        <f>VLOOKUP(I4081,[1]媒体政策预估表!A:N,MATCH(O4081,[1]媒体政策预估表!$A$2:$M$2,0),0)</f>
        <v>7.0000000000000007E-2</v>
      </c>
      <c r="AF4081" s="7">
        <f t="shared" si="648"/>
        <v>40.845000000000006</v>
      </c>
      <c r="AG4081" s="16">
        <v>0</v>
      </c>
      <c r="AH4081" s="84">
        <f t="shared" si="645"/>
        <v>583.5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3417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3336</v>
      </c>
      <c r="K4082" s="2" t="s">
        <v>3296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2375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3418</v>
      </c>
      <c r="B4083" s="91" t="s">
        <v>35</v>
      </c>
      <c r="C4083" s="91" t="s">
        <v>166</v>
      </c>
      <c r="D4083" s="91" t="s">
        <v>176</v>
      </c>
      <c r="E4083" s="91" t="s">
        <v>1969</v>
      </c>
      <c r="F4083" s="91" t="s">
        <v>1969</v>
      </c>
      <c r="G4083" s="91" t="s">
        <v>1969</v>
      </c>
      <c r="H4083" s="91">
        <v>360</v>
      </c>
      <c r="I4083" s="91" t="s">
        <v>1063</v>
      </c>
      <c r="J4083" s="2" t="s">
        <v>3336</v>
      </c>
      <c r="K4083" s="2" t="s">
        <v>3296</v>
      </c>
      <c r="L4083" s="2" t="s">
        <v>35</v>
      </c>
      <c r="M4083" s="91" t="s">
        <v>1970</v>
      </c>
      <c r="N4083" s="64"/>
      <c r="O4083" s="64" t="s">
        <v>45</v>
      </c>
      <c r="P4083" s="64" t="s">
        <v>41</v>
      </c>
      <c r="Q4083" s="16">
        <v>0</v>
      </c>
      <c r="R4083" s="82" t="s">
        <v>1971</v>
      </c>
      <c r="S4083" s="64"/>
      <c r="T4083" s="84">
        <v>0</v>
      </c>
      <c r="U4083" s="84">
        <v>0</v>
      </c>
      <c r="V4083" s="84">
        <v>0</v>
      </c>
      <c r="W4083" s="84">
        <f t="shared" si="642"/>
        <v>0</v>
      </c>
      <c r="X4083" s="84">
        <f t="shared" si="643"/>
        <v>0</v>
      </c>
      <c r="Y4083" s="84"/>
      <c r="Z4083" s="16">
        <v>0</v>
      </c>
      <c r="AA4083" s="7">
        <v>0</v>
      </c>
      <c r="AB4083" s="7">
        <f t="shared" si="646"/>
        <v>0</v>
      </c>
      <c r="AC4083" s="5">
        <f t="shared" si="647"/>
        <v>0</v>
      </c>
      <c r="AD4083" s="84">
        <f t="shared" si="644"/>
        <v>0</v>
      </c>
      <c r="AE4083" s="3">
        <f>VLOOKUP(I4083,[1]媒体政策预估表!A:N,MATCH(O4083,[1]媒体政策预估表!$A$2:$M$2,0),0)</f>
        <v>0.12</v>
      </c>
      <c r="AF4083" s="7">
        <f t="shared" si="648"/>
        <v>0</v>
      </c>
      <c r="AG4083" s="16">
        <v>0</v>
      </c>
      <c r="AH4083" s="84">
        <f t="shared" si="645"/>
        <v>0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3417</v>
      </c>
      <c r="B4084" s="91" t="s">
        <v>35</v>
      </c>
      <c r="C4084" s="91" t="s">
        <v>166</v>
      </c>
      <c r="D4084" s="91" t="s">
        <v>176</v>
      </c>
      <c r="E4084" s="91" t="s">
        <v>1613</v>
      </c>
      <c r="F4084" s="91" t="s">
        <v>1613</v>
      </c>
      <c r="G4084" s="91" t="s">
        <v>1613</v>
      </c>
      <c r="H4084" s="91">
        <v>360</v>
      </c>
      <c r="I4084" s="91" t="s">
        <v>1063</v>
      </c>
      <c r="J4084" s="2" t="s">
        <v>3336</v>
      </c>
      <c r="K4084" s="2" t="s">
        <v>3296</v>
      </c>
      <c r="L4084" s="2" t="s">
        <v>35</v>
      </c>
      <c r="M4084" s="91" t="s">
        <v>1613</v>
      </c>
      <c r="N4084" s="64"/>
      <c r="O4084" s="64" t="s">
        <v>413</v>
      </c>
      <c r="P4084" s="64" t="s">
        <v>41</v>
      </c>
      <c r="Q4084" s="16">
        <v>0</v>
      </c>
      <c r="R4084" s="82" t="s">
        <v>1614</v>
      </c>
      <c r="S4084" s="64"/>
      <c r="T4084" s="84">
        <v>2218.1000000000004</v>
      </c>
      <c r="U4084" s="84">
        <v>5000</v>
      </c>
      <c r="V4084" s="84">
        <v>5392.64</v>
      </c>
      <c r="W4084" s="84">
        <f t="shared" si="642"/>
        <v>1825.46</v>
      </c>
      <c r="X4084" s="84">
        <f t="shared" si="643"/>
        <v>5392.64</v>
      </c>
      <c r="Y4084" s="84"/>
      <c r="Z4084" s="16">
        <v>0</v>
      </c>
      <c r="AA4084" s="7">
        <v>0</v>
      </c>
      <c r="AB4084" s="7">
        <f t="shared" si="646"/>
        <v>5392.64</v>
      </c>
      <c r="AC4084" s="5">
        <f t="shared" si="647"/>
        <v>0</v>
      </c>
      <c r="AD4084" s="84">
        <f t="shared" si="644"/>
        <v>5392.64</v>
      </c>
      <c r="AE4084" s="3">
        <f>VLOOKUP(I4084,[1]媒体政策预估表!A:N,MATCH(O4084,[1]媒体政策预估表!$A$2:$M$2,0),0)</f>
        <v>7.0000000000000007E-2</v>
      </c>
      <c r="AF4084" s="7">
        <f t="shared" si="648"/>
        <v>377.48480000000006</v>
      </c>
      <c r="AG4084" s="16">
        <v>0</v>
      </c>
      <c r="AH4084" s="84">
        <f t="shared" si="645"/>
        <v>5392.64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3417</v>
      </c>
      <c r="B4085" s="91" t="s">
        <v>35</v>
      </c>
      <c r="C4085" s="91" t="s">
        <v>166</v>
      </c>
      <c r="D4085" s="91" t="s">
        <v>176</v>
      </c>
      <c r="E4085" s="91" t="s">
        <v>1615</v>
      </c>
      <c r="F4085" s="91" t="s">
        <v>1615</v>
      </c>
      <c r="G4085" s="91" t="s">
        <v>1615</v>
      </c>
      <c r="H4085" s="91">
        <v>360</v>
      </c>
      <c r="I4085" s="91" t="s">
        <v>1063</v>
      </c>
      <c r="J4085" s="2" t="s">
        <v>3336</v>
      </c>
      <c r="K4085" s="2" t="s">
        <v>3296</v>
      </c>
      <c r="L4085" s="2" t="s">
        <v>35</v>
      </c>
      <c r="M4085" s="91" t="s">
        <v>1615</v>
      </c>
      <c r="N4085" s="64"/>
      <c r="O4085" s="64" t="s">
        <v>413</v>
      </c>
      <c r="P4085" s="64" t="s">
        <v>41</v>
      </c>
      <c r="Q4085" s="16">
        <v>0</v>
      </c>
      <c r="R4085" s="82" t="s">
        <v>1616</v>
      </c>
      <c r="S4085" s="64" t="s">
        <v>3585</v>
      </c>
      <c r="T4085" s="84">
        <v>454.59999999999854</v>
      </c>
      <c r="U4085" s="84">
        <v>110600</v>
      </c>
      <c r="V4085" s="84">
        <v>101985.58</v>
      </c>
      <c r="W4085" s="84">
        <f t="shared" si="642"/>
        <v>9069.0200000000041</v>
      </c>
      <c r="X4085" s="84">
        <f>V4085-600</f>
        <v>101385.58</v>
      </c>
      <c r="Y4085" s="84"/>
      <c r="Z4085" s="16">
        <v>0</v>
      </c>
      <c r="AA4085" s="7">
        <v>0</v>
      </c>
      <c r="AB4085" s="7">
        <f t="shared" si="646"/>
        <v>101385.58</v>
      </c>
      <c r="AC4085" s="5">
        <f t="shared" si="647"/>
        <v>600</v>
      </c>
      <c r="AD4085" s="84">
        <f t="shared" si="644"/>
        <v>101985.58</v>
      </c>
      <c r="AE4085" s="3">
        <f>VLOOKUP(I4085,[1]媒体政策预估表!A:N,MATCH(O4085,[1]媒体政策预估表!$A$2:$M$2,0),0)</f>
        <v>7.0000000000000007E-2</v>
      </c>
      <c r="AF4085" s="7">
        <f t="shared" si="648"/>
        <v>7138.990600000001</v>
      </c>
      <c r="AG4085" s="16">
        <v>0</v>
      </c>
      <c r="AH4085" s="84">
        <f t="shared" si="645"/>
        <v>101985.58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3417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3336</v>
      </c>
      <c r="K4086" s="2" t="s">
        <v>3296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2375</v>
      </c>
      <c r="S4086" s="64"/>
      <c r="T4086" s="84">
        <v>335563.2</v>
      </c>
      <c r="U4086" s="84">
        <v>-335563.18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3418</v>
      </c>
      <c r="B4087" s="91" t="s">
        <v>35</v>
      </c>
      <c r="C4087" s="91" t="s">
        <v>166</v>
      </c>
      <c r="D4087" s="91" t="s">
        <v>176</v>
      </c>
      <c r="E4087" s="91" t="s">
        <v>1970</v>
      </c>
      <c r="F4087" s="91" t="s">
        <v>1970</v>
      </c>
      <c r="G4087" s="91" t="s">
        <v>1970</v>
      </c>
      <c r="H4087" s="91">
        <v>360</v>
      </c>
      <c r="I4087" s="91" t="s">
        <v>1063</v>
      </c>
      <c r="J4087" s="2" t="s">
        <v>3336</v>
      </c>
      <c r="K4087" s="2" t="s">
        <v>3296</v>
      </c>
      <c r="L4087" s="2" t="s">
        <v>35</v>
      </c>
      <c r="M4087" s="91" t="s">
        <v>1970</v>
      </c>
      <c r="N4087" s="64"/>
      <c r="O4087" s="64" t="s">
        <v>45</v>
      </c>
      <c r="P4087" s="64" t="s">
        <v>41</v>
      </c>
      <c r="Q4087" s="16">
        <v>0</v>
      </c>
      <c r="R4087" s="82" t="s">
        <v>1971</v>
      </c>
      <c r="S4087" s="64"/>
      <c r="T4087" s="84">
        <v>203229.41</v>
      </c>
      <c r="U4087" s="84">
        <v>-203229.41999999998</v>
      </c>
      <c r="V4087" s="84">
        <v>0</v>
      </c>
      <c r="W4087" s="84">
        <v>0</v>
      </c>
      <c r="X4087" s="84">
        <f t="shared" si="643"/>
        <v>0</v>
      </c>
      <c r="Y4087" s="84"/>
      <c r="Z4087" s="16">
        <v>0</v>
      </c>
      <c r="AA4087" s="7">
        <v>0</v>
      </c>
      <c r="AB4087" s="7">
        <f t="shared" si="646"/>
        <v>0</v>
      </c>
      <c r="AC4087" s="5">
        <f t="shared" si="647"/>
        <v>0</v>
      </c>
      <c r="AD4087" s="84">
        <f t="shared" si="644"/>
        <v>0</v>
      </c>
      <c r="AE4087" s="3">
        <f>VLOOKUP(I4087,[1]媒体政策预估表!A:N,MATCH(O4087,[1]媒体政策预估表!$A$2:$M$2,0),0)</f>
        <v>0.12</v>
      </c>
      <c r="AF4087" s="7">
        <f t="shared" si="648"/>
        <v>0</v>
      </c>
      <c r="AG4087" s="16">
        <v>0</v>
      </c>
      <c r="AH4087" s="84">
        <f t="shared" si="645"/>
        <v>0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3418</v>
      </c>
      <c r="B4088" s="91" t="s">
        <v>35</v>
      </c>
      <c r="C4088" s="91" t="s">
        <v>166</v>
      </c>
      <c r="D4088" s="91" t="s">
        <v>176</v>
      </c>
      <c r="E4088" s="91" t="s">
        <v>647</v>
      </c>
      <c r="F4088" s="91" t="s">
        <v>647</v>
      </c>
      <c r="G4088" s="91" t="s">
        <v>647</v>
      </c>
      <c r="H4088" s="91">
        <v>360</v>
      </c>
      <c r="I4088" s="91" t="s">
        <v>1063</v>
      </c>
      <c r="J4088" s="2" t="s">
        <v>3336</v>
      </c>
      <c r="K4088" s="2" t="s">
        <v>3296</v>
      </c>
      <c r="L4088" s="2" t="s">
        <v>35</v>
      </c>
      <c r="M4088" s="91" t="s">
        <v>1617</v>
      </c>
      <c r="N4088" s="64"/>
      <c r="O4088" s="64" t="s">
        <v>413</v>
      </c>
      <c r="P4088" s="64" t="s">
        <v>41</v>
      </c>
      <c r="Q4088" s="16">
        <v>0</v>
      </c>
      <c r="R4088" s="82" t="s">
        <v>1618</v>
      </c>
      <c r="S4088" s="64"/>
      <c r="T4088" s="84">
        <v>20026.8</v>
      </c>
      <c r="U4088" s="84">
        <v>10000</v>
      </c>
      <c r="V4088" s="84">
        <v>15607.5</v>
      </c>
      <c r="W4088" s="84">
        <f t="shared" si="642"/>
        <v>14419.3</v>
      </c>
      <c r="X4088" s="84">
        <f t="shared" si="643"/>
        <v>15607.5</v>
      </c>
      <c r="Y4088" s="84"/>
      <c r="Z4088" s="16">
        <v>0</v>
      </c>
      <c r="AA4088" s="7">
        <v>0</v>
      </c>
      <c r="AB4088" s="7">
        <f t="shared" si="646"/>
        <v>15607.5</v>
      </c>
      <c r="AC4088" s="5">
        <f t="shared" si="647"/>
        <v>0</v>
      </c>
      <c r="AD4088" s="84">
        <f t="shared" si="644"/>
        <v>15607.5</v>
      </c>
      <c r="AE4088" s="3">
        <f>VLOOKUP(I4088,[1]媒体政策预估表!A:N,MATCH(O4088,[1]媒体政策预估表!$A$2:$M$2,0),0)</f>
        <v>7.0000000000000007E-2</v>
      </c>
      <c r="AF4088" s="7">
        <f t="shared" si="648"/>
        <v>1092.5250000000001</v>
      </c>
      <c r="AG4088" s="16">
        <v>0</v>
      </c>
      <c r="AH4088" s="84">
        <f t="shared" si="645"/>
        <v>15607.5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3418</v>
      </c>
      <c r="B4089" s="91" t="s">
        <v>35</v>
      </c>
      <c r="C4089" s="91" t="s">
        <v>166</v>
      </c>
      <c r="D4089" s="91" t="s">
        <v>176</v>
      </c>
      <c r="E4089" s="91" t="s">
        <v>649</v>
      </c>
      <c r="F4089" s="91" t="s">
        <v>649</v>
      </c>
      <c r="G4089" s="91" t="s">
        <v>649</v>
      </c>
      <c r="H4089" s="91">
        <v>360</v>
      </c>
      <c r="I4089" s="91" t="s">
        <v>1063</v>
      </c>
      <c r="J4089" s="2" t="s">
        <v>3336</v>
      </c>
      <c r="K4089" s="2" t="s">
        <v>3296</v>
      </c>
      <c r="L4089" s="2" t="s">
        <v>35</v>
      </c>
      <c r="M4089" s="91" t="s">
        <v>649</v>
      </c>
      <c r="N4089" s="64"/>
      <c r="O4089" s="64" t="s">
        <v>413</v>
      </c>
      <c r="P4089" s="64" t="s">
        <v>41</v>
      </c>
      <c r="Q4089" s="16">
        <v>0</v>
      </c>
      <c r="R4089" s="82" t="s">
        <v>1619</v>
      </c>
      <c r="S4089" s="64"/>
      <c r="T4089" s="84">
        <v>3498</v>
      </c>
      <c r="U4089" s="84">
        <v>50000</v>
      </c>
      <c r="V4089" s="84">
        <v>26772.5</v>
      </c>
      <c r="W4089" s="84">
        <f t="shared" si="642"/>
        <v>26725.5</v>
      </c>
      <c r="X4089" s="84">
        <f t="shared" si="643"/>
        <v>26772.5</v>
      </c>
      <c r="Y4089" s="84"/>
      <c r="Z4089" s="16">
        <v>0</v>
      </c>
      <c r="AA4089" s="7">
        <v>0</v>
      </c>
      <c r="AB4089" s="7">
        <f t="shared" si="646"/>
        <v>26772.5</v>
      </c>
      <c r="AC4089" s="5">
        <f t="shared" si="647"/>
        <v>0</v>
      </c>
      <c r="AD4089" s="84">
        <f t="shared" si="644"/>
        <v>26772.5</v>
      </c>
      <c r="AE4089" s="3">
        <f>VLOOKUP(I4089,[1]媒体政策预估表!A:N,MATCH(O4089,[1]媒体政策预估表!$A$2:$M$2,0),0)</f>
        <v>7.0000000000000007E-2</v>
      </c>
      <c r="AF4089" s="7">
        <f t="shared" si="648"/>
        <v>1874.0750000000003</v>
      </c>
      <c r="AG4089" s="16">
        <v>0</v>
      </c>
      <c r="AH4089" s="84">
        <f t="shared" si="645"/>
        <v>26772.5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3420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3336</v>
      </c>
      <c r="K4090" s="2" t="s">
        <v>3296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1621</v>
      </c>
      <c r="S4090" s="64"/>
      <c r="T4090" s="84">
        <v>248341.90879000002</v>
      </c>
      <c r="U4090" s="84">
        <v>20000</v>
      </c>
      <c r="V4090" s="84">
        <v>25260.290229999999</v>
      </c>
      <c r="W4090" s="84">
        <f t="shared" si="642"/>
        <v>243081.61856000003</v>
      </c>
      <c r="X4090" s="84">
        <f t="shared" si="643"/>
        <v>25010.188346534651</v>
      </c>
      <c r="Y4090" s="84"/>
      <c r="Z4090" s="16">
        <v>0</v>
      </c>
      <c r="AA4090" s="7">
        <v>0</v>
      </c>
      <c r="AB4090" s="7">
        <f t="shared" si="646"/>
        <v>25010.188346534651</v>
      </c>
      <c r="AC4090" s="5">
        <f t="shared" si="647"/>
        <v>250.10188346534778</v>
      </c>
      <c r="AD4090" s="84">
        <f t="shared" si="644"/>
        <v>25260.290229999999</v>
      </c>
      <c r="AE4090" s="3">
        <f>VLOOKUP(I4090,[1]媒体政策预估表!A:N,MATCH(O4090,[1]媒体政策预估表!$A$2:$M$2,0),0)</f>
        <v>0.12</v>
      </c>
      <c r="AF4090" s="7">
        <f t="shared" si="648"/>
        <v>3031.2348275999998</v>
      </c>
      <c r="AG4090" s="16">
        <v>0</v>
      </c>
      <c r="AH4090" s="84">
        <f t="shared" si="645"/>
        <v>25260.290229999999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3417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3336</v>
      </c>
      <c r="K4091" s="2" t="s">
        <v>3296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1622</v>
      </c>
      <c r="S4091" s="64"/>
      <c r="T4091" s="84">
        <v>733648.9463999999</v>
      </c>
      <c r="U4091" s="84">
        <v>80000</v>
      </c>
      <c r="V4091" s="84">
        <v>14612.157869999999</v>
      </c>
      <c r="W4091" s="84">
        <f t="shared" si="642"/>
        <v>799036.7885299999</v>
      </c>
      <c r="X4091" s="84">
        <f t="shared" si="643"/>
        <v>14467.48303960396</v>
      </c>
      <c r="Y4091" s="84"/>
      <c r="Z4091" s="16">
        <v>0</v>
      </c>
      <c r="AA4091" s="7">
        <v>0</v>
      </c>
      <c r="AB4091" s="7">
        <f t="shared" si="646"/>
        <v>14467.48303960396</v>
      </c>
      <c r="AC4091" s="5">
        <f t="shared" si="647"/>
        <v>144.6748303960394</v>
      </c>
      <c r="AD4091" s="84">
        <f t="shared" si="644"/>
        <v>14612.157869999999</v>
      </c>
      <c r="AE4091" s="3">
        <f>VLOOKUP(I4091,[1]媒体政策预估表!A:N,MATCH(O4091,[1]媒体政策预估表!$A$2:$M$2,0),0)</f>
        <v>0.12</v>
      </c>
      <c r="AF4091" s="7">
        <f t="shared" si="648"/>
        <v>1753.4589443999998</v>
      </c>
      <c r="AG4091" s="16">
        <v>0</v>
      </c>
      <c r="AH4091" s="84">
        <f t="shared" si="645"/>
        <v>14612.157869999999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3417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3336</v>
      </c>
      <c r="K4092" s="2" t="s">
        <v>3296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1623</v>
      </c>
      <c r="S4092" s="64"/>
      <c r="T4092" s="84">
        <v>180000</v>
      </c>
      <c r="U4092" s="84">
        <v>120000</v>
      </c>
      <c r="V4092" s="84">
        <v>10284.28419</v>
      </c>
      <c r="W4092" s="84">
        <f t="shared" ref="W4092:W4155" si="650">T4092+U4092-V4092</f>
        <v>289715.71581000002</v>
      </c>
      <c r="X4092" s="84">
        <f t="shared" ref="X4092:X4155" si="651">IF(P4092="折扣",V4092*Q4092,IF(P4092="返现",V4092,V4092/(1+Q4092)))</f>
        <v>10182.459594059406</v>
      </c>
      <c r="Y4092" s="84"/>
      <c r="Z4092" s="16">
        <v>0</v>
      </c>
      <c r="AA4092" s="7">
        <v>0</v>
      </c>
      <c r="AB4092" s="7">
        <f t="shared" si="646"/>
        <v>10182.459594059406</v>
      </c>
      <c r="AC4092" s="5">
        <f t="shared" si="647"/>
        <v>101.82459594059401</v>
      </c>
      <c r="AD4092" s="84">
        <f t="shared" ref="AD4092:AD4155" si="652">V4092</f>
        <v>10284.28419</v>
      </c>
      <c r="AE4092" s="3">
        <f>VLOOKUP(I4092,[1]媒体政策预估表!A:N,MATCH(O4092,[1]媒体政策预估表!$A$2:$M$2,0),0)</f>
        <v>0.12</v>
      </c>
      <c r="AF4092" s="7">
        <f t="shared" si="648"/>
        <v>1234.1141028</v>
      </c>
      <c r="AG4092" s="16">
        <v>0</v>
      </c>
      <c r="AH4092" s="84">
        <f t="shared" ref="AH4092:AH4155" si="653">V4092</f>
        <v>10284.28419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3417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3336</v>
      </c>
      <c r="K4093" s="2" t="s">
        <v>3296</v>
      </c>
      <c r="L4093" s="2" t="s">
        <v>35</v>
      </c>
      <c r="M4093" s="91" t="s">
        <v>1620</v>
      </c>
      <c r="N4093" s="64"/>
      <c r="O4093" s="64" t="s">
        <v>45</v>
      </c>
      <c r="P4093" s="64" t="s">
        <v>46</v>
      </c>
      <c r="Q4093" s="16">
        <v>0.01</v>
      </c>
      <c r="R4093" s="82" t="s">
        <v>1625</v>
      </c>
      <c r="S4093" s="64"/>
      <c r="T4093" s="84">
        <v>85412.393280000004</v>
      </c>
      <c r="U4093" s="84">
        <v>50000</v>
      </c>
      <c r="V4093" s="84">
        <v>1255.30863</v>
      </c>
      <c r="W4093" s="84">
        <f t="shared" si="650"/>
        <v>134157.08465</v>
      </c>
      <c r="X4093" s="84">
        <f t="shared" si="651"/>
        <v>1242.8798316831683</v>
      </c>
      <c r="Y4093" s="84"/>
      <c r="Z4093" s="16">
        <v>0</v>
      </c>
      <c r="AA4093" s="7">
        <v>0</v>
      </c>
      <c r="AB4093" s="7">
        <f t="shared" si="646"/>
        <v>1242.8798316831683</v>
      </c>
      <c r="AC4093" s="5">
        <f t="shared" si="647"/>
        <v>12.428798316831717</v>
      </c>
      <c r="AD4093" s="84">
        <f t="shared" si="652"/>
        <v>1255.30863</v>
      </c>
      <c r="AE4093" s="3">
        <f>VLOOKUP(I4093,[1]媒体政策预估表!A:N,MATCH(O4093,[1]媒体政策预估表!$A$2:$M$2,0),0)</f>
        <v>0.12</v>
      </c>
      <c r="AF4093" s="7">
        <f t="shared" si="648"/>
        <v>150.63703559999999</v>
      </c>
      <c r="AG4093" s="16">
        <v>0</v>
      </c>
      <c r="AH4093" s="84">
        <f t="shared" si="653"/>
        <v>1255.30863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3417</v>
      </c>
      <c r="B4094" s="91" t="s">
        <v>35</v>
      </c>
      <c r="C4094" s="91" t="s">
        <v>166</v>
      </c>
      <c r="D4094" s="91" t="s">
        <v>176</v>
      </c>
      <c r="E4094" s="91" t="s">
        <v>1620</v>
      </c>
      <c r="F4094" s="91" t="s">
        <v>1620</v>
      </c>
      <c r="G4094" s="91" t="s">
        <v>1620</v>
      </c>
      <c r="H4094" s="91">
        <v>360</v>
      </c>
      <c r="I4094" s="91" t="s">
        <v>1063</v>
      </c>
      <c r="J4094" s="2" t="s">
        <v>3336</v>
      </c>
      <c r="K4094" s="2" t="s">
        <v>3296</v>
      </c>
      <c r="L4094" s="2" t="s">
        <v>35</v>
      </c>
      <c r="M4094" s="91" t="s">
        <v>1620</v>
      </c>
      <c r="N4094" s="64"/>
      <c r="O4094" s="64" t="s">
        <v>413</v>
      </c>
      <c r="P4094" s="64" t="s">
        <v>41</v>
      </c>
      <c r="Q4094" s="16">
        <v>0</v>
      </c>
      <c r="R4094" s="82" t="s">
        <v>1626</v>
      </c>
      <c r="S4094" s="64"/>
      <c r="T4094" s="84">
        <v>2324214.6256900011</v>
      </c>
      <c r="U4094" s="84">
        <v>6800000</v>
      </c>
      <c r="V4094" s="84">
        <v>6978062.2397800004</v>
      </c>
      <c r="W4094" s="84">
        <f t="shared" si="650"/>
        <v>2146152.3859100016</v>
      </c>
      <c r="X4094" s="84">
        <f t="shared" si="651"/>
        <v>6978062.2397800004</v>
      </c>
      <c r="Y4094" s="84"/>
      <c r="Z4094" s="16">
        <v>0</v>
      </c>
      <c r="AA4094" s="7">
        <v>0</v>
      </c>
      <c r="AB4094" s="7">
        <f t="shared" si="646"/>
        <v>6978062.2397800004</v>
      </c>
      <c r="AC4094" s="5">
        <f t="shared" si="647"/>
        <v>0</v>
      </c>
      <c r="AD4094" s="84">
        <f t="shared" si="652"/>
        <v>6978062.2397800004</v>
      </c>
      <c r="AE4094" s="3">
        <f>VLOOKUP(I4094,[1]媒体政策预估表!A:N,MATCH(O4094,[1]媒体政策预估表!$A$2:$M$2,0),0)</f>
        <v>7.0000000000000007E-2</v>
      </c>
      <c r="AF4094" s="7">
        <f t="shared" si="648"/>
        <v>488464.35678460007</v>
      </c>
      <c r="AG4094" s="16">
        <v>0</v>
      </c>
      <c r="AH4094" s="84">
        <f t="shared" si="653"/>
        <v>6978062.2397800004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3417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3336</v>
      </c>
      <c r="K4095" s="2" t="s">
        <v>3296</v>
      </c>
      <c r="L4095" s="2" t="s">
        <v>35</v>
      </c>
      <c r="M4095" s="91" t="s">
        <v>1628</v>
      </c>
      <c r="N4095" s="64"/>
      <c r="O4095" s="64" t="s">
        <v>413</v>
      </c>
      <c r="P4095" s="64" t="s">
        <v>41</v>
      </c>
      <c r="Q4095" s="16">
        <v>0</v>
      </c>
      <c r="R4095" s="82" t="s">
        <v>1629</v>
      </c>
      <c r="S4095" s="64"/>
      <c r="T4095" s="84">
        <v>21972.900000000023</v>
      </c>
      <c r="U4095" s="84">
        <v>800000</v>
      </c>
      <c r="V4095" s="84">
        <v>764179.9</v>
      </c>
      <c r="W4095" s="84">
        <f t="shared" si="650"/>
        <v>57793</v>
      </c>
      <c r="X4095" s="84">
        <f t="shared" si="651"/>
        <v>764179.9</v>
      </c>
      <c r="Y4095" s="84"/>
      <c r="Z4095" s="16">
        <v>0</v>
      </c>
      <c r="AA4095" s="7">
        <v>0</v>
      </c>
      <c r="AB4095" s="7">
        <f t="shared" si="646"/>
        <v>764179.9</v>
      </c>
      <c r="AC4095" s="5">
        <f t="shared" si="647"/>
        <v>0</v>
      </c>
      <c r="AD4095" s="84">
        <f t="shared" si="652"/>
        <v>764179.9</v>
      </c>
      <c r="AE4095" s="3">
        <f>VLOOKUP(I4095,[1]媒体政策预估表!A:N,MATCH(O4095,[1]媒体政策预估表!$A$2:$M$2,0),0)</f>
        <v>7.0000000000000007E-2</v>
      </c>
      <c r="AF4095" s="7">
        <f t="shared" si="648"/>
        <v>53492.593000000008</v>
      </c>
      <c r="AG4095" s="16">
        <v>0</v>
      </c>
      <c r="AH4095" s="84">
        <f t="shared" si="653"/>
        <v>764179.9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3417</v>
      </c>
      <c r="B4096" s="91" t="s">
        <v>35</v>
      </c>
      <c r="C4096" s="91" t="s">
        <v>166</v>
      </c>
      <c r="D4096" s="91" t="s">
        <v>176</v>
      </c>
      <c r="E4096" s="91" t="s">
        <v>1627</v>
      </c>
      <c r="F4096" s="91" t="s">
        <v>1627</v>
      </c>
      <c r="G4096" s="91" t="s">
        <v>1627</v>
      </c>
      <c r="H4096" s="91">
        <v>360</v>
      </c>
      <c r="I4096" s="91" t="s">
        <v>1063</v>
      </c>
      <c r="J4096" s="2" t="s">
        <v>3336</v>
      </c>
      <c r="K4096" s="2" t="s">
        <v>3296</v>
      </c>
      <c r="L4096" s="2" t="s">
        <v>35</v>
      </c>
      <c r="M4096" s="91" t="s">
        <v>1627</v>
      </c>
      <c r="N4096" s="64"/>
      <c r="O4096" s="64" t="s">
        <v>413</v>
      </c>
      <c r="P4096" s="64" t="s">
        <v>41</v>
      </c>
      <c r="Q4096" s="16">
        <v>0</v>
      </c>
      <c r="R4096" s="82" t="s">
        <v>1630</v>
      </c>
      <c r="S4096" s="64"/>
      <c r="T4096" s="84">
        <v>61440.290000000037</v>
      </c>
      <c r="U4096" s="84">
        <v>300000</v>
      </c>
      <c r="V4096" s="84">
        <v>266362.7</v>
      </c>
      <c r="W4096" s="84">
        <f t="shared" si="650"/>
        <v>95077.590000000026</v>
      </c>
      <c r="X4096" s="84">
        <f t="shared" si="651"/>
        <v>266362.7</v>
      </c>
      <c r="Y4096" s="84"/>
      <c r="Z4096" s="16">
        <v>0</v>
      </c>
      <c r="AA4096" s="7">
        <v>0</v>
      </c>
      <c r="AB4096" s="7">
        <f t="shared" si="646"/>
        <v>266362.7</v>
      </c>
      <c r="AC4096" s="5">
        <f t="shared" si="647"/>
        <v>0</v>
      </c>
      <c r="AD4096" s="84">
        <f t="shared" si="652"/>
        <v>266362.7</v>
      </c>
      <c r="AE4096" s="3">
        <f>VLOOKUP(I4096,[1]媒体政策预估表!A:N,MATCH(O4096,[1]媒体政策预估表!$A$2:$M$2,0),0)</f>
        <v>7.0000000000000007E-2</v>
      </c>
      <c r="AF4096" s="7">
        <f t="shared" si="648"/>
        <v>18645.389000000003</v>
      </c>
      <c r="AG4096" s="16">
        <v>0</v>
      </c>
      <c r="AH4096" s="84">
        <f t="shared" si="653"/>
        <v>266362.7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3418</v>
      </c>
      <c r="B4097" s="91" t="s">
        <v>35</v>
      </c>
      <c r="C4097" s="91" t="s">
        <v>166</v>
      </c>
      <c r="D4097" s="91" t="s">
        <v>176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1063</v>
      </c>
      <c r="J4097" s="2" t="s">
        <v>3336</v>
      </c>
      <c r="K4097" s="2" t="s">
        <v>3296</v>
      </c>
      <c r="L4097" s="2" t="s">
        <v>35</v>
      </c>
      <c r="M4097" s="91" t="s">
        <v>1642</v>
      </c>
      <c r="N4097" s="64"/>
      <c r="O4097" s="64" t="s">
        <v>413</v>
      </c>
      <c r="P4097" s="64" t="s">
        <v>41</v>
      </c>
      <c r="Q4097" s="16">
        <v>0</v>
      </c>
      <c r="R4097" s="82" t="s">
        <v>1644</v>
      </c>
      <c r="S4097" s="64"/>
      <c r="T4097" s="84">
        <v>37645.240000000005</v>
      </c>
      <c r="U4097" s="84">
        <v>100000</v>
      </c>
      <c r="V4097" s="84">
        <v>76043.899999999994</v>
      </c>
      <c r="W4097" s="84">
        <f t="shared" si="650"/>
        <v>61601.34</v>
      </c>
      <c r="X4097" s="84">
        <f t="shared" si="651"/>
        <v>76043.899999999994</v>
      </c>
      <c r="Y4097" s="84"/>
      <c r="Z4097" s="16">
        <v>0</v>
      </c>
      <c r="AA4097" s="7">
        <v>0</v>
      </c>
      <c r="AB4097" s="7">
        <f t="shared" si="646"/>
        <v>76043.899999999994</v>
      </c>
      <c r="AC4097" s="5">
        <f t="shared" si="647"/>
        <v>0</v>
      </c>
      <c r="AD4097" s="84">
        <f t="shared" si="652"/>
        <v>76043.899999999994</v>
      </c>
      <c r="AE4097" s="3">
        <f>VLOOKUP(I4097,[1]媒体政策预估表!A:N,MATCH(O4097,[1]媒体政策预估表!$A$2:$M$2,0),0)</f>
        <v>7.0000000000000007E-2</v>
      </c>
      <c r="AF4097" s="7">
        <f t="shared" si="648"/>
        <v>5323.0730000000003</v>
      </c>
      <c r="AG4097" s="16">
        <v>0</v>
      </c>
      <c r="AH4097" s="84">
        <f t="shared" si="653"/>
        <v>76043.899999999994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3417</v>
      </c>
      <c r="B4098" s="91" t="s">
        <v>35</v>
      </c>
      <c r="C4098" s="91" t="s">
        <v>166</v>
      </c>
      <c r="D4098" s="91" t="s">
        <v>176</v>
      </c>
      <c r="E4098" s="91" t="s">
        <v>1645</v>
      </c>
      <c r="F4098" s="91" t="s">
        <v>1645</v>
      </c>
      <c r="G4098" s="91" t="s">
        <v>1645</v>
      </c>
      <c r="H4098" s="91">
        <v>360</v>
      </c>
      <c r="I4098" s="91" t="s">
        <v>1063</v>
      </c>
      <c r="J4098" s="2" t="s">
        <v>3336</v>
      </c>
      <c r="K4098" s="2" t="s">
        <v>3296</v>
      </c>
      <c r="L4098" s="2" t="s">
        <v>35</v>
      </c>
      <c r="M4098" s="91" t="s">
        <v>1647</v>
      </c>
      <c r="N4098" s="64"/>
      <c r="O4098" s="64" t="s">
        <v>413</v>
      </c>
      <c r="P4098" s="64" t="s">
        <v>46</v>
      </c>
      <c r="Q4098" s="16">
        <v>0.02</v>
      </c>
      <c r="R4098" s="82" t="s">
        <v>1648</v>
      </c>
      <c r="S4098" s="64"/>
      <c r="T4098" s="84">
        <v>60766.5</v>
      </c>
      <c r="U4098" s="84">
        <v>520000</v>
      </c>
      <c r="V4098" s="84">
        <v>300803.19</v>
      </c>
      <c r="W4098" s="84">
        <f t="shared" si="650"/>
        <v>279963.31</v>
      </c>
      <c r="X4098" s="84">
        <f t="shared" si="651"/>
        <v>294905.0882352941</v>
      </c>
      <c r="Y4098" s="84"/>
      <c r="Z4098" s="16">
        <v>0</v>
      </c>
      <c r="AA4098" s="7">
        <v>0</v>
      </c>
      <c r="AB4098" s="7">
        <f t="shared" si="646"/>
        <v>294905.0882352941</v>
      </c>
      <c r="AC4098" s="5">
        <f t="shared" si="647"/>
        <v>5898.1017647059052</v>
      </c>
      <c r="AD4098" s="84">
        <f t="shared" si="652"/>
        <v>300803.19</v>
      </c>
      <c r="AE4098" s="3">
        <f>VLOOKUP(I4098,[1]媒体政策预估表!A:N,MATCH(O4098,[1]媒体政策预估表!$A$2:$M$2,0),0)</f>
        <v>7.0000000000000007E-2</v>
      </c>
      <c r="AF4098" s="7">
        <f t="shared" si="648"/>
        <v>21056.223300000001</v>
      </c>
      <c r="AG4098" s="16">
        <v>0</v>
      </c>
      <c r="AH4098" s="84">
        <f t="shared" si="653"/>
        <v>300803.19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3417</v>
      </c>
      <c r="B4099" s="91" t="s">
        <v>35</v>
      </c>
      <c r="C4099" s="91" t="s">
        <v>166</v>
      </c>
      <c r="D4099" s="91" t="s">
        <v>176</v>
      </c>
      <c r="E4099" s="91" t="s">
        <v>3586</v>
      </c>
      <c r="F4099" s="91" t="s">
        <v>3586</v>
      </c>
      <c r="G4099" s="91" t="s">
        <v>3586</v>
      </c>
      <c r="H4099" s="91">
        <v>360</v>
      </c>
      <c r="I4099" s="91" t="s">
        <v>1063</v>
      </c>
      <c r="J4099" s="2" t="s">
        <v>3336</v>
      </c>
      <c r="K4099" s="2" t="s">
        <v>3296</v>
      </c>
      <c r="L4099" s="2" t="s">
        <v>35</v>
      </c>
      <c r="M4099" s="91" t="s">
        <v>3586</v>
      </c>
      <c r="N4099" s="64"/>
      <c r="O4099" s="64" t="s">
        <v>413</v>
      </c>
      <c r="P4099" s="64" t="s">
        <v>41</v>
      </c>
      <c r="Q4099" s="16">
        <v>0</v>
      </c>
      <c r="R4099" s="82" t="s">
        <v>3587</v>
      </c>
      <c r="S4099" s="64"/>
      <c r="T4099" s="84">
        <v>0</v>
      </c>
      <c r="U4099" s="84">
        <v>0</v>
      </c>
      <c r="V4099" s="84">
        <v>0</v>
      </c>
      <c r="W4099" s="84">
        <f t="shared" si="650"/>
        <v>0</v>
      </c>
      <c r="X4099" s="84">
        <f t="shared" si="651"/>
        <v>0</v>
      </c>
      <c r="Y4099" s="84"/>
      <c r="Z4099" s="16">
        <v>0</v>
      </c>
      <c r="AA4099" s="7">
        <v>0</v>
      </c>
      <c r="AB4099" s="7">
        <f t="shared" si="646"/>
        <v>0</v>
      </c>
      <c r="AC4099" s="5">
        <f t="shared" si="647"/>
        <v>0</v>
      </c>
      <c r="AD4099" s="84">
        <f t="shared" si="652"/>
        <v>0</v>
      </c>
      <c r="AE4099" s="3">
        <f>VLOOKUP(I4099,[1]媒体政策预估表!A:N,MATCH(O4099,[1]媒体政策预估表!$A$2:$M$2,0),0)</f>
        <v>7.0000000000000007E-2</v>
      </c>
      <c r="AF4099" s="7">
        <f t="shared" si="648"/>
        <v>0</v>
      </c>
      <c r="AG4099" s="16">
        <v>0</v>
      </c>
      <c r="AH4099" s="84">
        <f t="shared" si="653"/>
        <v>0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3417</v>
      </c>
      <c r="B4100" s="91" t="s">
        <v>35</v>
      </c>
      <c r="C4100" s="91" t="s">
        <v>166</v>
      </c>
      <c r="D4100" s="91" t="s">
        <v>176</v>
      </c>
      <c r="E4100" s="91" t="s">
        <v>3586</v>
      </c>
      <c r="F4100" s="91" t="s">
        <v>3586</v>
      </c>
      <c r="G4100" s="91" t="s">
        <v>3586</v>
      </c>
      <c r="H4100" s="91">
        <v>360</v>
      </c>
      <c r="I4100" s="91" t="s">
        <v>1063</v>
      </c>
      <c r="J4100" s="2" t="s">
        <v>3336</v>
      </c>
      <c r="K4100" s="2" t="s">
        <v>3296</v>
      </c>
      <c r="L4100" s="2" t="s">
        <v>35</v>
      </c>
      <c r="M4100" s="91" t="s">
        <v>3588</v>
      </c>
      <c r="N4100" s="64"/>
      <c r="O4100" s="64" t="s">
        <v>413</v>
      </c>
      <c r="P4100" s="64" t="s">
        <v>41</v>
      </c>
      <c r="Q4100" s="16">
        <v>0</v>
      </c>
      <c r="R4100" s="82" t="s">
        <v>3589</v>
      </c>
      <c r="S4100" s="64"/>
      <c r="T4100" s="84">
        <v>0</v>
      </c>
      <c r="U4100" s="84">
        <v>30000</v>
      </c>
      <c r="V4100" s="84">
        <v>14097.8</v>
      </c>
      <c r="W4100" s="84">
        <f t="shared" si="650"/>
        <v>15902.2</v>
      </c>
      <c r="X4100" s="84">
        <f t="shared" si="651"/>
        <v>14097.8</v>
      </c>
      <c r="Y4100" s="84"/>
      <c r="Z4100" s="16">
        <v>0</v>
      </c>
      <c r="AA4100" s="7">
        <v>0</v>
      </c>
      <c r="AB4100" s="7">
        <f t="shared" si="646"/>
        <v>14097.8</v>
      </c>
      <c r="AC4100" s="5">
        <f t="shared" si="647"/>
        <v>0</v>
      </c>
      <c r="AD4100" s="84">
        <f t="shared" si="652"/>
        <v>14097.8</v>
      </c>
      <c r="AE4100" s="3">
        <f>VLOOKUP(I4100,[1]媒体政策预估表!A:N,MATCH(O4100,[1]媒体政策预估表!$A$2:$M$2,0),0)</f>
        <v>7.0000000000000007E-2</v>
      </c>
      <c r="AF4100" s="7">
        <f t="shared" si="648"/>
        <v>986.846</v>
      </c>
      <c r="AG4100" s="16">
        <v>0</v>
      </c>
      <c r="AH4100" s="84">
        <f t="shared" si="653"/>
        <v>14097.8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3417</v>
      </c>
      <c r="B4101" s="91" t="s">
        <v>35</v>
      </c>
      <c r="C4101" s="91" t="s">
        <v>166</v>
      </c>
      <c r="D4101" s="91" t="s">
        <v>176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1063</v>
      </c>
      <c r="J4101" s="2" t="s">
        <v>3336</v>
      </c>
      <c r="K4101" s="2" t="s">
        <v>3296</v>
      </c>
      <c r="L4101" s="2" t="s">
        <v>35</v>
      </c>
      <c r="M4101" s="91" t="s">
        <v>1655</v>
      </c>
      <c r="N4101" s="64"/>
      <c r="O4101" s="64" t="s">
        <v>413</v>
      </c>
      <c r="P4101" s="64" t="s">
        <v>41</v>
      </c>
      <c r="Q4101" s="16">
        <v>0</v>
      </c>
      <c r="R4101" s="82" t="s">
        <v>1656</v>
      </c>
      <c r="S4101" s="64"/>
      <c r="T4101" s="84">
        <v>3358.74</v>
      </c>
      <c r="U4101" s="84">
        <v>10000</v>
      </c>
      <c r="V4101" s="84">
        <v>12465.7</v>
      </c>
      <c r="W4101" s="84">
        <f t="shared" si="650"/>
        <v>893.03999999999905</v>
      </c>
      <c r="X4101" s="84">
        <f t="shared" si="651"/>
        <v>12465.7</v>
      </c>
      <c r="Y4101" s="84"/>
      <c r="Z4101" s="16">
        <v>0</v>
      </c>
      <c r="AA4101" s="7">
        <v>0</v>
      </c>
      <c r="AB4101" s="7">
        <f t="shared" si="646"/>
        <v>12465.7</v>
      </c>
      <c r="AC4101" s="5">
        <f t="shared" si="647"/>
        <v>0</v>
      </c>
      <c r="AD4101" s="84">
        <f t="shared" si="652"/>
        <v>12465.7</v>
      </c>
      <c r="AE4101" s="3">
        <f>VLOOKUP(I4101,[1]媒体政策预估表!A:N,MATCH(O4101,[1]媒体政策预估表!$A$2:$M$2,0),0)</f>
        <v>7.0000000000000007E-2</v>
      </c>
      <c r="AF4101" s="7">
        <f t="shared" si="648"/>
        <v>872.59900000000016</v>
      </c>
      <c r="AG4101" s="16">
        <v>0</v>
      </c>
      <c r="AH4101" s="84">
        <f t="shared" si="653"/>
        <v>12465.7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3417</v>
      </c>
      <c r="B4102" s="91" t="s">
        <v>35</v>
      </c>
      <c r="C4102" s="91" t="s">
        <v>166</v>
      </c>
      <c r="D4102" s="91" t="s">
        <v>176</v>
      </c>
      <c r="E4102" s="91" t="s">
        <v>1657</v>
      </c>
      <c r="F4102" s="91" t="s">
        <v>1657</v>
      </c>
      <c r="G4102" s="91" t="s">
        <v>1657</v>
      </c>
      <c r="H4102" s="91">
        <v>360</v>
      </c>
      <c r="I4102" s="91" t="s">
        <v>1063</v>
      </c>
      <c r="J4102" s="2" t="s">
        <v>3336</v>
      </c>
      <c r="K4102" s="2" t="s">
        <v>3296</v>
      </c>
      <c r="L4102" s="2" t="s">
        <v>35</v>
      </c>
      <c r="M4102" s="91" t="s">
        <v>1657</v>
      </c>
      <c r="N4102" s="64"/>
      <c r="O4102" s="64" t="s">
        <v>413</v>
      </c>
      <c r="P4102" s="64" t="s">
        <v>41</v>
      </c>
      <c r="Q4102" s="16">
        <v>0</v>
      </c>
      <c r="R4102" s="82" t="s">
        <v>1658</v>
      </c>
      <c r="S4102" s="64"/>
      <c r="T4102" s="84">
        <v>2294.1500000000005</v>
      </c>
      <c r="U4102" s="84">
        <v>9000</v>
      </c>
      <c r="V4102" s="84">
        <v>8768.9</v>
      </c>
      <c r="W4102" s="84">
        <f t="shared" si="650"/>
        <v>2525.2500000000018</v>
      </c>
      <c r="X4102" s="84">
        <f t="shared" si="651"/>
        <v>8768.9</v>
      </c>
      <c r="Y4102" s="84"/>
      <c r="Z4102" s="16">
        <v>0</v>
      </c>
      <c r="AA4102" s="7">
        <v>0</v>
      </c>
      <c r="AB4102" s="7">
        <f t="shared" si="646"/>
        <v>8768.9</v>
      </c>
      <c r="AC4102" s="5">
        <f t="shared" si="647"/>
        <v>0</v>
      </c>
      <c r="AD4102" s="84">
        <f t="shared" si="652"/>
        <v>8768.9</v>
      </c>
      <c r="AE4102" s="3">
        <f>VLOOKUP(I4102,[1]媒体政策预估表!A:N,MATCH(O4102,[1]媒体政策预估表!$A$2:$M$2,0),0)</f>
        <v>7.0000000000000007E-2</v>
      </c>
      <c r="AF4102" s="7">
        <f t="shared" si="648"/>
        <v>613.82299999999998</v>
      </c>
      <c r="AG4102" s="16">
        <v>0</v>
      </c>
      <c r="AH4102" s="84">
        <f t="shared" si="653"/>
        <v>8768.9</v>
      </c>
      <c r="AI4102" s="64"/>
      <c r="AJ4102" s="1" t="e">
        <v>#N/A</v>
      </c>
      <c r="AK4102" s="12">
        <f t="shared" si="649"/>
        <v>0</v>
      </c>
    </row>
    <row r="4103" spans="1:37" hidden="1" x14ac:dyDescent="0.3">
      <c r="A4103" s="104" t="s">
        <v>3417</v>
      </c>
      <c r="B4103" s="91" t="s">
        <v>35</v>
      </c>
      <c r="C4103" s="91" t="s">
        <v>166</v>
      </c>
      <c r="D4103" s="91" t="s">
        <v>176</v>
      </c>
      <c r="E4103" s="91" t="s">
        <v>1659</v>
      </c>
      <c r="F4103" s="91" t="s">
        <v>1659</v>
      </c>
      <c r="G4103" s="91" t="s">
        <v>1659</v>
      </c>
      <c r="H4103" s="91">
        <v>360</v>
      </c>
      <c r="I4103" s="91" t="s">
        <v>1063</v>
      </c>
      <c r="J4103" s="2" t="s">
        <v>3336</v>
      </c>
      <c r="K4103" s="2" t="s">
        <v>3296</v>
      </c>
      <c r="L4103" s="2" t="s">
        <v>35</v>
      </c>
      <c r="M4103" s="91" t="s">
        <v>1659</v>
      </c>
      <c r="N4103" s="64"/>
      <c r="O4103" s="64" t="s">
        <v>413</v>
      </c>
      <c r="P4103" s="64" t="s">
        <v>41</v>
      </c>
      <c r="Q4103" s="16">
        <v>0</v>
      </c>
      <c r="R4103" s="82" t="s">
        <v>1660</v>
      </c>
      <c r="S4103" s="64"/>
      <c r="T4103" s="84">
        <v>6984.7000000000007</v>
      </c>
      <c r="U4103" s="84">
        <v>5000</v>
      </c>
      <c r="V4103" s="84">
        <v>10299.200000000001</v>
      </c>
      <c r="W4103" s="84">
        <f t="shared" si="650"/>
        <v>1685.5</v>
      </c>
      <c r="X4103" s="84">
        <f t="shared" si="651"/>
        <v>10299.200000000001</v>
      </c>
      <c r="Y4103" s="84"/>
      <c r="Z4103" s="16">
        <v>0</v>
      </c>
      <c r="AA4103" s="7">
        <v>0</v>
      </c>
      <c r="AB4103" s="7"/>
      <c r="AC4103" s="5">
        <f t="shared" si="647"/>
        <v>0</v>
      </c>
      <c r="AD4103" s="84">
        <f t="shared" si="652"/>
        <v>10299.200000000001</v>
      </c>
      <c r="AE4103" s="3">
        <f>VLOOKUP(I4103,[1]媒体政策预估表!A:N,MATCH(O4103,[1]媒体政策预估表!$A$2:$M$2,0),0)</f>
        <v>7.0000000000000007E-2</v>
      </c>
      <c r="AF4103" s="7">
        <f t="shared" si="648"/>
        <v>720.94400000000007</v>
      </c>
      <c r="AG4103" s="16">
        <v>0</v>
      </c>
      <c r="AH4103" s="84">
        <f t="shared" si="653"/>
        <v>10299.200000000001</v>
      </c>
      <c r="AI4103" s="64"/>
      <c r="AJ4103" s="1">
        <v>114</v>
      </c>
      <c r="AK4103" s="12">
        <f t="shared" si="649"/>
        <v>10299.200000000001</v>
      </c>
    </row>
    <row r="4104" spans="1:37" hidden="1" x14ac:dyDescent="0.3">
      <c r="A4104" s="104" t="s">
        <v>3417</v>
      </c>
      <c r="B4104" s="91" t="s">
        <v>35</v>
      </c>
      <c r="C4104" s="91" t="s">
        <v>166</v>
      </c>
      <c r="D4104" s="91" t="s">
        <v>176</v>
      </c>
      <c r="E4104" s="91" t="s">
        <v>1661</v>
      </c>
      <c r="F4104" s="91" t="s">
        <v>1661</v>
      </c>
      <c r="G4104" s="91" t="s">
        <v>1661</v>
      </c>
      <c r="H4104" s="91">
        <v>360</v>
      </c>
      <c r="I4104" s="91" t="s">
        <v>1063</v>
      </c>
      <c r="J4104" s="2" t="s">
        <v>3336</v>
      </c>
      <c r="K4104" s="2" t="s">
        <v>3296</v>
      </c>
      <c r="L4104" s="2" t="s">
        <v>35</v>
      </c>
      <c r="M4104" s="91" t="s">
        <v>1662</v>
      </c>
      <c r="N4104" s="64"/>
      <c r="O4104" s="64" t="s">
        <v>413</v>
      </c>
      <c r="P4104" s="64" t="s">
        <v>41</v>
      </c>
      <c r="Q4104" s="16">
        <v>0</v>
      </c>
      <c r="R4104" s="82" t="s">
        <v>1663</v>
      </c>
      <c r="S4104" s="64"/>
      <c r="T4104" s="84">
        <v>3619.74</v>
      </c>
      <c r="U4104" s="84">
        <v>40000</v>
      </c>
      <c r="V4104" s="84">
        <v>31676.3</v>
      </c>
      <c r="W4104" s="84">
        <f t="shared" si="650"/>
        <v>11943.439999999999</v>
      </c>
      <c r="X4104" s="84">
        <f t="shared" si="651"/>
        <v>31676.3</v>
      </c>
      <c r="Y4104" s="84"/>
      <c r="Z4104" s="16">
        <v>0</v>
      </c>
      <c r="AA4104" s="7">
        <v>0</v>
      </c>
      <c r="AB4104" s="7">
        <f t="shared" si="646"/>
        <v>31676.3</v>
      </c>
      <c r="AC4104" s="5">
        <f t="shared" si="647"/>
        <v>0</v>
      </c>
      <c r="AD4104" s="84">
        <f t="shared" si="652"/>
        <v>31676.3</v>
      </c>
      <c r="AE4104" s="3">
        <f>VLOOKUP(I4104,[1]媒体政策预估表!A:N,MATCH(O4104,[1]媒体政策预估表!$A$2:$M$2,0),0)</f>
        <v>7.0000000000000007E-2</v>
      </c>
      <c r="AF4104" s="7">
        <f t="shared" si="648"/>
        <v>2217.3410000000003</v>
      </c>
      <c r="AG4104" s="16">
        <v>0</v>
      </c>
      <c r="AH4104" s="84">
        <f t="shared" si="653"/>
        <v>31676.3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3417</v>
      </c>
      <c r="B4105" s="91" t="s">
        <v>35</v>
      </c>
      <c r="C4105" s="91" t="s">
        <v>166</v>
      </c>
      <c r="D4105" s="91" t="s">
        <v>176</v>
      </c>
      <c r="E4105" s="91" t="s">
        <v>1665</v>
      </c>
      <c r="F4105" s="91" t="s">
        <v>1665</v>
      </c>
      <c r="G4105" s="91" t="s">
        <v>1665</v>
      </c>
      <c r="H4105" s="91">
        <v>360</v>
      </c>
      <c r="I4105" s="91" t="s">
        <v>1063</v>
      </c>
      <c r="J4105" s="2" t="s">
        <v>3336</v>
      </c>
      <c r="K4105" s="2" t="s">
        <v>3296</v>
      </c>
      <c r="L4105" s="2" t="s">
        <v>35</v>
      </c>
      <c r="M4105" s="91" t="s">
        <v>1665</v>
      </c>
      <c r="N4105" s="64"/>
      <c r="O4105" s="64" t="s">
        <v>413</v>
      </c>
      <c r="P4105" s="64" t="s">
        <v>41</v>
      </c>
      <c r="Q4105" s="16">
        <v>0</v>
      </c>
      <c r="R4105" s="82" t="s">
        <v>1666</v>
      </c>
      <c r="S4105" s="64"/>
      <c r="T4105" s="84">
        <v>7551.4000000000015</v>
      </c>
      <c r="U4105" s="84">
        <v>30000</v>
      </c>
      <c r="V4105" s="84">
        <v>32109</v>
      </c>
      <c r="W4105" s="84">
        <f t="shared" si="650"/>
        <v>5442.4000000000015</v>
      </c>
      <c r="X4105" s="84">
        <f t="shared" si="651"/>
        <v>32109</v>
      </c>
      <c r="Y4105" s="84"/>
      <c r="Z4105" s="16">
        <v>0</v>
      </c>
      <c r="AA4105" s="7">
        <v>0</v>
      </c>
      <c r="AB4105" s="7">
        <f t="shared" si="646"/>
        <v>32109</v>
      </c>
      <c r="AC4105" s="5">
        <f t="shared" si="647"/>
        <v>0</v>
      </c>
      <c r="AD4105" s="84">
        <f t="shared" si="652"/>
        <v>32109</v>
      </c>
      <c r="AE4105" s="3">
        <f>VLOOKUP(I4105,[1]媒体政策预估表!A:N,MATCH(O4105,[1]媒体政策预估表!$A$2:$M$2,0),0)</f>
        <v>7.0000000000000007E-2</v>
      </c>
      <c r="AF4105" s="7">
        <f t="shared" si="648"/>
        <v>2247.63</v>
      </c>
      <c r="AG4105" s="16">
        <v>0</v>
      </c>
      <c r="AH4105" s="84">
        <f t="shared" si="653"/>
        <v>32109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3417</v>
      </c>
      <c r="B4106" s="91" t="s">
        <v>35</v>
      </c>
      <c r="C4106" s="91" t="s">
        <v>166</v>
      </c>
      <c r="D4106" s="91" t="s">
        <v>176</v>
      </c>
      <c r="E4106" s="91" t="s">
        <v>1667</v>
      </c>
      <c r="F4106" s="91" t="s">
        <v>1667</v>
      </c>
      <c r="G4106" s="91" t="s">
        <v>1667</v>
      </c>
      <c r="H4106" s="91">
        <v>360</v>
      </c>
      <c r="I4106" s="91" t="s">
        <v>1063</v>
      </c>
      <c r="J4106" s="2" t="s">
        <v>3336</v>
      </c>
      <c r="K4106" s="2" t="s">
        <v>3296</v>
      </c>
      <c r="L4106" s="2" t="s">
        <v>35</v>
      </c>
      <c r="M4106" s="91" t="s">
        <v>1667</v>
      </c>
      <c r="N4106" s="64"/>
      <c r="O4106" s="64" t="s">
        <v>413</v>
      </c>
      <c r="P4106" s="64" t="s">
        <v>41</v>
      </c>
      <c r="Q4106" s="16">
        <v>0</v>
      </c>
      <c r="R4106" s="82" t="s">
        <v>1668</v>
      </c>
      <c r="S4106" s="64"/>
      <c r="T4106" s="84">
        <v>85382.700000000041</v>
      </c>
      <c r="U4106" s="84">
        <v>280000</v>
      </c>
      <c r="V4106" s="84">
        <v>243280.9</v>
      </c>
      <c r="W4106" s="84">
        <f t="shared" si="650"/>
        <v>122101.80000000008</v>
      </c>
      <c r="X4106" s="84">
        <f t="shared" si="651"/>
        <v>243280.9</v>
      </c>
      <c r="Y4106" s="84"/>
      <c r="Z4106" s="16">
        <v>0</v>
      </c>
      <c r="AA4106" s="7">
        <v>0</v>
      </c>
      <c r="AB4106" s="7">
        <f t="shared" si="646"/>
        <v>243280.9</v>
      </c>
      <c r="AC4106" s="5">
        <f t="shared" si="647"/>
        <v>0</v>
      </c>
      <c r="AD4106" s="84">
        <f t="shared" si="652"/>
        <v>243280.9</v>
      </c>
      <c r="AE4106" s="3">
        <f>VLOOKUP(I4106,[1]媒体政策预估表!A:N,MATCH(O4106,[1]媒体政策预估表!$A$2:$M$2,0),0)</f>
        <v>7.0000000000000007E-2</v>
      </c>
      <c r="AF4106" s="7">
        <f t="shared" si="648"/>
        <v>17029.663</v>
      </c>
      <c r="AG4106" s="16">
        <v>0</v>
      </c>
      <c r="AH4106" s="84">
        <f t="shared" si="653"/>
        <v>243280.9</v>
      </c>
      <c r="AI4106" s="64"/>
      <c r="AJ4106" s="1" t="e">
        <v>#N/A</v>
      </c>
      <c r="AK4106" s="12">
        <f t="shared" si="649"/>
        <v>0</v>
      </c>
    </row>
    <row r="4107" spans="1:37" hidden="1" x14ac:dyDescent="0.3">
      <c r="A4107" s="104" t="s">
        <v>3417</v>
      </c>
      <c r="B4107" s="91" t="s">
        <v>35</v>
      </c>
      <c r="C4107" s="91" t="s">
        <v>166</v>
      </c>
      <c r="D4107" s="91" t="s">
        <v>176</v>
      </c>
      <c r="E4107" s="91" t="s">
        <v>1669</v>
      </c>
      <c r="F4107" s="91" t="s">
        <v>1669</v>
      </c>
      <c r="G4107" s="91" t="s">
        <v>1669</v>
      </c>
      <c r="H4107" s="91">
        <v>360</v>
      </c>
      <c r="I4107" s="91" t="s">
        <v>1063</v>
      </c>
      <c r="J4107" s="2" t="s">
        <v>3336</v>
      </c>
      <c r="K4107" s="2" t="s">
        <v>3296</v>
      </c>
      <c r="L4107" s="2" t="s">
        <v>35</v>
      </c>
      <c r="M4107" s="91" t="s">
        <v>1669</v>
      </c>
      <c r="N4107" s="64"/>
      <c r="O4107" s="64" t="s">
        <v>413</v>
      </c>
      <c r="P4107" s="64" t="s">
        <v>41</v>
      </c>
      <c r="Q4107" s="16">
        <v>0</v>
      </c>
      <c r="R4107" s="82" t="s">
        <v>1670</v>
      </c>
      <c r="S4107" s="64"/>
      <c r="T4107" s="84">
        <v>8418.7999999999993</v>
      </c>
      <c r="U4107" s="84">
        <v>5000</v>
      </c>
      <c r="V4107" s="84">
        <v>5926.4</v>
      </c>
      <c r="W4107" s="84">
        <f t="shared" si="650"/>
        <v>7492.4</v>
      </c>
      <c r="X4107" s="84">
        <f t="shared" si="651"/>
        <v>5926.4</v>
      </c>
      <c r="Y4107" s="84"/>
      <c r="Z4107" s="16">
        <v>0</v>
      </c>
      <c r="AA4107" s="7">
        <v>0</v>
      </c>
      <c r="AB4107" s="7"/>
      <c r="AC4107" s="5">
        <f t="shared" si="647"/>
        <v>0</v>
      </c>
      <c r="AD4107" s="84">
        <f t="shared" si="652"/>
        <v>5926.4</v>
      </c>
      <c r="AE4107" s="3">
        <f>VLOOKUP(I4107,[1]媒体政策预估表!A:N,MATCH(O4107,[1]媒体政策预估表!$A$2:$M$2,0),0)</f>
        <v>7.0000000000000007E-2</v>
      </c>
      <c r="AF4107" s="7">
        <f t="shared" si="648"/>
        <v>414.84800000000001</v>
      </c>
      <c r="AG4107" s="16">
        <v>0</v>
      </c>
      <c r="AH4107" s="84">
        <f t="shared" si="653"/>
        <v>5926.4</v>
      </c>
      <c r="AI4107" s="64"/>
      <c r="AJ4107" s="1">
        <v>111</v>
      </c>
      <c r="AK4107" s="12">
        <f t="shared" si="649"/>
        <v>5926.4</v>
      </c>
    </row>
    <row r="4108" spans="1:37" hidden="1" x14ac:dyDescent="0.3">
      <c r="A4108" s="104" t="s">
        <v>3417</v>
      </c>
      <c r="B4108" s="91" t="s">
        <v>35</v>
      </c>
      <c r="C4108" s="91" t="s">
        <v>166</v>
      </c>
      <c r="D4108" s="91" t="s">
        <v>176</v>
      </c>
      <c r="E4108" s="91" t="s">
        <v>1671</v>
      </c>
      <c r="F4108" s="91" t="s">
        <v>1672</v>
      </c>
      <c r="G4108" s="91" t="s">
        <v>1671</v>
      </c>
      <c r="H4108" s="91">
        <v>360</v>
      </c>
      <c r="I4108" s="91" t="s">
        <v>1063</v>
      </c>
      <c r="J4108" s="2" t="s">
        <v>3336</v>
      </c>
      <c r="K4108" s="2" t="s">
        <v>3296</v>
      </c>
      <c r="L4108" s="2" t="s">
        <v>35</v>
      </c>
      <c r="M4108" s="91" t="s">
        <v>1671</v>
      </c>
      <c r="N4108" s="64"/>
      <c r="O4108" s="64" t="s">
        <v>413</v>
      </c>
      <c r="P4108" s="64" t="s">
        <v>46</v>
      </c>
      <c r="Q4108" s="16">
        <v>0.02</v>
      </c>
      <c r="R4108" s="82" t="s">
        <v>1673</v>
      </c>
      <c r="S4108" s="64"/>
      <c r="T4108" s="84">
        <v>25084.840000000004</v>
      </c>
      <c r="U4108" s="84">
        <v>130000</v>
      </c>
      <c r="V4108" s="84">
        <v>154370.5</v>
      </c>
      <c r="W4108" s="84">
        <f t="shared" si="650"/>
        <v>714.33999999999651</v>
      </c>
      <c r="X4108" s="84">
        <f t="shared" si="651"/>
        <v>151343.62745098039</v>
      </c>
      <c r="Y4108" s="84"/>
      <c r="Z4108" s="16">
        <v>0</v>
      </c>
      <c r="AA4108" s="7">
        <v>0</v>
      </c>
      <c r="AB4108" s="7">
        <f t="shared" si="646"/>
        <v>151343.62745098039</v>
      </c>
      <c r="AC4108" s="5">
        <f t="shared" si="647"/>
        <v>3026.8725490196084</v>
      </c>
      <c r="AD4108" s="84">
        <f t="shared" si="652"/>
        <v>154370.5</v>
      </c>
      <c r="AE4108" s="3">
        <f>VLOOKUP(I4108,[1]媒体政策预估表!A:N,MATCH(O4108,[1]媒体政策预估表!$A$2:$M$2,0),0)</f>
        <v>7.0000000000000007E-2</v>
      </c>
      <c r="AF4108" s="7">
        <f t="shared" si="648"/>
        <v>10805.935000000001</v>
      </c>
      <c r="AG4108" s="16">
        <v>0</v>
      </c>
      <c r="AH4108" s="84">
        <f t="shared" si="653"/>
        <v>154370.5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3417</v>
      </c>
      <c r="B4109" s="91" t="s">
        <v>35</v>
      </c>
      <c r="C4109" s="91" t="s">
        <v>166</v>
      </c>
      <c r="D4109" s="91" t="s">
        <v>176</v>
      </c>
      <c r="E4109" s="91" t="s">
        <v>1674</v>
      </c>
      <c r="F4109" s="91" t="s">
        <v>1674</v>
      </c>
      <c r="G4109" s="91" t="s">
        <v>1674</v>
      </c>
      <c r="H4109" s="91">
        <v>360</v>
      </c>
      <c r="I4109" s="91" t="s">
        <v>1063</v>
      </c>
      <c r="J4109" s="2" t="s">
        <v>3336</v>
      </c>
      <c r="K4109" s="2" t="s">
        <v>3296</v>
      </c>
      <c r="L4109" s="2" t="s">
        <v>35</v>
      </c>
      <c r="M4109" s="91" t="s">
        <v>1674</v>
      </c>
      <c r="N4109" s="64"/>
      <c r="O4109" s="64" t="s">
        <v>413</v>
      </c>
      <c r="P4109" s="64" t="s">
        <v>41</v>
      </c>
      <c r="Q4109" s="16">
        <v>0</v>
      </c>
      <c r="R4109" s="82" t="s">
        <v>1675</v>
      </c>
      <c r="S4109" s="64"/>
      <c r="T4109" s="84">
        <v>15726.649999999987</v>
      </c>
      <c r="U4109" s="84">
        <v>40000</v>
      </c>
      <c r="V4109" s="84">
        <v>55292.6</v>
      </c>
      <c r="W4109" s="84">
        <f t="shared" si="650"/>
        <v>434.04999999998836</v>
      </c>
      <c r="X4109" s="84">
        <f t="shared" si="651"/>
        <v>55292.6</v>
      </c>
      <c r="Y4109" s="84"/>
      <c r="Z4109" s="16">
        <v>0</v>
      </c>
      <c r="AA4109" s="7">
        <v>0</v>
      </c>
      <c r="AB4109" s="7">
        <f t="shared" ref="AB4109:AB4171" si="654">X4109+AA4109</f>
        <v>55292.6</v>
      </c>
      <c r="AC4109" s="5">
        <f t="shared" ref="AC4109:AC4172" si="655">IF(P4109="返现",X4109*Q4109,V4109-X4109)</f>
        <v>0</v>
      </c>
      <c r="AD4109" s="84">
        <f t="shared" si="652"/>
        <v>55292.6</v>
      </c>
      <c r="AE4109" s="3">
        <f>VLOOKUP(I4109,[1]媒体政策预估表!A:N,MATCH(O4109,[1]媒体政策预估表!$A$2:$M$2,0),0)</f>
        <v>7.0000000000000007E-2</v>
      </c>
      <c r="AF4109" s="7">
        <f t="shared" ref="AF4109:AF4172" si="656">AD4109*AE4109</f>
        <v>3870.4820000000004</v>
      </c>
      <c r="AG4109" s="16">
        <v>0</v>
      </c>
      <c r="AH4109" s="84">
        <f t="shared" si="653"/>
        <v>55292.6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3417</v>
      </c>
      <c r="B4110" s="91" t="s">
        <v>35</v>
      </c>
      <c r="C4110" s="91" t="s">
        <v>166</v>
      </c>
      <c r="D4110" s="91" t="s">
        <v>176</v>
      </c>
      <c r="E4110" s="91" t="s">
        <v>1676</v>
      </c>
      <c r="F4110" s="91" t="s">
        <v>1677</v>
      </c>
      <c r="G4110" s="91" t="s">
        <v>1676</v>
      </c>
      <c r="H4110" s="91">
        <v>360</v>
      </c>
      <c r="I4110" s="91" t="s">
        <v>1063</v>
      </c>
      <c r="J4110" s="2" t="s">
        <v>3336</v>
      </c>
      <c r="K4110" s="2" t="s">
        <v>3296</v>
      </c>
      <c r="L4110" s="2" t="s">
        <v>35</v>
      </c>
      <c r="M4110" s="91" t="s">
        <v>1676</v>
      </c>
      <c r="N4110" s="64"/>
      <c r="O4110" s="64" t="s">
        <v>413</v>
      </c>
      <c r="P4110" s="64" t="s">
        <v>41</v>
      </c>
      <c r="Q4110" s="16">
        <v>0</v>
      </c>
      <c r="R4110" s="82" t="s">
        <v>1678</v>
      </c>
      <c r="S4110" s="64"/>
      <c r="T4110" s="84">
        <v>510.5</v>
      </c>
      <c r="U4110" s="84">
        <v>130000</v>
      </c>
      <c r="V4110" s="84">
        <v>125331.9</v>
      </c>
      <c r="W4110" s="84">
        <f t="shared" si="650"/>
        <v>5178.6000000000058</v>
      </c>
      <c r="X4110" s="84">
        <f t="shared" si="651"/>
        <v>125331.9</v>
      </c>
      <c r="Y4110" s="84"/>
      <c r="Z4110" s="16">
        <v>0</v>
      </c>
      <c r="AA4110" s="7">
        <v>0</v>
      </c>
      <c r="AB4110" s="7">
        <f t="shared" si="654"/>
        <v>125331.9</v>
      </c>
      <c r="AC4110" s="5">
        <f t="shared" si="655"/>
        <v>0</v>
      </c>
      <c r="AD4110" s="84">
        <f t="shared" si="652"/>
        <v>125331.9</v>
      </c>
      <c r="AE4110" s="3">
        <f>VLOOKUP(I4110,[1]媒体政策预估表!A:N,MATCH(O4110,[1]媒体政策预估表!$A$2:$M$2,0),0)</f>
        <v>7.0000000000000007E-2</v>
      </c>
      <c r="AF4110" s="7">
        <f t="shared" si="656"/>
        <v>8773.2330000000002</v>
      </c>
      <c r="AG4110" s="16">
        <v>0</v>
      </c>
      <c r="AH4110" s="84">
        <f t="shared" si="653"/>
        <v>125331.9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3417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3336</v>
      </c>
      <c r="K4111" s="2" t="s">
        <v>3296</v>
      </c>
      <c r="L4111" s="2" t="s">
        <v>35</v>
      </c>
      <c r="M4111" s="91" t="s">
        <v>1681</v>
      </c>
      <c r="N4111" s="64"/>
      <c r="O4111" s="64" t="s">
        <v>413</v>
      </c>
      <c r="P4111" s="64" t="s">
        <v>46</v>
      </c>
      <c r="Q4111" s="16">
        <v>0.02</v>
      </c>
      <c r="R4111" s="82" t="s">
        <v>1683</v>
      </c>
      <c r="S4111" s="64"/>
      <c r="T4111" s="84">
        <v>10439.330000000002</v>
      </c>
      <c r="U4111" s="84">
        <v>-10439.33</v>
      </c>
      <c r="V4111" s="84">
        <v>0</v>
      </c>
      <c r="W4111" s="84"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3417</v>
      </c>
      <c r="B4112" s="91" t="s">
        <v>35</v>
      </c>
      <c r="C4112" s="91" t="s">
        <v>166</v>
      </c>
      <c r="D4112" s="91" t="s">
        <v>176</v>
      </c>
      <c r="E4112" s="91" t="s">
        <v>1681</v>
      </c>
      <c r="F4112" s="91" t="s">
        <v>1681</v>
      </c>
      <c r="G4112" s="91" t="s">
        <v>1681</v>
      </c>
      <c r="H4112" s="91">
        <v>360</v>
      </c>
      <c r="I4112" s="91" t="s">
        <v>1063</v>
      </c>
      <c r="J4112" s="2" t="s">
        <v>3336</v>
      </c>
      <c r="K4112" s="2" t="s">
        <v>3296</v>
      </c>
      <c r="L4112" s="2" t="s">
        <v>35</v>
      </c>
      <c r="M4112" s="91" t="s">
        <v>1681</v>
      </c>
      <c r="N4112" s="64"/>
      <c r="O4112" s="64" t="s">
        <v>413</v>
      </c>
      <c r="P4112" s="64" t="s">
        <v>41</v>
      </c>
      <c r="Q4112" s="16">
        <v>0</v>
      </c>
      <c r="R4112" s="82" t="s">
        <v>1683</v>
      </c>
      <c r="S4112" s="64"/>
      <c r="T4112" s="84">
        <v>50000</v>
      </c>
      <c r="U4112" s="84">
        <v>-50000</v>
      </c>
      <c r="V4112" s="84">
        <v>0</v>
      </c>
      <c r="W4112" s="84">
        <f t="shared" si="650"/>
        <v>0</v>
      </c>
      <c r="X4112" s="84">
        <f t="shared" si="651"/>
        <v>0</v>
      </c>
      <c r="Y4112" s="84"/>
      <c r="Z4112" s="16">
        <v>0</v>
      </c>
      <c r="AA4112" s="7">
        <v>0</v>
      </c>
      <c r="AB4112" s="7">
        <f t="shared" si="654"/>
        <v>0</v>
      </c>
      <c r="AC4112" s="5">
        <f t="shared" si="655"/>
        <v>0</v>
      </c>
      <c r="AD4112" s="84">
        <f t="shared" si="652"/>
        <v>0</v>
      </c>
      <c r="AE4112" s="3">
        <f>VLOOKUP(I4112,[1]媒体政策预估表!A:N,MATCH(O4112,[1]媒体政策预估表!$A$2:$M$2,0),0)</f>
        <v>7.0000000000000007E-2</v>
      </c>
      <c r="AF4112" s="7">
        <f t="shared" si="656"/>
        <v>0</v>
      </c>
      <c r="AG4112" s="16">
        <v>0</v>
      </c>
      <c r="AH4112" s="84">
        <f t="shared" si="653"/>
        <v>0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3417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3336</v>
      </c>
      <c r="K4113" s="2" t="s">
        <v>3296</v>
      </c>
      <c r="L4113" s="2" t="s">
        <v>35</v>
      </c>
      <c r="M4113" s="91" t="s">
        <v>1686</v>
      </c>
      <c r="N4113" s="64"/>
      <c r="O4113" s="64" t="s">
        <v>413</v>
      </c>
      <c r="P4113" s="64" t="s">
        <v>41</v>
      </c>
      <c r="Q4113" s="16">
        <v>0</v>
      </c>
      <c r="R4113" s="82" t="s">
        <v>1687</v>
      </c>
      <c r="S4113" s="64"/>
      <c r="T4113" s="84">
        <v>35217.31</v>
      </c>
      <c r="U4113" s="84">
        <v>110000</v>
      </c>
      <c r="V4113" s="84">
        <v>123414.9</v>
      </c>
      <c r="W4113" s="84">
        <f t="shared" si="650"/>
        <v>21802.410000000003</v>
      </c>
      <c r="X4113" s="84">
        <f t="shared" si="651"/>
        <v>123414.9</v>
      </c>
      <c r="Y4113" s="84"/>
      <c r="Z4113" s="16">
        <v>0</v>
      </c>
      <c r="AA4113" s="7">
        <v>0</v>
      </c>
      <c r="AB4113" s="7">
        <f t="shared" si="654"/>
        <v>123414.9</v>
      </c>
      <c r="AC4113" s="5">
        <f t="shared" si="655"/>
        <v>0</v>
      </c>
      <c r="AD4113" s="84">
        <f t="shared" si="652"/>
        <v>123414.9</v>
      </c>
      <c r="AE4113" s="3">
        <f>VLOOKUP(I4113,[1]媒体政策预估表!A:N,MATCH(O4113,[1]媒体政策预估表!$A$2:$M$2,0),0)</f>
        <v>7.0000000000000007E-2</v>
      </c>
      <c r="AF4113" s="7">
        <f t="shared" si="656"/>
        <v>8639.0429999999997</v>
      </c>
      <c r="AG4113" s="16">
        <v>0</v>
      </c>
      <c r="AH4113" s="84">
        <f t="shared" si="653"/>
        <v>123414.9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3417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3336</v>
      </c>
      <c r="K4114" s="2" t="s">
        <v>3296</v>
      </c>
      <c r="L4114" s="2" t="s">
        <v>35</v>
      </c>
      <c r="M4114" s="91" t="s">
        <v>1688</v>
      </c>
      <c r="N4114" s="64"/>
      <c r="O4114" s="64" t="s">
        <v>413</v>
      </c>
      <c r="P4114" s="64" t="s">
        <v>46</v>
      </c>
      <c r="Q4114" s="16">
        <v>0.02</v>
      </c>
      <c r="R4114" s="82" t="s">
        <v>1689</v>
      </c>
      <c r="S4114" s="64" t="s">
        <v>3590</v>
      </c>
      <c r="T4114" s="84">
        <v>0</v>
      </c>
      <c r="U4114" s="84">
        <v>1162.3699999999999</v>
      </c>
      <c r="V4114" s="84">
        <v>1162.3699999999999</v>
      </c>
      <c r="W4114" s="84">
        <f t="shared" si="650"/>
        <v>0</v>
      </c>
      <c r="X4114" s="84">
        <v>0</v>
      </c>
      <c r="Y4114" s="84"/>
      <c r="Z4114" s="16">
        <v>0</v>
      </c>
      <c r="AA4114" s="7">
        <v>0</v>
      </c>
      <c r="AB4114" s="7">
        <f t="shared" si="654"/>
        <v>0</v>
      </c>
      <c r="AC4114" s="5">
        <f t="shared" si="655"/>
        <v>1162.3699999999999</v>
      </c>
      <c r="AD4114" s="84">
        <f t="shared" si="652"/>
        <v>1162.3699999999999</v>
      </c>
      <c r="AE4114" s="3">
        <f>VLOOKUP(I4114,[1]媒体政策预估表!A:N,MATCH(O4114,[1]媒体政策预估表!$A$2:$M$2,0),0)</f>
        <v>7.0000000000000007E-2</v>
      </c>
      <c r="AF4114" s="7">
        <f t="shared" si="656"/>
        <v>81.365899999999996</v>
      </c>
      <c r="AG4114" s="16">
        <v>0</v>
      </c>
      <c r="AH4114" s="84">
        <f t="shared" si="653"/>
        <v>1162.3699999999999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3417</v>
      </c>
      <c r="B4115" s="91" t="s">
        <v>35</v>
      </c>
      <c r="C4115" s="91" t="s">
        <v>166</v>
      </c>
      <c r="D4115" s="91" t="s">
        <v>176</v>
      </c>
      <c r="E4115" s="91" t="s">
        <v>1684</v>
      </c>
      <c r="F4115" s="91" t="s">
        <v>1685</v>
      </c>
      <c r="G4115" s="91" t="s">
        <v>1684</v>
      </c>
      <c r="H4115" s="91">
        <v>360</v>
      </c>
      <c r="I4115" s="91" t="s">
        <v>1063</v>
      </c>
      <c r="J4115" s="2" t="s">
        <v>3336</v>
      </c>
      <c r="K4115" s="2" t="s">
        <v>3296</v>
      </c>
      <c r="L4115" s="2" t="s">
        <v>35</v>
      </c>
      <c r="M4115" s="91" t="s">
        <v>1688</v>
      </c>
      <c r="N4115" s="64"/>
      <c r="O4115" s="64" t="s">
        <v>413</v>
      </c>
      <c r="P4115" s="64" t="s">
        <v>41</v>
      </c>
      <c r="Q4115" s="16">
        <v>0</v>
      </c>
      <c r="R4115" s="82" t="s">
        <v>1689</v>
      </c>
      <c r="S4115" s="64"/>
      <c r="T4115" s="84">
        <v>75620.050000000047</v>
      </c>
      <c r="U4115" s="84">
        <v>110000</v>
      </c>
      <c r="V4115" s="84">
        <v>146498.89000000001</v>
      </c>
      <c r="W4115" s="84">
        <f t="shared" si="650"/>
        <v>39121.160000000033</v>
      </c>
      <c r="X4115" s="84">
        <f t="shared" si="651"/>
        <v>146498.89000000001</v>
      </c>
      <c r="Y4115" s="84"/>
      <c r="Z4115" s="16">
        <v>0</v>
      </c>
      <c r="AA4115" s="7">
        <v>0</v>
      </c>
      <c r="AB4115" s="7">
        <f t="shared" si="654"/>
        <v>146498.89000000001</v>
      </c>
      <c r="AC4115" s="5">
        <f t="shared" si="655"/>
        <v>0</v>
      </c>
      <c r="AD4115" s="84">
        <f t="shared" si="652"/>
        <v>146498.89000000001</v>
      </c>
      <c r="AE4115" s="3">
        <f>VLOOKUP(I4115,[1]媒体政策预估表!A:N,MATCH(O4115,[1]媒体政策预估表!$A$2:$M$2,0),0)</f>
        <v>7.0000000000000007E-2</v>
      </c>
      <c r="AF4115" s="7">
        <f t="shared" si="656"/>
        <v>10254.922300000002</v>
      </c>
      <c r="AG4115" s="16">
        <v>0</v>
      </c>
      <c r="AH4115" s="84">
        <f t="shared" si="653"/>
        <v>146498.89000000001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3417</v>
      </c>
      <c r="B4116" s="91" t="s">
        <v>35</v>
      </c>
      <c r="C4116" s="91" t="s">
        <v>166</v>
      </c>
      <c r="D4116" s="91" t="s">
        <v>176</v>
      </c>
      <c r="E4116" s="91" t="s">
        <v>1697</v>
      </c>
      <c r="F4116" s="91" t="s">
        <v>1697</v>
      </c>
      <c r="G4116" s="91" t="s">
        <v>1697</v>
      </c>
      <c r="H4116" s="91">
        <v>360</v>
      </c>
      <c r="I4116" s="91" t="s">
        <v>1063</v>
      </c>
      <c r="J4116" s="2" t="s">
        <v>3336</v>
      </c>
      <c r="K4116" s="2" t="s">
        <v>3296</v>
      </c>
      <c r="L4116" s="2" t="s">
        <v>35</v>
      </c>
      <c r="M4116" s="91" t="s">
        <v>1697</v>
      </c>
      <c r="N4116" s="64"/>
      <c r="O4116" s="64" t="s">
        <v>413</v>
      </c>
      <c r="P4116" s="64" t="s">
        <v>41</v>
      </c>
      <c r="Q4116" s="16">
        <v>0</v>
      </c>
      <c r="R4116" s="82" t="s">
        <v>1698</v>
      </c>
      <c r="S4116" s="64"/>
      <c r="T4116" s="84">
        <v>5514.9000000000015</v>
      </c>
      <c r="U4116" s="84">
        <v>5000</v>
      </c>
      <c r="V4116" s="84">
        <v>5576.6750000000002</v>
      </c>
      <c r="W4116" s="84">
        <f t="shared" si="650"/>
        <v>4938.2250000000013</v>
      </c>
      <c r="X4116" s="84">
        <f t="shared" si="651"/>
        <v>5576.6750000000002</v>
      </c>
      <c r="Y4116" s="84"/>
      <c r="Z4116" s="16">
        <v>0</v>
      </c>
      <c r="AA4116" s="7">
        <v>0</v>
      </c>
      <c r="AB4116" s="7">
        <f t="shared" si="654"/>
        <v>5576.6750000000002</v>
      </c>
      <c r="AC4116" s="5">
        <f t="shared" si="655"/>
        <v>0</v>
      </c>
      <c r="AD4116" s="84">
        <f t="shared" si="652"/>
        <v>5576.6750000000002</v>
      </c>
      <c r="AE4116" s="3">
        <f>VLOOKUP(I4116,[1]媒体政策预估表!A:N,MATCH(O4116,[1]媒体政策预估表!$A$2:$M$2,0),0)</f>
        <v>7.0000000000000007E-2</v>
      </c>
      <c r="AF4116" s="7">
        <f t="shared" si="656"/>
        <v>390.36725000000007</v>
      </c>
      <c r="AG4116" s="16">
        <v>0</v>
      </c>
      <c r="AH4116" s="84">
        <f t="shared" si="653"/>
        <v>5576.6750000000002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3417</v>
      </c>
      <c r="B4117" s="91" t="s">
        <v>35</v>
      </c>
      <c r="C4117" s="91" t="s">
        <v>166</v>
      </c>
      <c r="D4117" s="91" t="s">
        <v>176</v>
      </c>
      <c r="E4117" s="91" t="s">
        <v>1699</v>
      </c>
      <c r="F4117" s="91" t="s">
        <v>1699</v>
      </c>
      <c r="G4117" s="91" t="s">
        <v>1699</v>
      </c>
      <c r="H4117" s="91">
        <v>360</v>
      </c>
      <c r="I4117" s="91" t="s">
        <v>1063</v>
      </c>
      <c r="J4117" s="2" t="s">
        <v>3336</v>
      </c>
      <c r="K4117" s="2" t="s">
        <v>3296</v>
      </c>
      <c r="L4117" s="2" t="s">
        <v>35</v>
      </c>
      <c r="M4117" s="91" t="s">
        <v>1699</v>
      </c>
      <c r="N4117" s="64"/>
      <c r="O4117" s="64" t="s">
        <v>413</v>
      </c>
      <c r="P4117" s="64" t="s">
        <v>46</v>
      </c>
      <c r="Q4117" s="16">
        <v>0.02</v>
      </c>
      <c r="R4117" s="82" t="s">
        <v>1700</v>
      </c>
      <c r="S4117" s="64"/>
      <c r="T4117" s="84">
        <v>120062.09999999998</v>
      </c>
      <c r="U4117" s="84">
        <v>400000</v>
      </c>
      <c r="V4117" s="84">
        <v>455673.59999999998</v>
      </c>
      <c r="W4117" s="84">
        <f t="shared" si="650"/>
        <v>64388.5</v>
      </c>
      <c r="X4117" s="84">
        <f t="shared" si="651"/>
        <v>446738.82352941175</v>
      </c>
      <c r="Y4117" s="84"/>
      <c r="Z4117" s="16">
        <v>0</v>
      </c>
      <c r="AA4117" s="7">
        <v>0</v>
      </c>
      <c r="AB4117" s="7">
        <f t="shared" si="654"/>
        <v>446738.82352941175</v>
      </c>
      <c r="AC4117" s="5">
        <f t="shared" si="655"/>
        <v>8934.7764705882291</v>
      </c>
      <c r="AD4117" s="84">
        <f t="shared" si="652"/>
        <v>455673.59999999998</v>
      </c>
      <c r="AE4117" s="3">
        <f>VLOOKUP(I4117,[1]媒体政策预估表!A:N,MATCH(O4117,[1]媒体政策预估表!$A$2:$M$2,0),0)</f>
        <v>7.0000000000000007E-2</v>
      </c>
      <c r="AF4117" s="7">
        <f t="shared" si="656"/>
        <v>31897.152000000002</v>
      </c>
      <c r="AG4117" s="16">
        <v>0</v>
      </c>
      <c r="AH4117" s="84">
        <f t="shared" si="653"/>
        <v>455673.59999999998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3418</v>
      </c>
      <c r="B4118" s="91" t="s">
        <v>35</v>
      </c>
      <c r="C4118" s="91" t="s">
        <v>166</v>
      </c>
      <c r="D4118" s="91" t="s">
        <v>176</v>
      </c>
      <c r="E4118" s="91" t="s">
        <v>1701</v>
      </c>
      <c r="F4118" s="91" t="s">
        <v>1702</v>
      </c>
      <c r="G4118" s="91" t="s">
        <v>1701</v>
      </c>
      <c r="H4118" s="91">
        <v>360</v>
      </c>
      <c r="I4118" s="91" t="s">
        <v>1063</v>
      </c>
      <c r="J4118" s="2" t="s">
        <v>3336</v>
      </c>
      <c r="K4118" s="2" t="s">
        <v>3296</v>
      </c>
      <c r="L4118" s="2" t="s">
        <v>35</v>
      </c>
      <c r="M4118" s="91" t="s">
        <v>1701</v>
      </c>
      <c r="N4118" s="64"/>
      <c r="O4118" s="64" t="s">
        <v>413</v>
      </c>
      <c r="P4118" s="64" t="s">
        <v>41</v>
      </c>
      <c r="Q4118" s="16">
        <v>0</v>
      </c>
      <c r="R4118" s="82">
        <v>13989814374</v>
      </c>
      <c r="S4118" s="64"/>
      <c r="T4118" s="84">
        <v>2786.2000000000007</v>
      </c>
      <c r="U4118" s="84">
        <v>20000</v>
      </c>
      <c r="V4118" s="84">
        <v>13220.9</v>
      </c>
      <c r="W4118" s="84">
        <f t="shared" si="650"/>
        <v>9565.3000000000011</v>
      </c>
      <c r="X4118" s="84">
        <f t="shared" si="651"/>
        <v>13220.9</v>
      </c>
      <c r="Y4118" s="84"/>
      <c r="Z4118" s="16">
        <v>0</v>
      </c>
      <c r="AA4118" s="7">
        <v>0</v>
      </c>
      <c r="AB4118" s="7">
        <f t="shared" si="654"/>
        <v>13220.9</v>
      </c>
      <c r="AC4118" s="5">
        <f t="shared" si="655"/>
        <v>0</v>
      </c>
      <c r="AD4118" s="84">
        <f t="shared" si="652"/>
        <v>13220.9</v>
      </c>
      <c r="AE4118" s="3">
        <f>VLOOKUP(I4118,[1]媒体政策预估表!A:N,MATCH(O4118,[1]媒体政策预估表!$A$2:$M$2,0),0)</f>
        <v>7.0000000000000007E-2</v>
      </c>
      <c r="AF4118" s="7">
        <f t="shared" si="656"/>
        <v>925.46300000000008</v>
      </c>
      <c r="AG4118" s="16">
        <v>0</v>
      </c>
      <c r="AH4118" s="84">
        <f t="shared" si="653"/>
        <v>13220.9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3417</v>
      </c>
      <c r="B4119" s="91" t="s">
        <v>35</v>
      </c>
      <c r="C4119" s="91" t="s">
        <v>166</v>
      </c>
      <c r="D4119" s="91" t="s">
        <v>176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1063</v>
      </c>
      <c r="J4119" s="2" t="s">
        <v>3336</v>
      </c>
      <c r="K4119" s="2" t="s">
        <v>3296</v>
      </c>
      <c r="L4119" s="2" t="s">
        <v>35</v>
      </c>
      <c r="M4119" s="91" t="s">
        <v>1704</v>
      </c>
      <c r="N4119" s="64"/>
      <c r="O4119" s="64" t="s">
        <v>413</v>
      </c>
      <c r="P4119" s="64" t="s">
        <v>41</v>
      </c>
      <c r="Q4119" s="16">
        <v>0</v>
      </c>
      <c r="R4119" s="82" t="s">
        <v>1705</v>
      </c>
      <c r="S4119" s="64"/>
      <c r="T4119" s="84">
        <v>56369.010000000009</v>
      </c>
      <c r="U4119" s="84">
        <v>100000</v>
      </c>
      <c r="V4119" s="84">
        <v>143669.1</v>
      </c>
      <c r="W4119" s="84">
        <f t="shared" si="650"/>
        <v>12699.910000000003</v>
      </c>
      <c r="X4119" s="84">
        <f t="shared" si="651"/>
        <v>143669.1</v>
      </c>
      <c r="Y4119" s="84"/>
      <c r="Z4119" s="16">
        <v>0</v>
      </c>
      <c r="AA4119" s="7">
        <v>0</v>
      </c>
      <c r="AB4119" s="7">
        <f t="shared" si="654"/>
        <v>143669.1</v>
      </c>
      <c r="AC4119" s="5">
        <f t="shared" si="655"/>
        <v>0</v>
      </c>
      <c r="AD4119" s="84">
        <f t="shared" si="652"/>
        <v>143669.1</v>
      </c>
      <c r="AE4119" s="3">
        <f>VLOOKUP(I4119,[1]媒体政策预估表!A:N,MATCH(O4119,[1]媒体政策预估表!$A$2:$M$2,0),0)</f>
        <v>7.0000000000000007E-2</v>
      </c>
      <c r="AF4119" s="7">
        <f t="shared" si="656"/>
        <v>10056.837000000001</v>
      </c>
      <c r="AG4119" s="16">
        <v>0</v>
      </c>
      <c r="AH4119" s="84">
        <f t="shared" si="653"/>
        <v>143669.1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3417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3336</v>
      </c>
      <c r="K4120" s="2" t="s">
        <v>3296</v>
      </c>
      <c r="L4120" s="2" t="s">
        <v>35</v>
      </c>
      <c r="M4120" s="91" t="s">
        <v>1706</v>
      </c>
      <c r="N4120" s="64"/>
      <c r="O4120" s="64" t="s">
        <v>413</v>
      </c>
      <c r="P4120" s="64" t="s">
        <v>41</v>
      </c>
      <c r="Q4120" s="16">
        <v>0</v>
      </c>
      <c r="R4120" s="82" t="s">
        <v>1707</v>
      </c>
      <c r="S4120" s="64"/>
      <c r="T4120" s="84">
        <v>4786.5099999999802</v>
      </c>
      <c r="U4120" s="84">
        <v>95000</v>
      </c>
      <c r="V4120" s="84">
        <v>91359.2</v>
      </c>
      <c r="W4120" s="84">
        <f t="shared" si="650"/>
        <v>8427.3099999999831</v>
      </c>
      <c r="X4120" s="84">
        <f t="shared" si="651"/>
        <v>91359.2</v>
      </c>
      <c r="Y4120" s="84"/>
      <c r="Z4120" s="16">
        <v>0</v>
      </c>
      <c r="AA4120" s="7">
        <v>0</v>
      </c>
      <c r="AB4120" s="7">
        <f t="shared" si="654"/>
        <v>91359.2</v>
      </c>
      <c r="AC4120" s="5">
        <f t="shared" si="655"/>
        <v>0</v>
      </c>
      <c r="AD4120" s="84">
        <f t="shared" si="652"/>
        <v>91359.2</v>
      </c>
      <c r="AE4120" s="3">
        <f>VLOOKUP(I4120,[1]媒体政策预估表!A:N,MATCH(O4120,[1]媒体政策预估表!$A$2:$M$2,0),0)</f>
        <v>7.0000000000000007E-2</v>
      </c>
      <c r="AF4120" s="7">
        <f t="shared" si="656"/>
        <v>6395.1440000000002</v>
      </c>
      <c r="AG4120" s="16">
        <v>0</v>
      </c>
      <c r="AH4120" s="84">
        <f t="shared" si="653"/>
        <v>91359.2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3417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3336</v>
      </c>
      <c r="K4121" s="2" t="s">
        <v>3296</v>
      </c>
      <c r="L4121" s="2" t="s">
        <v>35</v>
      </c>
      <c r="M4121" s="91" t="s">
        <v>1708</v>
      </c>
      <c r="N4121" s="64"/>
      <c r="O4121" s="64" t="s">
        <v>413</v>
      </c>
      <c r="P4121" s="64" t="s">
        <v>41</v>
      </c>
      <c r="Q4121" s="16">
        <v>0</v>
      </c>
      <c r="R4121" s="82" t="s">
        <v>1709</v>
      </c>
      <c r="S4121" s="64"/>
      <c r="T4121" s="84">
        <v>2771.9</v>
      </c>
      <c r="U4121" s="84">
        <v>5000</v>
      </c>
      <c r="V4121" s="84">
        <v>3049.8</v>
      </c>
      <c r="W4121" s="84">
        <f t="shared" si="650"/>
        <v>4722.0999999999995</v>
      </c>
      <c r="X4121" s="84">
        <f t="shared" si="651"/>
        <v>3049.8</v>
      </c>
      <c r="Y4121" s="84"/>
      <c r="Z4121" s="16">
        <v>0</v>
      </c>
      <c r="AA4121" s="7">
        <v>0</v>
      </c>
      <c r="AB4121" s="7">
        <f t="shared" si="654"/>
        <v>3049.8</v>
      </c>
      <c r="AC4121" s="5">
        <f t="shared" si="655"/>
        <v>0</v>
      </c>
      <c r="AD4121" s="84">
        <f t="shared" si="652"/>
        <v>3049.8</v>
      </c>
      <c r="AE4121" s="3">
        <f>VLOOKUP(I4121,[1]媒体政策预估表!A:N,MATCH(O4121,[1]媒体政策预估表!$A$2:$M$2,0),0)</f>
        <v>7.0000000000000007E-2</v>
      </c>
      <c r="AF4121" s="7">
        <f t="shared" si="656"/>
        <v>213.48600000000005</v>
      </c>
      <c r="AG4121" s="16">
        <v>0</v>
      </c>
      <c r="AH4121" s="84">
        <f t="shared" si="653"/>
        <v>3049.8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3418</v>
      </c>
      <c r="B4122" s="91" t="s">
        <v>35</v>
      </c>
      <c r="C4122" s="91" t="s">
        <v>166</v>
      </c>
      <c r="D4122" s="91" t="s">
        <v>176</v>
      </c>
      <c r="E4122" s="91" t="s">
        <v>1706</v>
      </c>
      <c r="F4122" s="91" t="s">
        <v>1706</v>
      </c>
      <c r="G4122" s="91" t="s">
        <v>1706</v>
      </c>
      <c r="H4122" s="91">
        <v>360</v>
      </c>
      <c r="I4122" s="91" t="s">
        <v>1063</v>
      </c>
      <c r="J4122" s="2" t="s">
        <v>3336</v>
      </c>
      <c r="K4122" s="2" t="s">
        <v>3296</v>
      </c>
      <c r="L4122" s="2" t="s">
        <v>35</v>
      </c>
      <c r="M4122" s="91" t="s">
        <v>1710</v>
      </c>
      <c r="N4122" s="64"/>
      <c r="O4122" s="64" t="s">
        <v>413</v>
      </c>
      <c r="P4122" s="64" t="s">
        <v>41</v>
      </c>
      <c r="Q4122" s="16">
        <v>0</v>
      </c>
      <c r="R4122" s="82" t="s">
        <v>1711</v>
      </c>
      <c r="S4122" s="64"/>
      <c r="T4122" s="84">
        <v>5650.4</v>
      </c>
      <c r="U4122" s="84">
        <v>60000</v>
      </c>
      <c r="V4122" s="84">
        <v>57855.040000000001</v>
      </c>
      <c r="W4122" s="84">
        <f t="shared" si="650"/>
        <v>7795.3599999999933</v>
      </c>
      <c r="X4122" s="84">
        <f t="shared" si="651"/>
        <v>57855.040000000001</v>
      </c>
      <c r="Y4122" s="84"/>
      <c r="Z4122" s="16">
        <v>0</v>
      </c>
      <c r="AA4122" s="7">
        <v>0</v>
      </c>
      <c r="AB4122" s="7">
        <f t="shared" si="654"/>
        <v>57855.040000000001</v>
      </c>
      <c r="AC4122" s="5">
        <f t="shared" si="655"/>
        <v>0</v>
      </c>
      <c r="AD4122" s="84">
        <f t="shared" si="652"/>
        <v>57855.040000000001</v>
      </c>
      <c r="AE4122" s="3">
        <f>VLOOKUP(I4122,[1]媒体政策预估表!A:N,MATCH(O4122,[1]媒体政策预估表!$A$2:$M$2,0),0)</f>
        <v>7.0000000000000007E-2</v>
      </c>
      <c r="AF4122" s="7">
        <f t="shared" si="656"/>
        <v>4049.8528000000006</v>
      </c>
      <c r="AG4122" s="16">
        <v>0</v>
      </c>
      <c r="AH4122" s="84">
        <f t="shared" si="653"/>
        <v>57855.040000000001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3418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3336</v>
      </c>
      <c r="K4123" s="2" t="s">
        <v>3296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1715</v>
      </c>
      <c r="S4123" s="64"/>
      <c r="T4123" s="84">
        <v>18788.027909999997</v>
      </c>
      <c r="U4123" s="84">
        <v>35000</v>
      </c>
      <c r="V4123" s="84">
        <v>9961.6032300000006</v>
      </c>
      <c r="W4123" s="84">
        <f t="shared" si="650"/>
        <v>43826.424679999996</v>
      </c>
      <c r="X4123" s="84">
        <f t="shared" si="651"/>
        <v>9961.6032300000006</v>
      </c>
      <c r="Y4123" s="84"/>
      <c r="Z4123" s="16">
        <v>0</v>
      </c>
      <c r="AA4123" s="7">
        <v>0</v>
      </c>
      <c r="AB4123" s="7">
        <f t="shared" si="654"/>
        <v>9961.6032300000006</v>
      </c>
      <c r="AC4123" s="5">
        <f t="shared" si="655"/>
        <v>0</v>
      </c>
      <c r="AD4123" s="84">
        <f t="shared" si="652"/>
        <v>9961.6032300000006</v>
      </c>
      <c r="AE4123" s="3">
        <f>VLOOKUP(I4123,[1]媒体政策预估表!A:N,MATCH(O4123,[1]媒体政策预估表!$A$2:$M$2,0),0)</f>
        <v>0.12</v>
      </c>
      <c r="AF4123" s="7">
        <f t="shared" si="656"/>
        <v>1195.3923876000001</v>
      </c>
      <c r="AG4123" s="16">
        <v>0</v>
      </c>
      <c r="AH4123" s="84">
        <f t="shared" si="653"/>
        <v>9961.6032300000006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3418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3336</v>
      </c>
      <c r="K4124" s="2" t="s">
        <v>3296</v>
      </c>
      <c r="L4124" s="2" t="s">
        <v>35</v>
      </c>
      <c r="M4124" s="91" t="s">
        <v>1714</v>
      </c>
      <c r="N4124" s="64"/>
      <c r="O4124" s="64" t="s">
        <v>45</v>
      </c>
      <c r="P4124" s="64" t="s">
        <v>41</v>
      </c>
      <c r="Q4124" s="16">
        <v>0</v>
      </c>
      <c r="R4124" s="82" t="s">
        <v>1990</v>
      </c>
      <c r="S4124" s="64"/>
      <c r="T4124" s="84">
        <v>0</v>
      </c>
      <c r="U4124" s="84">
        <v>25000</v>
      </c>
      <c r="V4124" s="84">
        <v>3093.9684099999949</v>
      </c>
      <c r="W4124" s="84">
        <f t="shared" si="650"/>
        <v>21906.031590000006</v>
      </c>
      <c r="X4124" s="84">
        <f t="shared" si="651"/>
        <v>3093.9684099999949</v>
      </c>
      <c r="Y4124" s="84"/>
      <c r="Z4124" s="16">
        <v>0</v>
      </c>
      <c r="AA4124" s="7">
        <v>0</v>
      </c>
      <c r="AB4124" s="7">
        <f t="shared" si="654"/>
        <v>3093.9684099999949</v>
      </c>
      <c r="AC4124" s="5">
        <f t="shared" si="655"/>
        <v>0</v>
      </c>
      <c r="AD4124" s="84">
        <f t="shared" si="652"/>
        <v>3093.9684099999949</v>
      </c>
      <c r="AE4124" s="3">
        <f>VLOOKUP(I4124,[1]媒体政策预估表!A:N,MATCH(O4124,[1]媒体政策预估表!$A$2:$M$2,0),0)</f>
        <v>0.12</v>
      </c>
      <c r="AF4124" s="7">
        <f t="shared" si="656"/>
        <v>371.27620919999936</v>
      </c>
      <c r="AG4124" s="16">
        <v>0</v>
      </c>
      <c r="AH4124" s="84">
        <f t="shared" si="653"/>
        <v>3093.9684099999949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3417</v>
      </c>
      <c r="B4125" s="91" t="s">
        <v>35</v>
      </c>
      <c r="C4125" s="91" t="s">
        <v>166</v>
      </c>
      <c r="D4125" s="91" t="s">
        <v>176</v>
      </c>
      <c r="E4125" s="91" t="s">
        <v>1714</v>
      </c>
      <c r="F4125" s="91" t="s">
        <v>1714</v>
      </c>
      <c r="G4125" s="91" t="s">
        <v>1714</v>
      </c>
      <c r="H4125" s="91">
        <v>360</v>
      </c>
      <c r="I4125" s="91" t="s">
        <v>1063</v>
      </c>
      <c r="J4125" s="2" t="s">
        <v>3336</v>
      </c>
      <c r="K4125" s="2" t="s">
        <v>3296</v>
      </c>
      <c r="L4125" s="2" t="s">
        <v>35</v>
      </c>
      <c r="M4125" s="91" t="s">
        <v>1714</v>
      </c>
      <c r="N4125" s="64"/>
      <c r="O4125" s="64" t="s">
        <v>413</v>
      </c>
      <c r="P4125" s="64" t="s">
        <v>41</v>
      </c>
      <c r="Q4125" s="16">
        <v>0</v>
      </c>
      <c r="R4125" s="82" t="s">
        <v>1716</v>
      </c>
      <c r="S4125" s="64"/>
      <c r="T4125" s="84">
        <v>34630.24000000002</v>
      </c>
      <c r="U4125" s="84">
        <v>190000</v>
      </c>
      <c r="V4125" s="84">
        <v>148668.39000000001</v>
      </c>
      <c r="W4125" s="84">
        <f t="shared" si="650"/>
        <v>75961.850000000006</v>
      </c>
      <c r="X4125" s="84">
        <f t="shared" si="651"/>
        <v>148668.39000000001</v>
      </c>
      <c r="Y4125" s="84"/>
      <c r="Z4125" s="16">
        <v>0</v>
      </c>
      <c r="AA4125" s="7">
        <v>0</v>
      </c>
      <c r="AB4125" s="7">
        <f t="shared" si="654"/>
        <v>148668.39000000001</v>
      </c>
      <c r="AC4125" s="5">
        <f t="shared" si="655"/>
        <v>0</v>
      </c>
      <c r="AD4125" s="84">
        <f t="shared" si="652"/>
        <v>148668.39000000001</v>
      </c>
      <c r="AE4125" s="3">
        <f>VLOOKUP(I4125,[1]媒体政策预估表!A:N,MATCH(O4125,[1]媒体政策预估表!$A$2:$M$2,0),0)</f>
        <v>7.0000000000000007E-2</v>
      </c>
      <c r="AF4125" s="7">
        <f t="shared" si="656"/>
        <v>10406.787300000002</v>
      </c>
      <c r="AG4125" s="16">
        <v>0</v>
      </c>
      <c r="AH4125" s="84">
        <f t="shared" si="653"/>
        <v>148668.39000000001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3418</v>
      </c>
      <c r="B4126" s="91" t="s">
        <v>35</v>
      </c>
      <c r="C4126" s="91" t="s">
        <v>166</v>
      </c>
      <c r="D4126" s="91" t="s">
        <v>176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1063</v>
      </c>
      <c r="J4126" s="2" t="s">
        <v>3336</v>
      </c>
      <c r="K4126" s="2" t="s">
        <v>3296</v>
      </c>
      <c r="L4126" s="2" t="s">
        <v>35</v>
      </c>
      <c r="M4126" s="91" t="s">
        <v>1718</v>
      </c>
      <c r="N4126" s="64"/>
      <c r="O4126" s="64" t="s">
        <v>413</v>
      </c>
      <c r="P4126" s="64" t="s">
        <v>41</v>
      </c>
      <c r="Q4126" s="16">
        <v>0</v>
      </c>
      <c r="R4126" s="82" t="s">
        <v>1720</v>
      </c>
      <c r="S4126" s="64"/>
      <c r="T4126" s="84">
        <v>18830.170000000042</v>
      </c>
      <c r="U4126" s="84">
        <v>40000</v>
      </c>
      <c r="V4126" s="84">
        <v>48732</v>
      </c>
      <c r="W4126" s="84">
        <f t="shared" si="650"/>
        <v>10098.170000000042</v>
      </c>
      <c r="X4126" s="84">
        <f t="shared" si="651"/>
        <v>48732</v>
      </c>
      <c r="Y4126" s="84"/>
      <c r="Z4126" s="16">
        <v>0</v>
      </c>
      <c r="AA4126" s="7">
        <v>0</v>
      </c>
      <c r="AB4126" s="7">
        <f t="shared" si="654"/>
        <v>48732</v>
      </c>
      <c r="AC4126" s="5">
        <f t="shared" si="655"/>
        <v>0</v>
      </c>
      <c r="AD4126" s="84">
        <f t="shared" si="652"/>
        <v>48732</v>
      </c>
      <c r="AE4126" s="3">
        <f>VLOOKUP(I4126,[1]媒体政策预估表!A:N,MATCH(O4126,[1]媒体政策预估表!$A$2:$M$2,0),0)</f>
        <v>7.0000000000000007E-2</v>
      </c>
      <c r="AF4126" s="7">
        <f t="shared" si="656"/>
        <v>3411.2400000000002</v>
      </c>
      <c r="AG4126" s="16">
        <v>0</v>
      </c>
      <c r="AH4126" s="84">
        <f t="shared" si="653"/>
        <v>48732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3417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3336</v>
      </c>
      <c r="K4127" s="2" t="s">
        <v>3296</v>
      </c>
      <c r="L4127" s="2" t="s">
        <v>35</v>
      </c>
      <c r="M4127" s="91" t="s">
        <v>1723</v>
      </c>
      <c r="N4127" s="64"/>
      <c r="O4127" s="64" t="s">
        <v>413</v>
      </c>
      <c r="P4127" s="64" t="s">
        <v>41</v>
      </c>
      <c r="Q4127" s="16">
        <v>0</v>
      </c>
      <c r="R4127" s="82" t="s">
        <v>1724</v>
      </c>
      <c r="S4127" s="64"/>
      <c r="T4127" s="84">
        <v>57734.638420000032</v>
      </c>
      <c r="U4127" s="84">
        <v>250000</v>
      </c>
      <c r="V4127" s="84">
        <v>237963.37</v>
      </c>
      <c r="W4127" s="84">
        <f t="shared" si="650"/>
        <v>69771.268420000037</v>
      </c>
      <c r="X4127" s="84">
        <f t="shared" si="651"/>
        <v>237963.37</v>
      </c>
      <c r="Y4127" s="84"/>
      <c r="Z4127" s="16">
        <v>0</v>
      </c>
      <c r="AA4127" s="7">
        <v>0</v>
      </c>
      <c r="AB4127" s="7">
        <f t="shared" si="654"/>
        <v>237963.37</v>
      </c>
      <c r="AC4127" s="5">
        <f t="shared" si="655"/>
        <v>0</v>
      </c>
      <c r="AD4127" s="84">
        <f t="shared" si="652"/>
        <v>237963.37</v>
      </c>
      <c r="AE4127" s="3">
        <f>VLOOKUP(I4127,[1]媒体政策预估表!A:N,MATCH(O4127,[1]媒体政策预估表!$A$2:$M$2,0),0)</f>
        <v>7.0000000000000007E-2</v>
      </c>
      <c r="AF4127" s="7">
        <f t="shared" si="656"/>
        <v>16657.4359</v>
      </c>
      <c r="AG4127" s="16">
        <v>0</v>
      </c>
      <c r="AH4127" s="84">
        <f t="shared" si="653"/>
        <v>237963.37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3417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3336</v>
      </c>
      <c r="K4128" s="2" t="s">
        <v>3296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1991</v>
      </c>
      <c r="S4128" s="64"/>
      <c r="T4128" s="84">
        <v>45488.899999999994</v>
      </c>
      <c r="U4128" s="84">
        <v>60000</v>
      </c>
      <c r="V4128" s="84">
        <v>84517.7</v>
      </c>
      <c r="W4128" s="84">
        <f t="shared" si="650"/>
        <v>20971.199999999997</v>
      </c>
      <c r="X4128" s="84">
        <f t="shared" si="651"/>
        <v>84517.7</v>
      </c>
      <c r="Y4128" s="84"/>
      <c r="Z4128" s="16">
        <v>0</v>
      </c>
      <c r="AA4128" s="7">
        <v>0</v>
      </c>
      <c r="AB4128" s="7">
        <f t="shared" si="654"/>
        <v>84517.7</v>
      </c>
      <c r="AC4128" s="5">
        <f t="shared" si="655"/>
        <v>0</v>
      </c>
      <c r="AD4128" s="84">
        <f t="shared" si="652"/>
        <v>84517.7</v>
      </c>
      <c r="AE4128" s="3">
        <f>VLOOKUP(I4128,[1]媒体政策预估表!A:N,MATCH(O4128,[1]媒体政策预估表!$A$2:$M$2,0),0)</f>
        <v>7.0000000000000007E-2</v>
      </c>
      <c r="AF4128" s="7">
        <f t="shared" si="656"/>
        <v>5916.2390000000005</v>
      </c>
      <c r="AG4128" s="16">
        <v>0</v>
      </c>
      <c r="AH4128" s="84">
        <f t="shared" si="653"/>
        <v>84517.7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3417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3336</v>
      </c>
      <c r="K4129" s="2" t="s">
        <v>3296</v>
      </c>
      <c r="L4129" s="2" t="s">
        <v>35</v>
      </c>
      <c r="M4129" s="91" t="s">
        <v>1725</v>
      </c>
      <c r="N4129" s="64"/>
      <c r="O4129" s="64" t="s">
        <v>413</v>
      </c>
      <c r="P4129" s="64" t="s">
        <v>41</v>
      </c>
      <c r="Q4129" s="16">
        <v>0</v>
      </c>
      <c r="R4129" s="82" t="s">
        <v>1727</v>
      </c>
      <c r="S4129" s="64"/>
      <c r="T4129" s="84">
        <v>41238.200000000012</v>
      </c>
      <c r="U4129" s="84">
        <v>420000</v>
      </c>
      <c r="V4129" s="84">
        <v>244521.7</v>
      </c>
      <c r="W4129" s="84">
        <f t="shared" si="650"/>
        <v>216716.5</v>
      </c>
      <c r="X4129" s="84">
        <f t="shared" si="651"/>
        <v>244521.7</v>
      </c>
      <c r="Y4129" s="84"/>
      <c r="Z4129" s="16">
        <v>0</v>
      </c>
      <c r="AA4129" s="7">
        <v>0</v>
      </c>
      <c r="AB4129" s="7">
        <f t="shared" si="654"/>
        <v>244521.7</v>
      </c>
      <c r="AC4129" s="5">
        <f t="shared" si="655"/>
        <v>0</v>
      </c>
      <c r="AD4129" s="84">
        <f t="shared" si="652"/>
        <v>244521.7</v>
      </c>
      <c r="AE4129" s="3">
        <f>VLOOKUP(I4129,[1]媒体政策预估表!A:N,MATCH(O4129,[1]媒体政策预估表!$A$2:$M$2,0),0)</f>
        <v>7.0000000000000007E-2</v>
      </c>
      <c r="AF4129" s="7">
        <f t="shared" si="656"/>
        <v>17116.519000000004</v>
      </c>
      <c r="AG4129" s="16">
        <v>0</v>
      </c>
      <c r="AH4129" s="84">
        <f t="shared" si="653"/>
        <v>244521.7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3417</v>
      </c>
      <c r="B4130" s="91" t="s">
        <v>35</v>
      </c>
      <c r="C4130" s="91" t="s">
        <v>166</v>
      </c>
      <c r="D4130" s="91" t="s">
        <v>176</v>
      </c>
      <c r="E4130" s="91" t="s">
        <v>1721</v>
      </c>
      <c r="F4130" s="91" t="s">
        <v>1722</v>
      </c>
      <c r="G4130" s="91" t="s">
        <v>1721</v>
      </c>
      <c r="H4130" s="91">
        <v>360</v>
      </c>
      <c r="I4130" s="91" t="s">
        <v>1063</v>
      </c>
      <c r="J4130" s="2" t="s">
        <v>3336</v>
      </c>
      <c r="K4130" s="2" t="s">
        <v>3296</v>
      </c>
      <c r="L4130" s="2" t="s">
        <v>35</v>
      </c>
      <c r="M4130" s="91" t="s">
        <v>1728</v>
      </c>
      <c r="N4130" s="64"/>
      <c r="O4130" s="64" t="s">
        <v>413</v>
      </c>
      <c r="P4130" s="64" t="s">
        <v>41</v>
      </c>
      <c r="Q4130" s="16">
        <v>0</v>
      </c>
      <c r="R4130" s="82" t="s">
        <v>1729</v>
      </c>
      <c r="S4130" s="64"/>
      <c r="T4130" s="84">
        <v>50423.3</v>
      </c>
      <c r="U4130" s="84">
        <v>80000</v>
      </c>
      <c r="V4130" s="84">
        <v>87099.9</v>
      </c>
      <c r="W4130" s="84">
        <f t="shared" si="650"/>
        <v>43323.400000000009</v>
      </c>
      <c r="X4130" s="84">
        <f t="shared" si="651"/>
        <v>87099.9</v>
      </c>
      <c r="Y4130" s="84"/>
      <c r="Z4130" s="16">
        <v>0</v>
      </c>
      <c r="AA4130" s="7">
        <v>0</v>
      </c>
      <c r="AB4130" s="7">
        <f t="shared" si="654"/>
        <v>87099.9</v>
      </c>
      <c r="AC4130" s="5">
        <f t="shared" si="655"/>
        <v>0</v>
      </c>
      <c r="AD4130" s="84">
        <f t="shared" si="652"/>
        <v>87099.9</v>
      </c>
      <c r="AE4130" s="3">
        <f>VLOOKUP(I4130,[1]媒体政策预估表!A:N,MATCH(O4130,[1]媒体政策预估表!$A$2:$M$2,0),0)</f>
        <v>7.0000000000000007E-2</v>
      </c>
      <c r="AF4130" s="7">
        <f t="shared" si="656"/>
        <v>6096.9930000000004</v>
      </c>
      <c r="AG4130" s="16">
        <v>0</v>
      </c>
      <c r="AH4130" s="84">
        <f t="shared" si="653"/>
        <v>87099.9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3418</v>
      </c>
      <c r="B4131" s="91" t="s">
        <v>35</v>
      </c>
      <c r="C4131" s="91" t="s">
        <v>166</v>
      </c>
      <c r="D4131" s="91" t="s">
        <v>176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1063</v>
      </c>
      <c r="J4131" s="2" t="s">
        <v>3336</v>
      </c>
      <c r="K4131" s="2" t="s">
        <v>3296</v>
      </c>
      <c r="L4131" s="2" t="s">
        <v>35</v>
      </c>
      <c r="M4131" s="91" t="s">
        <v>1731</v>
      </c>
      <c r="N4131" s="64"/>
      <c r="O4131" s="64" t="s">
        <v>413</v>
      </c>
      <c r="P4131" s="64" t="s">
        <v>41</v>
      </c>
      <c r="Q4131" s="16">
        <v>0</v>
      </c>
      <c r="R4131" s="82" t="s">
        <v>1732</v>
      </c>
      <c r="S4131" s="64"/>
      <c r="T4131" s="84">
        <v>12147.300000000003</v>
      </c>
      <c r="U4131" s="84">
        <v>40000</v>
      </c>
      <c r="V4131" s="84">
        <v>44750.2</v>
      </c>
      <c r="W4131" s="84">
        <f t="shared" si="650"/>
        <v>7397.1000000000058</v>
      </c>
      <c r="X4131" s="84">
        <f t="shared" si="651"/>
        <v>44750.2</v>
      </c>
      <c r="Y4131" s="84"/>
      <c r="Z4131" s="16">
        <v>0</v>
      </c>
      <c r="AA4131" s="7">
        <v>0</v>
      </c>
      <c r="AB4131" s="7">
        <f t="shared" si="654"/>
        <v>44750.2</v>
      </c>
      <c r="AC4131" s="5">
        <f t="shared" si="655"/>
        <v>0</v>
      </c>
      <c r="AD4131" s="84">
        <f t="shared" si="652"/>
        <v>44750.2</v>
      </c>
      <c r="AE4131" s="3">
        <f>VLOOKUP(I4131,[1]媒体政策预估表!A:N,MATCH(O4131,[1]媒体政策预估表!$A$2:$M$2,0),0)</f>
        <v>7.0000000000000007E-2</v>
      </c>
      <c r="AF4131" s="7">
        <f t="shared" si="656"/>
        <v>3132.5140000000001</v>
      </c>
      <c r="AG4131" s="16">
        <v>0</v>
      </c>
      <c r="AH4131" s="84">
        <f t="shared" si="653"/>
        <v>44750.2</v>
      </c>
      <c r="AI4131" s="64"/>
      <c r="AJ4131" s="1" t="e">
        <v>#N/A</v>
      </c>
      <c r="AK4131" s="12">
        <f t="shared" si="649"/>
        <v>0</v>
      </c>
    </row>
    <row r="4132" spans="1:37" hidden="1" x14ac:dyDescent="0.3">
      <c r="A4132" s="104" t="s">
        <v>3417</v>
      </c>
      <c r="B4132" s="91" t="s">
        <v>35</v>
      </c>
      <c r="C4132" s="91" t="s">
        <v>166</v>
      </c>
      <c r="D4132" s="91" t="s">
        <v>176</v>
      </c>
      <c r="E4132" s="91" t="s">
        <v>1733</v>
      </c>
      <c r="F4132" s="91" t="s">
        <v>1733</v>
      </c>
      <c r="G4132" s="91" t="s">
        <v>1733</v>
      </c>
      <c r="H4132" s="91">
        <v>360</v>
      </c>
      <c r="I4132" s="91" t="s">
        <v>1063</v>
      </c>
      <c r="J4132" s="2" t="s">
        <v>3336</v>
      </c>
      <c r="K4132" s="2" t="s">
        <v>3296</v>
      </c>
      <c r="L4132" s="2" t="s">
        <v>35</v>
      </c>
      <c r="M4132" s="91" t="s">
        <v>1733</v>
      </c>
      <c r="N4132" s="64"/>
      <c r="O4132" s="64" t="s">
        <v>413</v>
      </c>
      <c r="P4132" s="64" t="s">
        <v>41</v>
      </c>
      <c r="Q4132" s="16">
        <v>0</v>
      </c>
      <c r="R4132" s="82" t="s">
        <v>1734</v>
      </c>
      <c r="S4132" s="64"/>
      <c r="T4132" s="84">
        <v>9326.7200000000012</v>
      </c>
      <c r="U4132" s="84">
        <v>30000</v>
      </c>
      <c r="V4132" s="84">
        <v>34567.9</v>
      </c>
      <c r="W4132" s="84">
        <f t="shared" si="650"/>
        <v>4758.82</v>
      </c>
      <c r="X4132" s="84">
        <f t="shared" si="651"/>
        <v>34567.9</v>
      </c>
      <c r="Y4132" s="84"/>
      <c r="Z4132" s="16">
        <v>0</v>
      </c>
      <c r="AA4132" s="7">
        <v>0</v>
      </c>
      <c r="AB4132" s="7">
        <v>30556.112156862742</v>
      </c>
      <c r="AC4132" s="5">
        <f t="shared" si="655"/>
        <v>0</v>
      </c>
      <c r="AD4132" s="84">
        <f t="shared" si="652"/>
        <v>34567.9</v>
      </c>
      <c r="AE4132" s="3">
        <f>VLOOKUP(I4132,[1]媒体政策预估表!A:N,MATCH(O4132,[1]媒体政策预估表!$A$2:$M$2,0),0)</f>
        <v>7.0000000000000007E-2</v>
      </c>
      <c r="AF4132" s="7">
        <f t="shared" si="656"/>
        <v>2419.7530000000002</v>
      </c>
      <c r="AG4132" s="16">
        <v>0</v>
      </c>
      <c r="AH4132" s="84">
        <f t="shared" si="653"/>
        <v>34567.9</v>
      </c>
      <c r="AI4132" s="64"/>
      <c r="AJ4132" s="40" t="s">
        <v>3718</v>
      </c>
      <c r="AK4132" s="12">
        <f t="shared" si="649"/>
        <v>4011.7878431372592</v>
      </c>
    </row>
    <row r="4133" spans="1:37" hidden="1" x14ac:dyDescent="0.3">
      <c r="A4133" s="104" t="s">
        <v>3417</v>
      </c>
      <c r="B4133" s="91" t="s">
        <v>35</v>
      </c>
      <c r="C4133" s="91" t="s">
        <v>166</v>
      </c>
      <c r="D4133" s="91" t="s">
        <v>176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1063</v>
      </c>
      <c r="J4133" s="2" t="s">
        <v>3336</v>
      </c>
      <c r="K4133" s="2" t="s">
        <v>3296</v>
      </c>
      <c r="L4133" s="2" t="s">
        <v>35</v>
      </c>
      <c r="M4133" s="91" t="s">
        <v>1736</v>
      </c>
      <c r="N4133" s="64"/>
      <c r="O4133" s="64" t="s">
        <v>413</v>
      </c>
      <c r="P4133" s="64" t="s">
        <v>41</v>
      </c>
      <c r="Q4133" s="16">
        <v>0</v>
      </c>
      <c r="R4133" s="82" t="s">
        <v>1737</v>
      </c>
      <c r="S4133" s="64"/>
      <c r="T4133" s="84">
        <v>8131.1000000000058</v>
      </c>
      <c r="U4133" s="84">
        <v>140000</v>
      </c>
      <c r="V4133" s="84">
        <v>133607</v>
      </c>
      <c r="W4133" s="84">
        <f t="shared" si="650"/>
        <v>14524.100000000006</v>
      </c>
      <c r="X4133" s="84">
        <f t="shared" si="651"/>
        <v>133607</v>
      </c>
      <c r="Y4133" s="84"/>
      <c r="Z4133" s="16">
        <v>0</v>
      </c>
      <c r="AA4133" s="7">
        <v>0</v>
      </c>
      <c r="AB4133" s="7">
        <f t="shared" si="654"/>
        <v>133607</v>
      </c>
      <c r="AC4133" s="5">
        <f t="shared" si="655"/>
        <v>0</v>
      </c>
      <c r="AD4133" s="84">
        <f t="shared" si="652"/>
        <v>133607</v>
      </c>
      <c r="AE4133" s="3">
        <f>VLOOKUP(I4133,[1]媒体政策预估表!A:N,MATCH(O4133,[1]媒体政策预估表!$A$2:$M$2,0),0)</f>
        <v>7.0000000000000007E-2</v>
      </c>
      <c r="AF4133" s="7">
        <f t="shared" si="656"/>
        <v>9352.4900000000016</v>
      </c>
      <c r="AG4133" s="16">
        <v>0</v>
      </c>
      <c r="AH4133" s="84">
        <f t="shared" si="653"/>
        <v>133607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3418</v>
      </c>
      <c r="B4134" s="91" t="s">
        <v>35</v>
      </c>
      <c r="C4134" s="91" t="s">
        <v>166</v>
      </c>
      <c r="D4134" s="91" t="s">
        <v>176</v>
      </c>
      <c r="E4134" s="91" t="s">
        <v>1738</v>
      </c>
      <c r="F4134" s="91" t="s">
        <v>1738</v>
      </c>
      <c r="G4134" s="91" t="s">
        <v>1738</v>
      </c>
      <c r="H4134" s="91">
        <v>360</v>
      </c>
      <c r="I4134" s="91" t="s">
        <v>1063</v>
      </c>
      <c r="J4134" s="2" t="s">
        <v>3336</v>
      </c>
      <c r="K4134" s="2" t="s">
        <v>3296</v>
      </c>
      <c r="L4134" s="2" t="s">
        <v>35</v>
      </c>
      <c r="M4134" s="91" t="s">
        <v>1738</v>
      </c>
      <c r="N4134" s="64"/>
      <c r="O4134" s="64" t="s">
        <v>413</v>
      </c>
      <c r="P4134" s="64" t="s">
        <v>41</v>
      </c>
      <c r="Q4134" s="16">
        <v>0</v>
      </c>
      <c r="R4134" s="82" t="s">
        <v>1739</v>
      </c>
      <c r="S4134" s="64"/>
      <c r="T4134" s="84">
        <v>67635.889999999956</v>
      </c>
      <c r="U4134" s="84">
        <v>300000</v>
      </c>
      <c r="V4134" s="84">
        <v>290578.90000000002</v>
      </c>
      <c r="W4134" s="84">
        <f t="shared" si="650"/>
        <v>77056.989999999932</v>
      </c>
      <c r="X4134" s="84">
        <f t="shared" si="651"/>
        <v>290578.90000000002</v>
      </c>
      <c r="Y4134" s="84"/>
      <c r="Z4134" s="16">
        <v>0</v>
      </c>
      <c r="AA4134" s="7">
        <v>0</v>
      </c>
      <c r="AB4134" s="7">
        <f t="shared" si="654"/>
        <v>290578.90000000002</v>
      </c>
      <c r="AC4134" s="5">
        <f t="shared" si="655"/>
        <v>0</v>
      </c>
      <c r="AD4134" s="84">
        <f t="shared" si="652"/>
        <v>290578.90000000002</v>
      </c>
      <c r="AE4134" s="3">
        <f>VLOOKUP(I4134,[1]媒体政策预估表!A:N,MATCH(O4134,[1]媒体政策预估表!$A$2:$M$2,0),0)</f>
        <v>7.0000000000000007E-2</v>
      </c>
      <c r="AF4134" s="7">
        <f t="shared" si="656"/>
        <v>20340.523000000005</v>
      </c>
      <c r="AG4134" s="16">
        <v>0</v>
      </c>
      <c r="AH4134" s="84">
        <f t="shared" si="653"/>
        <v>290578.90000000002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3417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3336</v>
      </c>
      <c r="K4135" s="2" t="s">
        <v>3296</v>
      </c>
      <c r="L4135" s="2" t="s">
        <v>35</v>
      </c>
      <c r="M4135" s="91" t="s">
        <v>1741</v>
      </c>
      <c r="N4135" s="64"/>
      <c r="O4135" s="64" t="s">
        <v>413</v>
      </c>
      <c r="P4135" s="64" t="s">
        <v>46</v>
      </c>
      <c r="Q4135" s="16">
        <v>0.01</v>
      </c>
      <c r="R4135" s="82" t="s">
        <v>1742</v>
      </c>
      <c r="S4135" s="64"/>
      <c r="T4135" s="84">
        <v>19200.699999999997</v>
      </c>
      <c r="U4135" s="84">
        <v>10000</v>
      </c>
      <c r="V4135" s="84">
        <v>25863.8</v>
      </c>
      <c r="W4135" s="84">
        <f t="shared" si="650"/>
        <v>3336.8999999999978</v>
      </c>
      <c r="X4135" s="84">
        <f t="shared" si="651"/>
        <v>25607.722772277226</v>
      </c>
      <c r="Y4135" s="84"/>
      <c r="Z4135" s="16">
        <v>0</v>
      </c>
      <c r="AA4135" s="7">
        <v>0</v>
      </c>
      <c r="AB4135" s="7">
        <f t="shared" si="654"/>
        <v>25607.722772277226</v>
      </c>
      <c r="AC4135" s="5">
        <f t="shared" si="655"/>
        <v>256.07722772277339</v>
      </c>
      <c r="AD4135" s="84">
        <f t="shared" si="652"/>
        <v>25863.8</v>
      </c>
      <c r="AE4135" s="3">
        <f>VLOOKUP(I4135,[1]媒体政策预估表!A:N,MATCH(O4135,[1]媒体政策预估表!$A$2:$M$2,0),0)</f>
        <v>7.0000000000000007E-2</v>
      </c>
      <c r="AF4135" s="7">
        <f t="shared" si="656"/>
        <v>1810.4660000000001</v>
      </c>
      <c r="AG4135" s="16">
        <v>0</v>
      </c>
      <c r="AH4135" s="84">
        <f t="shared" si="653"/>
        <v>25863.8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3417</v>
      </c>
      <c r="B4136" s="91" t="s">
        <v>35</v>
      </c>
      <c r="C4136" s="91" t="s">
        <v>166</v>
      </c>
      <c r="D4136" s="91" t="s">
        <v>176</v>
      </c>
      <c r="E4136" s="91" t="s">
        <v>1740</v>
      </c>
      <c r="F4136" s="91" t="s">
        <v>1740</v>
      </c>
      <c r="G4136" s="91" t="s">
        <v>1740</v>
      </c>
      <c r="H4136" s="91">
        <v>360</v>
      </c>
      <c r="I4136" s="91" t="s">
        <v>1063</v>
      </c>
      <c r="J4136" s="2" t="s">
        <v>3336</v>
      </c>
      <c r="K4136" s="2" t="s">
        <v>3296</v>
      </c>
      <c r="L4136" s="2" t="s">
        <v>35</v>
      </c>
      <c r="M4136" s="91" t="s">
        <v>1743</v>
      </c>
      <c r="N4136" s="64"/>
      <c r="O4136" s="64" t="s">
        <v>413</v>
      </c>
      <c r="P4136" s="64" t="s">
        <v>46</v>
      </c>
      <c r="Q4136" s="16">
        <v>0.01</v>
      </c>
      <c r="R4136" s="82" t="s">
        <v>1744</v>
      </c>
      <c r="S4136" s="64"/>
      <c r="T4136" s="84">
        <v>11922.800000000003</v>
      </c>
      <c r="U4136" s="84">
        <v>30300</v>
      </c>
      <c r="V4136" s="84">
        <v>15404.9</v>
      </c>
      <c r="W4136" s="84">
        <f t="shared" si="650"/>
        <v>26817.9</v>
      </c>
      <c r="X4136" s="84">
        <f t="shared" si="651"/>
        <v>15252.376237623763</v>
      </c>
      <c r="Y4136" s="84"/>
      <c r="Z4136" s="16">
        <v>0</v>
      </c>
      <c r="AA4136" s="7">
        <v>0</v>
      </c>
      <c r="AB4136" s="7">
        <f t="shared" si="654"/>
        <v>15252.376237623763</v>
      </c>
      <c r="AC4136" s="5">
        <f t="shared" si="655"/>
        <v>152.52376237623685</v>
      </c>
      <c r="AD4136" s="84">
        <f t="shared" si="652"/>
        <v>15404.9</v>
      </c>
      <c r="AE4136" s="3">
        <f>VLOOKUP(I4136,[1]媒体政策预估表!A:N,MATCH(O4136,[1]媒体政策预估表!$A$2:$M$2,0),0)</f>
        <v>7.0000000000000007E-2</v>
      </c>
      <c r="AF4136" s="7">
        <f t="shared" si="656"/>
        <v>1078.3430000000001</v>
      </c>
      <c r="AG4136" s="16">
        <v>0</v>
      </c>
      <c r="AH4136" s="84">
        <f t="shared" si="653"/>
        <v>15404.9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3417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3336</v>
      </c>
      <c r="K4137" s="2" t="s">
        <v>3296</v>
      </c>
      <c r="L4137" s="2" t="s">
        <v>35</v>
      </c>
      <c r="M4137" s="91" t="s">
        <v>1746</v>
      </c>
      <c r="N4137" s="64"/>
      <c r="O4137" s="64" t="s">
        <v>413</v>
      </c>
      <c r="P4137" s="64" t="s">
        <v>41</v>
      </c>
      <c r="Q4137" s="16">
        <v>0</v>
      </c>
      <c r="R4137" s="82" t="s">
        <v>1747</v>
      </c>
      <c r="S4137" s="64"/>
      <c r="T4137" s="84">
        <v>152606.75000000012</v>
      </c>
      <c r="U4137" s="84">
        <v>300000</v>
      </c>
      <c r="V4137" s="84">
        <v>401464.1</v>
      </c>
      <c r="W4137" s="84">
        <f t="shared" si="650"/>
        <v>51142.65000000014</v>
      </c>
      <c r="X4137" s="84">
        <f t="shared" si="651"/>
        <v>401464.1</v>
      </c>
      <c r="Y4137" s="84"/>
      <c r="Z4137" s="16">
        <v>0</v>
      </c>
      <c r="AA4137" s="7">
        <v>0</v>
      </c>
      <c r="AB4137" s="7">
        <f t="shared" si="654"/>
        <v>401464.1</v>
      </c>
      <c r="AC4137" s="5">
        <f t="shared" si="655"/>
        <v>0</v>
      </c>
      <c r="AD4137" s="84">
        <f t="shared" si="652"/>
        <v>401464.1</v>
      </c>
      <c r="AE4137" s="3">
        <f>VLOOKUP(I4137,[1]媒体政策预估表!A:N,MATCH(O4137,[1]媒体政策预估表!$A$2:$M$2,0),0)</f>
        <v>7.0000000000000007E-2</v>
      </c>
      <c r="AF4137" s="7">
        <f t="shared" si="656"/>
        <v>28102.487000000001</v>
      </c>
      <c r="AG4137" s="16">
        <v>0</v>
      </c>
      <c r="AH4137" s="84">
        <f t="shared" si="653"/>
        <v>401464.1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3417</v>
      </c>
      <c r="B4138" s="91" t="s">
        <v>35</v>
      </c>
      <c r="C4138" s="91" t="s">
        <v>166</v>
      </c>
      <c r="D4138" s="91" t="s">
        <v>176</v>
      </c>
      <c r="E4138" s="91" t="s">
        <v>1745</v>
      </c>
      <c r="F4138" s="91" t="s">
        <v>1745</v>
      </c>
      <c r="G4138" s="91" t="s">
        <v>1745</v>
      </c>
      <c r="H4138" s="91">
        <v>360</v>
      </c>
      <c r="I4138" s="91" t="s">
        <v>1063</v>
      </c>
      <c r="J4138" s="2" t="s">
        <v>3336</v>
      </c>
      <c r="K4138" s="2" t="s">
        <v>3296</v>
      </c>
      <c r="L4138" s="2" t="s">
        <v>35</v>
      </c>
      <c r="M4138" s="91" t="s">
        <v>1745</v>
      </c>
      <c r="N4138" s="64"/>
      <c r="O4138" s="64" t="s">
        <v>413</v>
      </c>
      <c r="P4138" s="64" t="s">
        <v>41</v>
      </c>
      <c r="Q4138" s="16">
        <v>0</v>
      </c>
      <c r="R4138" s="82" t="s">
        <v>1748</v>
      </c>
      <c r="S4138" s="64"/>
      <c r="T4138" s="84">
        <v>322508.05006999976</v>
      </c>
      <c r="U4138" s="84">
        <v>600000</v>
      </c>
      <c r="V4138" s="84">
        <v>791832</v>
      </c>
      <c r="W4138" s="84">
        <f t="shared" si="650"/>
        <v>130676.05006999976</v>
      </c>
      <c r="X4138" s="84">
        <f t="shared" si="651"/>
        <v>791832</v>
      </c>
      <c r="Y4138" s="84"/>
      <c r="Z4138" s="16">
        <v>0</v>
      </c>
      <c r="AA4138" s="7">
        <v>0</v>
      </c>
      <c r="AB4138" s="7">
        <f t="shared" si="654"/>
        <v>791832</v>
      </c>
      <c r="AC4138" s="5">
        <f t="shared" si="655"/>
        <v>0</v>
      </c>
      <c r="AD4138" s="84">
        <f t="shared" si="652"/>
        <v>791832</v>
      </c>
      <c r="AE4138" s="3">
        <f>VLOOKUP(I4138,[1]媒体政策预估表!A:N,MATCH(O4138,[1]媒体政策预估表!$A$2:$M$2,0),0)</f>
        <v>7.0000000000000007E-2</v>
      </c>
      <c r="AF4138" s="7">
        <f t="shared" si="656"/>
        <v>55428.240000000005</v>
      </c>
      <c r="AG4138" s="16">
        <v>0</v>
      </c>
      <c r="AH4138" s="84">
        <f t="shared" si="653"/>
        <v>791832</v>
      </c>
      <c r="AI4138" s="64"/>
      <c r="AJ4138" s="1" t="e">
        <v>#N/A</v>
      </c>
      <c r="AK4138" s="12">
        <f t="shared" si="649"/>
        <v>0</v>
      </c>
    </row>
    <row r="4139" spans="1:37" hidden="1" x14ac:dyDescent="0.3">
      <c r="A4139" s="104" t="s">
        <v>3417</v>
      </c>
      <c r="B4139" s="91" t="s">
        <v>35</v>
      </c>
      <c r="C4139" s="91" t="s">
        <v>166</v>
      </c>
      <c r="D4139" s="91" t="s">
        <v>176</v>
      </c>
      <c r="E4139" s="91" t="s">
        <v>1751</v>
      </c>
      <c r="F4139" s="91" t="s">
        <v>1751</v>
      </c>
      <c r="G4139" s="91" t="s">
        <v>1751</v>
      </c>
      <c r="H4139" s="91">
        <v>360</v>
      </c>
      <c r="I4139" s="91" t="s">
        <v>1063</v>
      </c>
      <c r="J4139" s="2" t="s">
        <v>3336</v>
      </c>
      <c r="K4139" s="2" t="s">
        <v>3296</v>
      </c>
      <c r="L4139" s="2" t="s">
        <v>35</v>
      </c>
      <c r="M4139" s="91" t="s">
        <v>1751</v>
      </c>
      <c r="N4139" s="64"/>
      <c r="O4139" s="64" t="s">
        <v>413</v>
      </c>
      <c r="P4139" s="64" t="s">
        <v>46</v>
      </c>
      <c r="Q4139" s="16">
        <v>0.02</v>
      </c>
      <c r="R4139" s="82" t="s">
        <v>1752</v>
      </c>
      <c r="S4139" s="64"/>
      <c r="T4139" s="84">
        <v>211454.22999999998</v>
      </c>
      <c r="U4139" s="84">
        <v>2000000</v>
      </c>
      <c r="V4139" s="84">
        <v>1928773.2</v>
      </c>
      <c r="W4139" s="84">
        <f t="shared" si="650"/>
        <v>282681.03000000003</v>
      </c>
      <c r="X4139" s="84">
        <f t="shared" si="651"/>
        <v>1890954.1176470588</v>
      </c>
      <c r="Y4139" s="84"/>
      <c r="Z4139" s="16">
        <v>0</v>
      </c>
      <c r="AA4139" s="7">
        <v>0</v>
      </c>
      <c r="AB4139" s="7">
        <f t="shared" si="654"/>
        <v>1890954.1176470588</v>
      </c>
      <c r="AC4139" s="5">
        <f t="shared" si="655"/>
        <v>37819.082352941157</v>
      </c>
      <c r="AD4139" s="84">
        <f t="shared" si="652"/>
        <v>1928773.2</v>
      </c>
      <c r="AE4139" s="3">
        <f>VLOOKUP(I4139,[1]媒体政策预估表!A:N,MATCH(O4139,[1]媒体政策预估表!$A$2:$M$2,0),0)</f>
        <v>7.0000000000000007E-2</v>
      </c>
      <c r="AF4139" s="7">
        <f t="shared" si="656"/>
        <v>135014.12400000001</v>
      </c>
      <c r="AG4139" s="16">
        <v>0</v>
      </c>
      <c r="AH4139" s="84">
        <f t="shared" si="653"/>
        <v>1928773.2</v>
      </c>
      <c r="AI4139" s="64"/>
      <c r="AJ4139" s="1" t="e">
        <v>#N/A</v>
      </c>
      <c r="AK4139" s="12">
        <f t="shared" ref="AK4139:AK4202" si="657">X4139+AA4139-AB4139</f>
        <v>0</v>
      </c>
    </row>
    <row r="4140" spans="1:37" hidden="1" x14ac:dyDescent="0.3">
      <c r="A4140" s="104" t="s">
        <v>3418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3336</v>
      </c>
      <c r="K4140" s="2" t="s">
        <v>3296</v>
      </c>
      <c r="L4140" s="2" t="s">
        <v>35</v>
      </c>
      <c r="M4140" s="91" t="s">
        <v>1754</v>
      </c>
      <c r="N4140" s="64"/>
      <c r="O4140" s="64" t="s">
        <v>413</v>
      </c>
      <c r="P4140" s="64" t="s">
        <v>41</v>
      </c>
      <c r="Q4140" s="16">
        <v>0</v>
      </c>
      <c r="R4140" s="82" t="s">
        <v>1755</v>
      </c>
      <c r="S4140" s="64"/>
      <c r="T4140" s="84">
        <v>22238.3</v>
      </c>
      <c r="U4140" s="84">
        <v>50000</v>
      </c>
      <c r="V4140" s="84">
        <v>12839.6</v>
      </c>
      <c r="W4140" s="84">
        <f t="shared" si="650"/>
        <v>59398.700000000004</v>
      </c>
      <c r="X4140" s="84">
        <f t="shared" si="651"/>
        <v>12839.6</v>
      </c>
      <c r="Y4140" s="84"/>
      <c r="Z4140" s="16">
        <v>0</v>
      </c>
      <c r="AA4140" s="7">
        <v>0</v>
      </c>
      <c r="AB4140" s="7">
        <f t="shared" si="654"/>
        <v>12839.6</v>
      </c>
      <c r="AC4140" s="5">
        <f t="shared" si="655"/>
        <v>0</v>
      </c>
      <c r="AD4140" s="84">
        <f t="shared" si="652"/>
        <v>12839.6</v>
      </c>
      <c r="AE4140" s="3">
        <f>VLOOKUP(I4140,[1]媒体政策预估表!A:N,MATCH(O4140,[1]媒体政策预估表!$A$2:$M$2,0),0)</f>
        <v>7.0000000000000007E-2</v>
      </c>
      <c r="AF4140" s="7">
        <f t="shared" si="656"/>
        <v>898.77200000000016</v>
      </c>
      <c r="AG4140" s="16">
        <v>0</v>
      </c>
      <c r="AH4140" s="84">
        <f t="shared" si="653"/>
        <v>12839.6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3417</v>
      </c>
      <c r="B4141" s="91" t="s">
        <v>35</v>
      </c>
      <c r="C4141" s="91" t="s">
        <v>166</v>
      </c>
      <c r="D4141" s="91" t="s">
        <v>176</v>
      </c>
      <c r="E4141" s="91" t="s">
        <v>1753</v>
      </c>
      <c r="F4141" s="91" t="s">
        <v>1753</v>
      </c>
      <c r="G4141" s="91" t="s">
        <v>1753</v>
      </c>
      <c r="H4141" s="91">
        <v>360</v>
      </c>
      <c r="I4141" s="91" t="s">
        <v>1063</v>
      </c>
      <c r="J4141" s="2" t="s">
        <v>3336</v>
      </c>
      <c r="K4141" s="2" t="s">
        <v>3296</v>
      </c>
      <c r="L4141" s="2" t="s">
        <v>35</v>
      </c>
      <c r="M4141" s="91" t="s">
        <v>1753</v>
      </c>
      <c r="N4141" s="64"/>
      <c r="O4141" s="64" t="s">
        <v>413</v>
      </c>
      <c r="P4141" s="64" t="s">
        <v>41</v>
      </c>
      <c r="Q4141" s="16">
        <v>0</v>
      </c>
      <c r="R4141" s="82" t="s">
        <v>1756</v>
      </c>
      <c r="S4141" s="64"/>
      <c r="T4141" s="84">
        <v>14365.699999999997</v>
      </c>
      <c r="U4141" s="84">
        <v>100000</v>
      </c>
      <c r="V4141" s="84">
        <v>61515.9</v>
      </c>
      <c r="W4141" s="84">
        <f t="shared" si="650"/>
        <v>52849.799999999996</v>
      </c>
      <c r="X4141" s="84">
        <f t="shared" si="651"/>
        <v>61515.9</v>
      </c>
      <c r="Y4141" s="84"/>
      <c r="Z4141" s="16">
        <v>0</v>
      </c>
      <c r="AA4141" s="7">
        <v>0</v>
      </c>
      <c r="AB4141" s="7">
        <f t="shared" si="654"/>
        <v>61515.9</v>
      </c>
      <c r="AC4141" s="5">
        <f t="shared" si="655"/>
        <v>0</v>
      </c>
      <c r="AD4141" s="84">
        <f t="shared" si="652"/>
        <v>61515.9</v>
      </c>
      <c r="AE4141" s="3">
        <f>VLOOKUP(I4141,[1]媒体政策预估表!A:N,MATCH(O4141,[1]媒体政策预估表!$A$2:$M$2,0),0)</f>
        <v>7.0000000000000007E-2</v>
      </c>
      <c r="AF4141" s="7">
        <f t="shared" si="656"/>
        <v>4306.1130000000003</v>
      </c>
      <c r="AG4141" s="16">
        <v>0</v>
      </c>
      <c r="AH4141" s="84">
        <f t="shared" si="653"/>
        <v>61515.9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3417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3336</v>
      </c>
      <c r="K4142" s="2" t="s">
        <v>3296</v>
      </c>
      <c r="L4142" s="2" t="s">
        <v>35</v>
      </c>
      <c r="M4142" s="91" t="s">
        <v>1760</v>
      </c>
      <c r="N4142" s="64"/>
      <c r="O4142" s="64" t="s">
        <v>413</v>
      </c>
      <c r="P4142" s="64" t="s">
        <v>41</v>
      </c>
      <c r="Q4142" s="16">
        <v>0</v>
      </c>
      <c r="R4142" s="82" t="s">
        <v>1761</v>
      </c>
      <c r="S4142" s="64"/>
      <c r="T4142" s="84">
        <v>90280.8</v>
      </c>
      <c r="U4142" s="84">
        <v>200000</v>
      </c>
      <c r="V4142" s="84">
        <v>82172.100000000006</v>
      </c>
      <c r="W4142" s="84">
        <f t="shared" si="650"/>
        <v>208108.69999999998</v>
      </c>
      <c r="X4142" s="84">
        <f t="shared" si="651"/>
        <v>82172.100000000006</v>
      </c>
      <c r="Y4142" s="84"/>
      <c r="Z4142" s="16">
        <v>0</v>
      </c>
      <c r="AA4142" s="7">
        <v>0</v>
      </c>
      <c r="AB4142" s="7">
        <f t="shared" si="654"/>
        <v>82172.100000000006</v>
      </c>
      <c r="AC4142" s="5">
        <f t="shared" si="655"/>
        <v>0</v>
      </c>
      <c r="AD4142" s="84">
        <f t="shared" si="652"/>
        <v>82172.100000000006</v>
      </c>
      <c r="AE4142" s="3">
        <f>VLOOKUP(I4142,[1]媒体政策预估表!A:N,MATCH(O4142,[1]媒体政策预估表!$A$2:$M$2,0),0)</f>
        <v>7.0000000000000007E-2</v>
      </c>
      <c r="AF4142" s="7">
        <f t="shared" si="656"/>
        <v>5752.0470000000014</v>
      </c>
      <c r="AG4142" s="16">
        <v>0</v>
      </c>
      <c r="AH4142" s="84">
        <f t="shared" si="653"/>
        <v>82172.100000000006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3420</v>
      </c>
      <c r="B4143" s="91" t="s">
        <v>35</v>
      </c>
      <c r="C4143" s="91" t="s">
        <v>166</v>
      </c>
      <c r="D4143" s="91" t="s">
        <v>176</v>
      </c>
      <c r="E4143" s="91" t="s">
        <v>1759</v>
      </c>
      <c r="F4143" s="91" t="s">
        <v>1759</v>
      </c>
      <c r="G4143" s="91" t="s">
        <v>1759</v>
      </c>
      <c r="H4143" s="91">
        <v>360</v>
      </c>
      <c r="I4143" s="91" t="s">
        <v>1063</v>
      </c>
      <c r="J4143" s="2" t="s">
        <v>3336</v>
      </c>
      <c r="K4143" s="2" t="s">
        <v>3296</v>
      </c>
      <c r="L4143" s="2" t="s">
        <v>35</v>
      </c>
      <c r="M4143" s="91" t="s">
        <v>1762</v>
      </c>
      <c r="N4143" s="64"/>
      <c r="O4143" s="64" t="s">
        <v>413</v>
      </c>
      <c r="P4143" s="64" t="s">
        <v>41</v>
      </c>
      <c r="Q4143" s="16">
        <v>0</v>
      </c>
      <c r="R4143" s="82" t="s">
        <v>1763</v>
      </c>
      <c r="S4143" s="64"/>
      <c r="T4143" s="84">
        <v>300194.7</v>
      </c>
      <c r="U4143" s="84">
        <v>550000</v>
      </c>
      <c r="V4143" s="84">
        <v>80701.3</v>
      </c>
      <c r="W4143" s="84">
        <f t="shared" si="650"/>
        <v>769493.39999999991</v>
      </c>
      <c r="X4143" s="84">
        <f t="shared" si="651"/>
        <v>80701.3</v>
      </c>
      <c r="Y4143" s="84"/>
      <c r="Z4143" s="16">
        <v>0</v>
      </c>
      <c r="AA4143" s="7">
        <v>0</v>
      </c>
      <c r="AB4143" s="7">
        <f t="shared" si="654"/>
        <v>80701.3</v>
      </c>
      <c r="AC4143" s="5">
        <f t="shared" si="655"/>
        <v>0</v>
      </c>
      <c r="AD4143" s="84">
        <f t="shared" si="652"/>
        <v>80701.3</v>
      </c>
      <c r="AE4143" s="3">
        <f>VLOOKUP(I4143,[1]媒体政策预估表!A:N,MATCH(O4143,[1]媒体政策预估表!$A$2:$M$2,0),0)</f>
        <v>7.0000000000000007E-2</v>
      </c>
      <c r="AF4143" s="7">
        <f t="shared" si="656"/>
        <v>5649.0910000000003</v>
      </c>
      <c r="AG4143" s="16">
        <v>0</v>
      </c>
      <c r="AH4143" s="84">
        <f t="shared" si="653"/>
        <v>80701.3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3417</v>
      </c>
      <c r="B4144" s="91" t="s">
        <v>35</v>
      </c>
      <c r="C4144" s="91" t="s">
        <v>166</v>
      </c>
      <c r="D4144" s="91" t="s">
        <v>176</v>
      </c>
      <c r="E4144" s="91" t="s">
        <v>1764</v>
      </c>
      <c r="F4144" s="91" t="s">
        <v>1764</v>
      </c>
      <c r="G4144" s="91" t="s">
        <v>1764</v>
      </c>
      <c r="H4144" s="91">
        <v>360</v>
      </c>
      <c r="I4144" s="91" t="s">
        <v>1063</v>
      </c>
      <c r="J4144" s="2" t="s">
        <v>3336</v>
      </c>
      <c r="K4144" s="2" t="s">
        <v>3296</v>
      </c>
      <c r="L4144" s="2" t="s">
        <v>35</v>
      </c>
      <c r="M4144" s="91" t="s">
        <v>1764</v>
      </c>
      <c r="N4144" s="64"/>
      <c r="O4144" s="64" t="s">
        <v>413</v>
      </c>
      <c r="P4144" s="64" t="s">
        <v>41</v>
      </c>
      <c r="Q4144" s="16">
        <v>0</v>
      </c>
      <c r="R4144" s="82" t="s">
        <v>1765</v>
      </c>
      <c r="S4144" s="64"/>
      <c r="T4144" s="84">
        <v>86150</v>
      </c>
      <c r="U4144" s="84">
        <v>400000</v>
      </c>
      <c r="V4144" s="84">
        <v>456018.2</v>
      </c>
      <c r="W4144" s="84">
        <f t="shared" si="650"/>
        <v>30131.799999999988</v>
      </c>
      <c r="X4144" s="84">
        <f t="shared" si="651"/>
        <v>456018.2</v>
      </c>
      <c r="Y4144" s="84"/>
      <c r="Z4144" s="16">
        <v>0</v>
      </c>
      <c r="AA4144" s="7">
        <v>0</v>
      </c>
      <c r="AB4144" s="7">
        <f t="shared" si="654"/>
        <v>456018.2</v>
      </c>
      <c r="AC4144" s="5">
        <f t="shared" si="655"/>
        <v>0</v>
      </c>
      <c r="AD4144" s="84">
        <f t="shared" si="652"/>
        <v>456018.2</v>
      </c>
      <c r="AE4144" s="3">
        <f>VLOOKUP(I4144,[1]媒体政策预估表!A:N,MATCH(O4144,[1]媒体政策预估表!$A$2:$M$2,0),0)</f>
        <v>7.0000000000000007E-2</v>
      </c>
      <c r="AF4144" s="7">
        <f t="shared" si="656"/>
        <v>31921.274000000005</v>
      </c>
      <c r="AG4144" s="16">
        <v>0</v>
      </c>
      <c r="AH4144" s="84">
        <f t="shared" si="653"/>
        <v>456018.2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3417</v>
      </c>
      <c r="B4145" s="91" t="s">
        <v>35</v>
      </c>
      <c r="C4145" s="91" t="s">
        <v>166</v>
      </c>
      <c r="D4145" s="91" t="s">
        <v>176</v>
      </c>
      <c r="E4145" s="91" t="s">
        <v>1766</v>
      </c>
      <c r="F4145" s="91" t="s">
        <v>1766</v>
      </c>
      <c r="G4145" s="91" t="s">
        <v>1766</v>
      </c>
      <c r="H4145" s="91">
        <v>360</v>
      </c>
      <c r="I4145" s="91" t="s">
        <v>1063</v>
      </c>
      <c r="J4145" s="2" t="s">
        <v>3336</v>
      </c>
      <c r="K4145" s="2" t="s">
        <v>3296</v>
      </c>
      <c r="L4145" s="2" t="s">
        <v>35</v>
      </c>
      <c r="M4145" s="91" t="s">
        <v>1766</v>
      </c>
      <c r="N4145" s="64"/>
      <c r="O4145" s="64" t="s">
        <v>413</v>
      </c>
      <c r="P4145" s="64" t="s">
        <v>41</v>
      </c>
      <c r="Q4145" s="16">
        <v>0</v>
      </c>
      <c r="R4145" s="82" t="s">
        <v>1767</v>
      </c>
      <c r="S4145" s="64"/>
      <c r="T4145" s="84">
        <v>5520.7000000000007</v>
      </c>
      <c r="U4145" s="84">
        <v>10000</v>
      </c>
      <c r="V4145" s="84">
        <v>8381.5</v>
      </c>
      <c r="W4145" s="84">
        <f t="shared" si="650"/>
        <v>7139.2000000000007</v>
      </c>
      <c r="X4145" s="84">
        <f t="shared" si="651"/>
        <v>8381.5</v>
      </c>
      <c r="Y4145" s="84"/>
      <c r="Z4145" s="16">
        <v>0</v>
      </c>
      <c r="AA4145" s="7">
        <v>0</v>
      </c>
      <c r="AB4145" s="7">
        <f t="shared" si="654"/>
        <v>8381.5</v>
      </c>
      <c r="AC4145" s="5">
        <f t="shared" si="655"/>
        <v>0</v>
      </c>
      <c r="AD4145" s="84">
        <f t="shared" si="652"/>
        <v>8381.5</v>
      </c>
      <c r="AE4145" s="3">
        <f>VLOOKUP(I4145,[1]媒体政策预估表!A:N,MATCH(O4145,[1]媒体政策预估表!$A$2:$M$2,0),0)</f>
        <v>7.0000000000000007E-2</v>
      </c>
      <c r="AF4145" s="7">
        <f t="shared" si="656"/>
        <v>586.70500000000004</v>
      </c>
      <c r="AG4145" s="16">
        <v>0</v>
      </c>
      <c r="AH4145" s="84">
        <f t="shared" si="653"/>
        <v>8381.5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3417</v>
      </c>
      <c r="B4146" s="91" t="s">
        <v>35</v>
      </c>
      <c r="C4146" s="91" t="s">
        <v>166</v>
      </c>
      <c r="D4146" s="91" t="s">
        <v>176</v>
      </c>
      <c r="E4146" s="91" t="s">
        <v>1768</v>
      </c>
      <c r="F4146" s="91" t="s">
        <v>1768</v>
      </c>
      <c r="G4146" s="91" t="s">
        <v>1768</v>
      </c>
      <c r="H4146" s="91">
        <v>360</v>
      </c>
      <c r="I4146" s="91" t="s">
        <v>1063</v>
      </c>
      <c r="J4146" s="2" t="s">
        <v>3336</v>
      </c>
      <c r="K4146" s="2" t="s">
        <v>3296</v>
      </c>
      <c r="L4146" s="2" t="s">
        <v>35</v>
      </c>
      <c r="M4146" s="91" t="s">
        <v>1769</v>
      </c>
      <c r="N4146" s="64"/>
      <c r="O4146" s="64" t="s">
        <v>413</v>
      </c>
      <c r="P4146" s="64" t="s">
        <v>41</v>
      </c>
      <c r="Q4146" s="16">
        <v>0</v>
      </c>
      <c r="R4146" s="82" t="s">
        <v>1770</v>
      </c>
      <c r="S4146" s="64"/>
      <c r="T4146" s="84">
        <v>22070.300000000003</v>
      </c>
      <c r="U4146" s="84">
        <v>60000</v>
      </c>
      <c r="V4146" s="84">
        <v>71765.5</v>
      </c>
      <c r="W4146" s="84">
        <f t="shared" si="650"/>
        <v>10304.800000000003</v>
      </c>
      <c r="X4146" s="84">
        <f t="shared" si="651"/>
        <v>71765.5</v>
      </c>
      <c r="Y4146" s="84"/>
      <c r="Z4146" s="16">
        <v>0</v>
      </c>
      <c r="AA4146" s="7">
        <v>0</v>
      </c>
      <c r="AB4146" s="7">
        <f t="shared" si="654"/>
        <v>71765.5</v>
      </c>
      <c r="AC4146" s="5">
        <f t="shared" si="655"/>
        <v>0</v>
      </c>
      <c r="AD4146" s="84">
        <f t="shared" si="652"/>
        <v>71765.5</v>
      </c>
      <c r="AE4146" s="3">
        <f>VLOOKUP(I4146,[1]媒体政策预估表!A:N,MATCH(O4146,[1]媒体政策预估表!$A$2:$M$2,0),0)</f>
        <v>7.0000000000000007E-2</v>
      </c>
      <c r="AF4146" s="7">
        <f t="shared" si="656"/>
        <v>5023.585</v>
      </c>
      <c r="AG4146" s="16">
        <v>0</v>
      </c>
      <c r="AH4146" s="84">
        <f t="shared" si="653"/>
        <v>71765.5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3417</v>
      </c>
      <c r="B4147" s="91" t="s">
        <v>35</v>
      </c>
      <c r="C4147" s="91" t="s">
        <v>166</v>
      </c>
      <c r="D4147" s="91" t="s">
        <v>176</v>
      </c>
      <c r="E4147" s="91" t="s">
        <v>3591</v>
      </c>
      <c r="F4147" s="91" t="s">
        <v>3591</v>
      </c>
      <c r="G4147" s="91" t="s">
        <v>3591</v>
      </c>
      <c r="H4147" s="91">
        <v>360</v>
      </c>
      <c r="I4147" s="91" t="s">
        <v>1063</v>
      </c>
      <c r="J4147" s="2" t="s">
        <v>3336</v>
      </c>
      <c r="K4147" s="2" t="s">
        <v>3296</v>
      </c>
      <c r="L4147" s="2" t="s">
        <v>35</v>
      </c>
      <c r="M4147" s="91" t="s">
        <v>3592</v>
      </c>
      <c r="N4147" s="64"/>
      <c r="O4147" s="64" t="s">
        <v>413</v>
      </c>
      <c r="P4147" s="64" t="s">
        <v>41</v>
      </c>
      <c r="Q4147" s="16">
        <v>0</v>
      </c>
      <c r="R4147" s="82" t="s">
        <v>3593</v>
      </c>
      <c r="S4147" s="64"/>
      <c r="T4147" s="84">
        <v>0</v>
      </c>
      <c r="U4147" s="84">
        <v>20000</v>
      </c>
      <c r="V4147" s="84">
        <v>2992.5</v>
      </c>
      <c r="W4147" s="84">
        <f t="shared" si="650"/>
        <v>17007.5</v>
      </c>
      <c r="X4147" s="84">
        <f t="shared" si="651"/>
        <v>2992.5</v>
      </c>
      <c r="Y4147" s="84"/>
      <c r="Z4147" s="16">
        <v>0</v>
      </c>
      <c r="AA4147" s="7">
        <v>0</v>
      </c>
      <c r="AB4147" s="7">
        <f t="shared" si="654"/>
        <v>2992.5</v>
      </c>
      <c r="AC4147" s="5">
        <f t="shared" si="655"/>
        <v>0</v>
      </c>
      <c r="AD4147" s="84">
        <f t="shared" si="652"/>
        <v>2992.5</v>
      </c>
      <c r="AE4147" s="3">
        <f>VLOOKUP(I4147,[1]媒体政策预估表!A:N,MATCH(O4147,[1]媒体政策预估表!$A$2:$M$2,0),0)</f>
        <v>7.0000000000000007E-2</v>
      </c>
      <c r="AF4147" s="7">
        <f t="shared" si="656"/>
        <v>209.47500000000002</v>
      </c>
      <c r="AG4147" s="16">
        <v>0</v>
      </c>
      <c r="AH4147" s="84">
        <f t="shared" si="653"/>
        <v>2992.5</v>
      </c>
      <c r="AI4147" s="64"/>
      <c r="AJ4147" s="1" t="e">
        <v>#N/A</v>
      </c>
      <c r="AK4147" s="12">
        <f t="shared" si="657"/>
        <v>0</v>
      </c>
    </row>
    <row r="4148" spans="1:37" hidden="1" x14ac:dyDescent="0.3">
      <c r="A4148" s="104" t="s">
        <v>3417</v>
      </c>
      <c r="B4148" s="91" t="s">
        <v>35</v>
      </c>
      <c r="C4148" s="91" t="s">
        <v>166</v>
      </c>
      <c r="D4148" s="91" t="s">
        <v>176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1063</v>
      </c>
      <c r="J4148" s="2" t="s">
        <v>3336</v>
      </c>
      <c r="K4148" s="2" t="s">
        <v>3296</v>
      </c>
      <c r="L4148" s="2" t="s">
        <v>35</v>
      </c>
      <c r="M4148" s="91" t="s">
        <v>1773</v>
      </c>
      <c r="N4148" s="64"/>
      <c r="O4148" s="64" t="s">
        <v>413</v>
      </c>
      <c r="P4148" s="64" t="s">
        <v>41</v>
      </c>
      <c r="Q4148" s="16">
        <v>0</v>
      </c>
      <c r="R4148" s="82" t="s">
        <v>1774</v>
      </c>
      <c r="S4148" s="64"/>
      <c r="T4148" s="84">
        <v>8563.1999999999971</v>
      </c>
      <c r="U4148" s="84">
        <v>80000</v>
      </c>
      <c r="V4148" s="84">
        <v>86167.2</v>
      </c>
      <c r="W4148" s="84">
        <f t="shared" si="650"/>
        <v>2396</v>
      </c>
      <c r="X4148" s="84">
        <f t="shared" si="651"/>
        <v>86167.2</v>
      </c>
      <c r="Y4148" s="84"/>
      <c r="Z4148" s="16">
        <v>0</v>
      </c>
      <c r="AA4148" s="7">
        <v>0</v>
      </c>
      <c r="AB4148" s="7"/>
      <c r="AC4148" s="5">
        <f t="shared" si="655"/>
        <v>0</v>
      </c>
      <c r="AD4148" s="84">
        <f t="shared" si="652"/>
        <v>86167.2</v>
      </c>
      <c r="AE4148" s="3">
        <f>VLOOKUP(I4148,[1]媒体政策预估表!A:N,MATCH(O4148,[1]媒体政策预估表!$A$2:$M$2,0),0)</f>
        <v>7.0000000000000007E-2</v>
      </c>
      <c r="AF4148" s="7">
        <f t="shared" si="656"/>
        <v>6031.7040000000006</v>
      </c>
      <c r="AG4148" s="16">
        <v>0</v>
      </c>
      <c r="AH4148" s="84">
        <f t="shared" si="653"/>
        <v>86167.2</v>
      </c>
      <c r="AI4148" s="64"/>
      <c r="AJ4148" s="1">
        <v>113</v>
      </c>
      <c r="AK4148" s="12">
        <f t="shared" si="657"/>
        <v>86167.2</v>
      </c>
    </row>
    <row r="4149" spans="1:37" hidden="1" x14ac:dyDescent="0.3">
      <c r="A4149" s="104" t="s">
        <v>3418</v>
      </c>
      <c r="B4149" s="91" t="s">
        <v>35</v>
      </c>
      <c r="C4149" s="91" t="s">
        <v>166</v>
      </c>
      <c r="D4149" s="91" t="s">
        <v>176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1063</v>
      </c>
      <c r="J4149" s="2" t="s">
        <v>3336</v>
      </c>
      <c r="K4149" s="2" t="s">
        <v>3296</v>
      </c>
      <c r="L4149" s="2" t="s">
        <v>35</v>
      </c>
      <c r="M4149" s="91" t="s">
        <v>1776</v>
      </c>
      <c r="N4149" s="64"/>
      <c r="O4149" s="64" t="s">
        <v>413</v>
      </c>
      <c r="P4149" s="64" t="s">
        <v>41</v>
      </c>
      <c r="Q4149" s="16">
        <v>0</v>
      </c>
      <c r="R4149" s="82" t="s">
        <v>1777</v>
      </c>
      <c r="S4149" s="64"/>
      <c r="T4149" s="84">
        <v>46141.25</v>
      </c>
      <c r="U4149" s="84">
        <v>160000</v>
      </c>
      <c r="V4149" s="84">
        <v>168901.2</v>
      </c>
      <c r="W4149" s="84">
        <f t="shared" si="650"/>
        <v>37240.049999999988</v>
      </c>
      <c r="X4149" s="84">
        <f t="shared" si="651"/>
        <v>168901.2</v>
      </c>
      <c r="Y4149" s="84"/>
      <c r="Z4149" s="16">
        <v>0</v>
      </c>
      <c r="AA4149" s="7">
        <v>0</v>
      </c>
      <c r="AB4149" s="7">
        <f t="shared" si="654"/>
        <v>168901.2</v>
      </c>
      <c r="AC4149" s="5">
        <f t="shared" si="655"/>
        <v>0</v>
      </c>
      <c r="AD4149" s="84">
        <f t="shared" si="652"/>
        <v>168901.2</v>
      </c>
      <c r="AE4149" s="3">
        <f>VLOOKUP(I4149,[1]媒体政策预估表!A:N,MATCH(O4149,[1]媒体政策预估表!$A$2:$M$2,0),0)</f>
        <v>7.0000000000000007E-2</v>
      </c>
      <c r="AF4149" s="7">
        <f t="shared" si="656"/>
        <v>11823.084000000003</v>
      </c>
      <c r="AG4149" s="16">
        <v>0</v>
      </c>
      <c r="AH4149" s="84">
        <f t="shared" si="653"/>
        <v>168901.2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3417</v>
      </c>
      <c r="B4150" s="91" t="s">
        <v>35</v>
      </c>
      <c r="C4150" s="91" t="s">
        <v>166</v>
      </c>
      <c r="D4150" s="91" t="s">
        <v>176</v>
      </c>
      <c r="E4150" s="91" t="s">
        <v>1778</v>
      </c>
      <c r="F4150" s="91" t="s">
        <v>1778</v>
      </c>
      <c r="G4150" s="91" t="s">
        <v>1778</v>
      </c>
      <c r="H4150" s="91">
        <v>360</v>
      </c>
      <c r="I4150" s="91" t="s">
        <v>1063</v>
      </c>
      <c r="J4150" s="2" t="s">
        <v>3336</v>
      </c>
      <c r="K4150" s="2" t="s">
        <v>3296</v>
      </c>
      <c r="L4150" s="2" t="s">
        <v>35</v>
      </c>
      <c r="M4150" s="91" t="s">
        <v>1778</v>
      </c>
      <c r="N4150" s="64"/>
      <c r="O4150" s="64" t="s">
        <v>413</v>
      </c>
      <c r="P4150" s="64" t="s">
        <v>41</v>
      </c>
      <c r="Q4150" s="16">
        <v>0</v>
      </c>
      <c r="R4150" s="82" t="s">
        <v>1779</v>
      </c>
      <c r="S4150" s="64"/>
      <c r="T4150" s="84">
        <v>3788.5</v>
      </c>
      <c r="U4150" s="84">
        <v>30000</v>
      </c>
      <c r="V4150" s="84">
        <v>30161.3</v>
      </c>
      <c r="W4150" s="84">
        <f t="shared" si="650"/>
        <v>3627.2000000000007</v>
      </c>
      <c r="X4150" s="84">
        <f t="shared" si="651"/>
        <v>30161.3</v>
      </c>
      <c r="Y4150" s="84"/>
      <c r="Z4150" s="16">
        <v>0</v>
      </c>
      <c r="AA4150" s="7">
        <v>0</v>
      </c>
      <c r="AB4150" s="7">
        <f t="shared" si="654"/>
        <v>30161.3</v>
      </c>
      <c r="AC4150" s="5">
        <f t="shared" si="655"/>
        <v>0</v>
      </c>
      <c r="AD4150" s="84">
        <f t="shared" si="652"/>
        <v>30161.3</v>
      </c>
      <c r="AE4150" s="3">
        <f>VLOOKUP(I4150,[1]媒体政策预估表!A:N,MATCH(O4150,[1]媒体政策预估表!$A$2:$M$2,0),0)</f>
        <v>7.0000000000000007E-2</v>
      </c>
      <c r="AF4150" s="7">
        <f t="shared" si="656"/>
        <v>2111.2910000000002</v>
      </c>
      <c r="AG4150" s="16">
        <v>0</v>
      </c>
      <c r="AH4150" s="84">
        <f t="shared" si="653"/>
        <v>30161.3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3418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3336</v>
      </c>
      <c r="K4151" s="2" t="s">
        <v>3296</v>
      </c>
      <c r="L4151" s="2" t="s">
        <v>35</v>
      </c>
      <c r="M4151" s="91" t="s">
        <v>1783</v>
      </c>
      <c r="N4151" s="64"/>
      <c r="O4151" s="64" t="s">
        <v>413</v>
      </c>
      <c r="P4151" s="64" t="s">
        <v>46</v>
      </c>
      <c r="Q4151" s="16">
        <v>0.01</v>
      </c>
      <c r="R4151" s="82" t="s">
        <v>1784</v>
      </c>
      <c r="S4151" s="64"/>
      <c r="T4151" s="84">
        <v>7461.8799999999974</v>
      </c>
      <c r="U4151" s="84">
        <v>40000</v>
      </c>
      <c r="V4151" s="84">
        <v>37225.5</v>
      </c>
      <c r="W4151" s="84">
        <f t="shared" si="650"/>
        <v>10236.379999999997</v>
      </c>
      <c r="X4151" s="84">
        <f t="shared" si="651"/>
        <v>36856.930693069306</v>
      </c>
      <c r="Y4151" s="84"/>
      <c r="Z4151" s="16">
        <v>0</v>
      </c>
      <c r="AA4151" s="7">
        <v>0</v>
      </c>
      <c r="AB4151" s="7">
        <f t="shared" si="654"/>
        <v>36856.930693069306</v>
      </c>
      <c r="AC4151" s="5">
        <f t="shared" si="655"/>
        <v>368.56930693069444</v>
      </c>
      <c r="AD4151" s="84">
        <f t="shared" si="652"/>
        <v>37225.5</v>
      </c>
      <c r="AE4151" s="3">
        <f>VLOOKUP(I4151,[1]媒体政策预估表!A:N,MATCH(O4151,[1]媒体政策预估表!$A$2:$M$2,0),0)</f>
        <v>7.0000000000000007E-2</v>
      </c>
      <c r="AF4151" s="7">
        <f t="shared" si="656"/>
        <v>2605.7850000000003</v>
      </c>
      <c r="AG4151" s="16">
        <v>0</v>
      </c>
      <c r="AH4151" s="84">
        <f t="shared" si="653"/>
        <v>37225.5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3417</v>
      </c>
      <c r="B4152" s="91" t="s">
        <v>35</v>
      </c>
      <c r="C4152" s="91" t="s">
        <v>166</v>
      </c>
      <c r="D4152" s="91" t="s">
        <v>176</v>
      </c>
      <c r="E4152" s="91" t="s">
        <v>1780</v>
      </c>
      <c r="F4152" s="91" t="s">
        <v>1780</v>
      </c>
      <c r="G4152" s="91" t="s">
        <v>1780</v>
      </c>
      <c r="H4152" s="91">
        <v>360</v>
      </c>
      <c r="I4152" s="91" t="s">
        <v>1063</v>
      </c>
      <c r="J4152" s="2" t="s">
        <v>3336</v>
      </c>
      <c r="K4152" s="2" t="s">
        <v>3296</v>
      </c>
      <c r="L4152" s="2" t="s">
        <v>35</v>
      </c>
      <c r="M4152" s="91" t="s">
        <v>1780</v>
      </c>
      <c r="N4152" s="64"/>
      <c r="O4152" s="64" t="s">
        <v>413</v>
      </c>
      <c r="P4152" s="64" t="s">
        <v>46</v>
      </c>
      <c r="Q4152" s="16">
        <v>0.01</v>
      </c>
      <c r="R4152" s="82" t="s">
        <v>1785</v>
      </c>
      <c r="S4152" s="64"/>
      <c r="T4152" s="84">
        <v>13779.60000000002</v>
      </c>
      <c r="U4152" s="84">
        <v>155000</v>
      </c>
      <c r="V4152" s="84">
        <v>148681</v>
      </c>
      <c r="W4152" s="84">
        <f t="shared" si="650"/>
        <v>20098.600000000035</v>
      </c>
      <c r="X4152" s="84">
        <f t="shared" si="651"/>
        <v>147208.91089108909</v>
      </c>
      <c r="Y4152" s="84"/>
      <c r="Z4152" s="16">
        <v>0</v>
      </c>
      <c r="AA4152" s="7">
        <v>0</v>
      </c>
      <c r="AB4152" s="7">
        <f t="shared" si="654"/>
        <v>147208.91089108909</v>
      </c>
      <c r="AC4152" s="5">
        <f t="shared" si="655"/>
        <v>1472.0891089109064</v>
      </c>
      <c r="AD4152" s="84">
        <f t="shared" si="652"/>
        <v>148681</v>
      </c>
      <c r="AE4152" s="3">
        <f>VLOOKUP(I4152,[1]媒体政策预估表!A:N,MATCH(O4152,[1]媒体政策预估表!$A$2:$M$2,0),0)</f>
        <v>7.0000000000000007E-2</v>
      </c>
      <c r="AF4152" s="7">
        <f t="shared" si="656"/>
        <v>10407.670000000002</v>
      </c>
      <c r="AG4152" s="16">
        <v>0</v>
      </c>
      <c r="AH4152" s="84">
        <f t="shared" si="653"/>
        <v>148681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3417</v>
      </c>
      <c r="B4153" s="91" t="s">
        <v>35</v>
      </c>
      <c r="C4153" s="91" t="s">
        <v>166</v>
      </c>
      <c r="D4153" s="91" t="s">
        <v>176</v>
      </c>
      <c r="E4153" s="91" t="s">
        <v>2002</v>
      </c>
      <c r="F4153" s="91" t="s">
        <v>2002</v>
      </c>
      <c r="G4153" s="91" t="s">
        <v>2002</v>
      </c>
      <c r="H4153" s="91">
        <v>360</v>
      </c>
      <c r="I4153" s="91" t="s">
        <v>1063</v>
      </c>
      <c r="J4153" s="2" t="s">
        <v>3336</v>
      </c>
      <c r="K4153" s="2" t="s">
        <v>3296</v>
      </c>
      <c r="L4153" s="2" t="s">
        <v>35</v>
      </c>
      <c r="M4153" s="91" t="s">
        <v>2002</v>
      </c>
      <c r="N4153" s="64"/>
      <c r="O4153" s="64" t="s">
        <v>413</v>
      </c>
      <c r="P4153" s="64" t="s">
        <v>41</v>
      </c>
      <c r="Q4153" s="16">
        <v>0</v>
      </c>
      <c r="R4153" s="82" t="s">
        <v>2003</v>
      </c>
      <c r="S4153" s="64"/>
      <c r="T4153" s="84">
        <v>0</v>
      </c>
      <c r="U4153" s="84">
        <v>20000</v>
      </c>
      <c r="V4153" s="84">
        <v>11986.81</v>
      </c>
      <c r="W4153" s="84">
        <f t="shared" si="650"/>
        <v>8013.1900000000005</v>
      </c>
      <c r="X4153" s="84">
        <f t="shared" si="651"/>
        <v>11986.81</v>
      </c>
      <c r="Y4153" s="84"/>
      <c r="Z4153" s="16">
        <v>0</v>
      </c>
      <c r="AA4153" s="7">
        <v>0</v>
      </c>
      <c r="AB4153" s="7">
        <f t="shared" si="654"/>
        <v>11986.81</v>
      </c>
      <c r="AC4153" s="5">
        <f t="shared" si="655"/>
        <v>0</v>
      </c>
      <c r="AD4153" s="84">
        <f t="shared" si="652"/>
        <v>11986.81</v>
      </c>
      <c r="AE4153" s="3">
        <f>VLOOKUP(I4153,[1]媒体政策预估表!A:N,MATCH(O4153,[1]媒体政策预估表!$A$2:$M$2,0),0)</f>
        <v>7.0000000000000007E-2</v>
      </c>
      <c r="AF4153" s="7">
        <f t="shared" si="656"/>
        <v>839.07670000000007</v>
      </c>
      <c r="AG4153" s="16">
        <v>0</v>
      </c>
      <c r="AH4153" s="84">
        <f t="shared" si="653"/>
        <v>11986.81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3418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3336</v>
      </c>
      <c r="K4154" s="2" t="s">
        <v>3296</v>
      </c>
      <c r="L4154" s="2" t="s">
        <v>35</v>
      </c>
      <c r="M4154" s="91" t="s">
        <v>3594</v>
      </c>
      <c r="N4154" s="64"/>
      <c r="O4154" s="64" t="s">
        <v>413</v>
      </c>
      <c r="P4154" s="64" t="s">
        <v>46</v>
      </c>
      <c r="Q4154" s="16">
        <v>0.02</v>
      </c>
      <c r="R4154" s="82" t="s">
        <v>3595</v>
      </c>
      <c r="S4154" s="64"/>
      <c r="T4154" s="84">
        <v>0</v>
      </c>
      <c r="U4154" s="84">
        <v>420000</v>
      </c>
      <c r="V4154" s="84">
        <v>283141.59999999998</v>
      </c>
      <c r="W4154" s="84">
        <f t="shared" si="650"/>
        <v>136858.40000000002</v>
      </c>
      <c r="X4154" s="84">
        <f t="shared" si="651"/>
        <v>277589.80392156861</v>
      </c>
      <c r="Y4154" s="84"/>
      <c r="Z4154" s="16">
        <v>0</v>
      </c>
      <c r="AA4154" s="7">
        <v>0</v>
      </c>
      <c r="AB4154" s="7">
        <f t="shared" si="654"/>
        <v>277589.80392156861</v>
      </c>
      <c r="AC4154" s="5">
        <f t="shared" si="655"/>
        <v>5551.7960784313618</v>
      </c>
      <c r="AD4154" s="84">
        <f t="shared" si="652"/>
        <v>283141.59999999998</v>
      </c>
      <c r="AE4154" s="3">
        <f>VLOOKUP(I4154,[1]媒体政策预估表!A:N,MATCH(O4154,[1]媒体政策预估表!$A$2:$M$2,0),0)</f>
        <v>7.0000000000000007E-2</v>
      </c>
      <c r="AF4154" s="7">
        <f t="shared" si="656"/>
        <v>19819.912</v>
      </c>
      <c r="AG4154" s="16">
        <v>0</v>
      </c>
      <c r="AH4154" s="84">
        <f t="shared" si="653"/>
        <v>283141.59999999998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3417</v>
      </c>
      <c r="B4155" s="91" t="s">
        <v>35</v>
      </c>
      <c r="C4155" s="91" t="s">
        <v>166</v>
      </c>
      <c r="D4155" s="91" t="s">
        <v>176</v>
      </c>
      <c r="E4155" s="91" t="s">
        <v>1788</v>
      </c>
      <c r="F4155" s="91" t="s">
        <v>1788</v>
      </c>
      <c r="G4155" s="91" t="s">
        <v>1788</v>
      </c>
      <c r="H4155" s="91">
        <v>360</v>
      </c>
      <c r="I4155" s="91" t="s">
        <v>1063</v>
      </c>
      <c r="J4155" s="2" t="s">
        <v>3336</v>
      </c>
      <c r="K4155" s="2" t="s">
        <v>3296</v>
      </c>
      <c r="L4155" s="2" t="s">
        <v>35</v>
      </c>
      <c r="M4155" s="91" t="s">
        <v>1786</v>
      </c>
      <c r="N4155" s="64"/>
      <c r="O4155" s="64" t="s">
        <v>413</v>
      </c>
      <c r="P4155" s="64" t="s">
        <v>46</v>
      </c>
      <c r="Q4155" s="16">
        <v>0.02</v>
      </c>
      <c r="R4155" s="82" t="s">
        <v>1787</v>
      </c>
      <c r="S4155" s="64"/>
      <c r="T4155" s="84">
        <v>149063.34000000003</v>
      </c>
      <c r="U4155" s="84">
        <v>500000</v>
      </c>
      <c r="V4155" s="84">
        <v>564256.55000000005</v>
      </c>
      <c r="W4155" s="84">
        <f t="shared" si="650"/>
        <v>84806.790000000037</v>
      </c>
      <c r="X4155" s="84">
        <f t="shared" si="651"/>
        <v>553192.69607843144</v>
      </c>
      <c r="Y4155" s="84"/>
      <c r="Z4155" s="16">
        <v>0</v>
      </c>
      <c r="AA4155" s="7">
        <v>0</v>
      </c>
      <c r="AB4155" s="7">
        <f t="shared" si="654"/>
        <v>553192.69607843144</v>
      </c>
      <c r="AC4155" s="5">
        <f t="shared" si="655"/>
        <v>11063.853921568603</v>
      </c>
      <c r="AD4155" s="84">
        <f t="shared" si="652"/>
        <v>564256.55000000005</v>
      </c>
      <c r="AE4155" s="3">
        <f>VLOOKUP(I4155,[1]媒体政策预估表!A:N,MATCH(O4155,[1]媒体政策预估表!$A$2:$M$2,0),0)</f>
        <v>7.0000000000000007E-2</v>
      </c>
      <c r="AF4155" s="7">
        <f t="shared" si="656"/>
        <v>39497.958500000008</v>
      </c>
      <c r="AG4155" s="16">
        <v>0</v>
      </c>
      <c r="AH4155" s="84">
        <f t="shared" si="653"/>
        <v>564256.55000000005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3417</v>
      </c>
      <c r="B4156" s="91" t="s">
        <v>35</v>
      </c>
      <c r="C4156" s="91" t="s">
        <v>166</v>
      </c>
      <c r="D4156" s="91" t="s">
        <v>176</v>
      </c>
      <c r="E4156" s="91" t="s">
        <v>1789</v>
      </c>
      <c r="F4156" s="91" t="s">
        <v>1789</v>
      </c>
      <c r="G4156" s="91" t="s">
        <v>1789</v>
      </c>
      <c r="H4156" s="91">
        <v>360</v>
      </c>
      <c r="I4156" s="91" t="s">
        <v>1063</v>
      </c>
      <c r="J4156" s="2" t="s">
        <v>3336</v>
      </c>
      <c r="K4156" s="2" t="s">
        <v>3296</v>
      </c>
      <c r="L4156" s="2" t="s">
        <v>35</v>
      </c>
      <c r="M4156" s="91" t="s">
        <v>1789</v>
      </c>
      <c r="N4156" s="64"/>
      <c r="O4156" s="64" t="s">
        <v>413</v>
      </c>
      <c r="P4156" s="64" t="s">
        <v>46</v>
      </c>
      <c r="Q4156" s="16">
        <v>0.02</v>
      </c>
      <c r="R4156" s="82" t="s">
        <v>1790</v>
      </c>
      <c r="S4156" s="64"/>
      <c r="T4156" s="84">
        <v>14739.800000000001</v>
      </c>
      <c r="U4156" s="84">
        <v>15000</v>
      </c>
      <c r="V4156" s="84">
        <v>18586.099999999999</v>
      </c>
      <c r="W4156" s="84">
        <f t="shared" ref="W4156:W4219" si="658">T4156+U4156-V4156</f>
        <v>11153.700000000004</v>
      </c>
      <c r="X4156" s="84">
        <f t="shared" ref="X4156:X4219" si="659">IF(P4156="折扣",V4156*Q4156,IF(P4156="返现",V4156,V4156/(1+Q4156)))</f>
        <v>18221.666666666664</v>
      </c>
      <c r="Y4156" s="84"/>
      <c r="Z4156" s="16">
        <v>0</v>
      </c>
      <c r="AA4156" s="7">
        <v>0</v>
      </c>
      <c r="AB4156" s="7">
        <f t="shared" si="654"/>
        <v>18221.666666666664</v>
      </c>
      <c r="AC4156" s="5">
        <f t="shared" si="655"/>
        <v>364.4333333333343</v>
      </c>
      <c r="AD4156" s="84">
        <f t="shared" ref="AD4156:AD4219" si="660">V4156</f>
        <v>18586.099999999999</v>
      </c>
      <c r="AE4156" s="3">
        <f>VLOOKUP(I4156,[1]媒体政策预估表!A:N,MATCH(O4156,[1]媒体政策预估表!$A$2:$M$2,0),0)</f>
        <v>7.0000000000000007E-2</v>
      </c>
      <c r="AF4156" s="7">
        <f t="shared" si="656"/>
        <v>1301.027</v>
      </c>
      <c r="AG4156" s="16">
        <v>0</v>
      </c>
      <c r="AH4156" s="84">
        <f t="shared" ref="AH4156:AH4219" si="661">V4156</f>
        <v>18586.099999999999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3417</v>
      </c>
      <c r="B4157" s="91" t="s">
        <v>35</v>
      </c>
      <c r="C4157" s="91" t="s">
        <v>166</v>
      </c>
      <c r="D4157" s="91" t="s">
        <v>176</v>
      </c>
      <c r="E4157" s="91" t="s">
        <v>688</v>
      </c>
      <c r="F4157" s="91" t="s">
        <v>689</v>
      </c>
      <c r="G4157" s="91" t="s">
        <v>688</v>
      </c>
      <c r="H4157" s="91">
        <v>360</v>
      </c>
      <c r="I4157" s="91" t="s">
        <v>1063</v>
      </c>
      <c r="J4157" s="2" t="s">
        <v>3336</v>
      </c>
      <c r="K4157" s="2" t="s">
        <v>3296</v>
      </c>
      <c r="L4157" s="2" t="s">
        <v>35</v>
      </c>
      <c r="M4157" s="91" t="s">
        <v>688</v>
      </c>
      <c r="N4157" s="64"/>
      <c r="O4157" s="64" t="s">
        <v>413</v>
      </c>
      <c r="P4157" s="64" t="s">
        <v>41</v>
      </c>
      <c r="Q4157" s="16">
        <v>0</v>
      </c>
      <c r="R4157" s="82" t="s">
        <v>1791</v>
      </c>
      <c r="S4157" s="64"/>
      <c r="T4157" s="84">
        <v>569</v>
      </c>
      <c r="U4157" s="84">
        <v>10000</v>
      </c>
      <c r="V4157" s="84">
        <v>8869.5</v>
      </c>
      <c r="W4157" s="84">
        <f t="shared" si="658"/>
        <v>1699.5</v>
      </c>
      <c r="X4157" s="84">
        <f t="shared" si="659"/>
        <v>8869.5</v>
      </c>
      <c r="Y4157" s="84"/>
      <c r="Z4157" s="16">
        <v>0</v>
      </c>
      <c r="AA4157" s="7">
        <v>0</v>
      </c>
      <c r="AB4157" s="7">
        <f t="shared" si="654"/>
        <v>8869.5</v>
      </c>
      <c r="AC4157" s="5">
        <f t="shared" si="655"/>
        <v>0</v>
      </c>
      <c r="AD4157" s="84">
        <f t="shared" si="660"/>
        <v>8869.5</v>
      </c>
      <c r="AE4157" s="3">
        <f>VLOOKUP(I4157,[1]媒体政策预估表!A:N,MATCH(O4157,[1]媒体政策预估表!$A$2:$M$2,0),0)</f>
        <v>7.0000000000000007E-2</v>
      </c>
      <c r="AF4157" s="7">
        <f t="shared" si="656"/>
        <v>620.86500000000001</v>
      </c>
      <c r="AG4157" s="16">
        <v>0</v>
      </c>
      <c r="AH4157" s="84">
        <f t="shared" si="661"/>
        <v>8869.5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3417</v>
      </c>
      <c r="B4158" s="91" t="s">
        <v>35</v>
      </c>
      <c r="C4158" s="91" t="s">
        <v>166</v>
      </c>
      <c r="D4158" s="91" t="s">
        <v>176</v>
      </c>
      <c r="E4158" s="91" t="s">
        <v>1792</v>
      </c>
      <c r="F4158" s="91" t="s">
        <v>1792</v>
      </c>
      <c r="G4158" s="91" t="s">
        <v>1792</v>
      </c>
      <c r="H4158" s="91">
        <v>360</v>
      </c>
      <c r="I4158" s="91" t="s">
        <v>1063</v>
      </c>
      <c r="J4158" s="2" t="s">
        <v>3336</v>
      </c>
      <c r="K4158" s="2" t="s">
        <v>3296</v>
      </c>
      <c r="L4158" s="2" t="s">
        <v>35</v>
      </c>
      <c r="M4158" s="91" t="s">
        <v>1792</v>
      </c>
      <c r="N4158" s="64"/>
      <c r="O4158" s="64" t="s">
        <v>413</v>
      </c>
      <c r="P4158" s="64" t="s">
        <v>41</v>
      </c>
      <c r="Q4158" s="16">
        <v>0</v>
      </c>
      <c r="R4158" s="82" t="s">
        <v>1793</v>
      </c>
      <c r="S4158" s="64"/>
      <c r="T4158" s="84">
        <v>242.70000000000073</v>
      </c>
      <c r="U4158" s="84">
        <v>100000</v>
      </c>
      <c r="V4158" s="84">
        <v>100241.9</v>
      </c>
      <c r="W4158" s="84">
        <f t="shared" si="658"/>
        <v>0.80000000000291038</v>
      </c>
      <c r="X4158" s="84">
        <f t="shared" si="659"/>
        <v>100241.9</v>
      </c>
      <c r="Y4158" s="84"/>
      <c r="Z4158" s="16">
        <v>0</v>
      </c>
      <c r="AA4158" s="7">
        <v>0</v>
      </c>
      <c r="AB4158" s="7">
        <f t="shared" si="654"/>
        <v>100241.9</v>
      </c>
      <c r="AC4158" s="5">
        <f t="shared" si="655"/>
        <v>0</v>
      </c>
      <c r="AD4158" s="84">
        <f t="shared" si="660"/>
        <v>100241.9</v>
      </c>
      <c r="AE4158" s="3">
        <f>VLOOKUP(I4158,[1]媒体政策预估表!A:N,MATCH(O4158,[1]媒体政策预估表!$A$2:$M$2,0),0)</f>
        <v>7.0000000000000007E-2</v>
      </c>
      <c r="AF4158" s="7">
        <f t="shared" si="656"/>
        <v>7016.933</v>
      </c>
      <c r="AG4158" s="16">
        <v>0</v>
      </c>
      <c r="AH4158" s="84">
        <f t="shared" si="661"/>
        <v>100241.9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3417</v>
      </c>
      <c r="B4159" s="91" t="s">
        <v>35</v>
      </c>
      <c r="C4159" s="91" t="s">
        <v>166</v>
      </c>
      <c r="D4159" s="91" t="s">
        <v>176</v>
      </c>
      <c r="E4159" s="91" t="s">
        <v>1803</v>
      </c>
      <c r="F4159" s="91" t="s">
        <v>1803</v>
      </c>
      <c r="G4159" s="91" t="s">
        <v>1803</v>
      </c>
      <c r="H4159" s="91">
        <v>360</v>
      </c>
      <c r="I4159" s="91" t="s">
        <v>1063</v>
      </c>
      <c r="J4159" s="2" t="s">
        <v>3336</v>
      </c>
      <c r="K4159" s="2" t="s">
        <v>3296</v>
      </c>
      <c r="L4159" s="2" t="s">
        <v>35</v>
      </c>
      <c r="M4159" s="91" t="s">
        <v>1803</v>
      </c>
      <c r="N4159" s="64"/>
      <c r="O4159" s="64" t="s">
        <v>413</v>
      </c>
      <c r="P4159" s="64" t="s">
        <v>46</v>
      </c>
      <c r="Q4159" s="16">
        <v>0.01</v>
      </c>
      <c r="R4159" s="82" t="s">
        <v>1804</v>
      </c>
      <c r="S4159" s="64"/>
      <c r="T4159" s="84">
        <v>35027.900000000023</v>
      </c>
      <c r="U4159" s="84">
        <v>150000</v>
      </c>
      <c r="V4159" s="84">
        <v>129598.5</v>
      </c>
      <c r="W4159" s="84">
        <f t="shared" si="658"/>
        <v>55429.400000000023</v>
      </c>
      <c r="X4159" s="84">
        <f t="shared" si="659"/>
        <v>128315.34653465346</v>
      </c>
      <c r="Y4159" s="84"/>
      <c r="Z4159" s="16">
        <v>0</v>
      </c>
      <c r="AA4159" s="7">
        <v>0</v>
      </c>
      <c r="AB4159" s="7">
        <f t="shared" si="654"/>
        <v>128315.34653465346</v>
      </c>
      <c r="AC4159" s="5">
        <f t="shared" si="655"/>
        <v>1283.1534653465351</v>
      </c>
      <c r="AD4159" s="84">
        <f t="shared" si="660"/>
        <v>129598.5</v>
      </c>
      <c r="AE4159" s="3">
        <f>VLOOKUP(I4159,[1]媒体政策预估表!A:N,MATCH(O4159,[1]媒体政策预估表!$A$2:$M$2,0),0)</f>
        <v>7.0000000000000007E-2</v>
      </c>
      <c r="AF4159" s="7">
        <f t="shared" si="656"/>
        <v>9071.8950000000004</v>
      </c>
      <c r="AG4159" s="16">
        <v>0</v>
      </c>
      <c r="AH4159" s="84">
        <f t="shared" si="661"/>
        <v>129598.5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3417</v>
      </c>
      <c r="B4160" s="91" t="s">
        <v>35</v>
      </c>
      <c r="C4160" s="91" t="s">
        <v>166</v>
      </c>
      <c r="D4160" s="91" t="s">
        <v>176</v>
      </c>
      <c r="E4160" s="91" t="s">
        <v>1807</v>
      </c>
      <c r="F4160" s="91" t="s">
        <v>1807</v>
      </c>
      <c r="G4160" s="91" t="s">
        <v>1807</v>
      </c>
      <c r="H4160" s="91">
        <v>360</v>
      </c>
      <c r="I4160" s="91" t="s">
        <v>1063</v>
      </c>
      <c r="J4160" s="2" t="s">
        <v>3336</v>
      </c>
      <c r="K4160" s="2" t="s">
        <v>3296</v>
      </c>
      <c r="L4160" s="2" t="s">
        <v>35</v>
      </c>
      <c r="M4160" s="91" t="s">
        <v>1807</v>
      </c>
      <c r="N4160" s="64"/>
      <c r="O4160" s="64" t="s">
        <v>413</v>
      </c>
      <c r="P4160" s="64" t="s">
        <v>41</v>
      </c>
      <c r="Q4160" s="16">
        <v>0</v>
      </c>
      <c r="R4160" s="82" t="s">
        <v>1808</v>
      </c>
      <c r="S4160" s="64"/>
      <c r="T4160" s="84">
        <v>1804.5</v>
      </c>
      <c r="U4160" s="84">
        <v>20000</v>
      </c>
      <c r="V4160" s="84">
        <v>7195.5</v>
      </c>
      <c r="W4160" s="84">
        <f t="shared" si="658"/>
        <v>14609</v>
      </c>
      <c r="X4160" s="84">
        <f t="shared" si="659"/>
        <v>7195.5</v>
      </c>
      <c r="Y4160" s="84"/>
      <c r="Z4160" s="16">
        <v>0</v>
      </c>
      <c r="AA4160" s="7">
        <v>0</v>
      </c>
      <c r="AB4160" s="7">
        <f t="shared" si="654"/>
        <v>7195.5</v>
      </c>
      <c r="AC4160" s="5">
        <f t="shared" si="655"/>
        <v>0</v>
      </c>
      <c r="AD4160" s="84">
        <f t="shared" si="660"/>
        <v>7195.5</v>
      </c>
      <c r="AE4160" s="3">
        <f>VLOOKUP(I4160,[1]媒体政策预估表!A:N,MATCH(O4160,[1]媒体政策预估表!$A$2:$M$2,0),0)</f>
        <v>7.0000000000000007E-2</v>
      </c>
      <c r="AF4160" s="7">
        <f t="shared" si="656"/>
        <v>503.68500000000006</v>
      </c>
      <c r="AG4160" s="16">
        <v>0</v>
      </c>
      <c r="AH4160" s="84">
        <f t="shared" si="661"/>
        <v>7195.5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3418</v>
      </c>
      <c r="B4161" s="91" t="s">
        <v>35</v>
      </c>
      <c r="C4161" s="91" t="s">
        <v>166</v>
      </c>
      <c r="D4161" s="91" t="s">
        <v>176</v>
      </c>
      <c r="E4161" s="91" t="s">
        <v>180</v>
      </c>
      <c r="F4161" s="91" t="s">
        <v>180</v>
      </c>
      <c r="G4161" s="91" t="s">
        <v>180</v>
      </c>
      <c r="H4161" s="91">
        <v>360</v>
      </c>
      <c r="I4161" s="91" t="s">
        <v>1063</v>
      </c>
      <c r="J4161" s="2" t="s">
        <v>3336</v>
      </c>
      <c r="K4161" s="2" t="s">
        <v>3296</v>
      </c>
      <c r="L4161" s="2" t="s">
        <v>35</v>
      </c>
      <c r="M4161" s="91" t="s">
        <v>180</v>
      </c>
      <c r="N4161" s="64"/>
      <c r="O4161" s="64" t="s">
        <v>413</v>
      </c>
      <c r="P4161" s="64" t="s">
        <v>41</v>
      </c>
      <c r="Q4161" s="16">
        <v>0</v>
      </c>
      <c r="R4161" s="82" t="s">
        <v>1809</v>
      </c>
      <c r="S4161" s="64"/>
      <c r="T4161" s="84">
        <v>89417.100000000093</v>
      </c>
      <c r="U4161" s="84">
        <v>2200000</v>
      </c>
      <c r="V4161" s="84">
        <v>1976411.8</v>
      </c>
      <c r="W4161" s="84">
        <f t="shared" si="658"/>
        <v>313005.30000000005</v>
      </c>
      <c r="X4161" s="84">
        <f t="shared" si="659"/>
        <v>1976411.8</v>
      </c>
      <c r="Y4161" s="84"/>
      <c r="Z4161" s="16">
        <v>0</v>
      </c>
      <c r="AA4161" s="7">
        <v>0</v>
      </c>
      <c r="AB4161" s="7">
        <f t="shared" si="654"/>
        <v>1976411.8</v>
      </c>
      <c r="AC4161" s="5">
        <f t="shared" si="655"/>
        <v>0</v>
      </c>
      <c r="AD4161" s="84">
        <f t="shared" si="660"/>
        <v>1976411.8</v>
      </c>
      <c r="AE4161" s="3">
        <f>VLOOKUP(I4161,[1]媒体政策预估表!A:N,MATCH(O4161,[1]媒体政策预估表!$A$2:$M$2,0),0)</f>
        <v>7.0000000000000007E-2</v>
      </c>
      <c r="AF4161" s="7">
        <f t="shared" si="656"/>
        <v>138348.82600000003</v>
      </c>
      <c r="AG4161" s="16">
        <v>0</v>
      </c>
      <c r="AH4161" s="84">
        <f t="shared" si="661"/>
        <v>1976411.8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3418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3336</v>
      </c>
      <c r="K4162" s="2" t="s">
        <v>3296</v>
      </c>
      <c r="L4162" s="2" t="s">
        <v>35</v>
      </c>
      <c r="M4162" s="91" t="s">
        <v>2010</v>
      </c>
      <c r="N4162" s="64"/>
      <c r="O4162" s="64" t="s">
        <v>45</v>
      </c>
      <c r="P4162" s="64" t="s">
        <v>41</v>
      </c>
      <c r="Q4162" s="16">
        <v>0</v>
      </c>
      <c r="R4162" s="82" t="s">
        <v>3596</v>
      </c>
      <c r="S4162" s="64"/>
      <c r="T4162" s="84">
        <v>0</v>
      </c>
      <c r="U4162" s="84">
        <v>10000</v>
      </c>
      <c r="V4162" s="84">
        <v>0</v>
      </c>
      <c r="W4162" s="84">
        <f t="shared" si="658"/>
        <v>10000</v>
      </c>
      <c r="X4162" s="84">
        <f t="shared" si="659"/>
        <v>0</v>
      </c>
      <c r="Y4162" s="84"/>
      <c r="Z4162" s="16">
        <v>0</v>
      </c>
      <c r="AA4162" s="7">
        <v>0</v>
      </c>
      <c r="AB4162" s="7">
        <f t="shared" si="654"/>
        <v>0</v>
      </c>
      <c r="AC4162" s="5">
        <f t="shared" si="655"/>
        <v>0</v>
      </c>
      <c r="AD4162" s="84">
        <f t="shared" si="660"/>
        <v>0</v>
      </c>
      <c r="AE4162" s="3">
        <f>VLOOKUP(I4162,[1]媒体政策预估表!A:N,MATCH(O4162,[1]媒体政策预估表!$A$2:$M$2,0),0)</f>
        <v>0.12</v>
      </c>
      <c r="AF4162" s="7">
        <f t="shared" si="656"/>
        <v>0</v>
      </c>
      <c r="AG4162" s="16">
        <v>0</v>
      </c>
      <c r="AH4162" s="84">
        <f t="shared" si="661"/>
        <v>0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3417</v>
      </c>
      <c r="B4163" s="91" t="s">
        <v>35</v>
      </c>
      <c r="C4163" s="91" t="s">
        <v>166</v>
      </c>
      <c r="D4163" s="91" t="s">
        <v>176</v>
      </c>
      <c r="E4163" s="91" t="s">
        <v>2010</v>
      </c>
      <c r="F4163" s="91" t="s">
        <v>2010</v>
      </c>
      <c r="G4163" s="91" t="s">
        <v>2010</v>
      </c>
      <c r="H4163" s="91">
        <v>360</v>
      </c>
      <c r="I4163" s="91" t="s">
        <v>1063</v>
      </c>
      <c r="J4163" s="2" t="s">
        <v>3336</v>
      </c>
      <c r="K4163" s="2" t="s">
        <v>3296</v>
      </c>
      <c r="L4163" s="2" t="s">
        <v>35</v>
      </c>
      <c r="M4163" s="91" t="s">
        <v>2010</v>
      </c>
      <c r="N4163" s="64"/>
      <c r="O4163" s="64" t="s">
        <v>413</v>
      </c>
      <c r="P4163" s="64" t="s">
        <v>41</v>
      </c>
      <c r="Q4163" s="16">
        <v>0</v>
      </c>
      <c r="R4163" s="82" t="s">
        <v>2011</v>
      </c>
      <c r="S4163" s="64"/>
      <c r="T4163" s="84">
        <v>7195.4000000000015</v>
      </c>
      <c r="U4163" s="84">
        <v>100000</v>
      </c>
      <c r="V4163" s="84">
        <v>49040.6</v>
      </c>
      <c r="W4163" s="84">
        <f t="shared" si="658"/>
        <v>58154.799999999996</v>
      </c>
      <c r="X4163" s="84">
        <f t="shared" si="659"/>
        <v>49040.6</v>
      </c>
      <c r="Y4163" s="84"/>
      <c r="Z4163" s="16">
        <v>0</v>
      </c>
      <c r="AA4163" s="7">
        <v>0</v>
      </c>
      <c r="AB4163" s="7">
        <f t="shared" si="654"/>
        <v>49040.6</v>
      </c>
      <c r="AC4163" s="5">
        <f t="shared" si="655"/>
        <v>0</v>
      </c>
      <c r="AD4163" s="84">
        <f t="shared" si="660"/>
        <v>49040.6</v>
      </c>
      <c r="AE4163" s="3">
        <f>VLOOKUP(I4163,[1]媒体政策预估表!A:N,MATCH(O4163,[1]媒体政策预估表!$A$2:$M$2,0),0)</f>
        <v>7.0000000000000007E-2</v>
      </c>
      <c r="AF4163" s="7">
        <f t="shared" si="656"/>
        <v>3432.8420000000001</v>
      </c>
      <c r="AG4163" s="16">
        <v>0</v>
      </c>
      <c r="AH4163" s="84">
        <f t="shared" si="661"/>
        <v>49040.6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3417</v>
      </c>
      <c r="B4164" s="91" t="s">
        <v>35</v>
      </c>
      <c r="C4164" s="91" t="s">
        <v>166</v>
      </c>
      <c r="D4164" s="91" t="s">
        <v>176</v>
      </c>
      <c r="E4164" s="91" t="s">
        <v>1812</v>
      </c>
      <c r="F4164" s="91" t="s">
        <v>1812</v>
      </c>
      <c r="G4164" s="91" t="s">
        <v>1812</v>
      </c>
      <c r="H4164" s="91">
        <v>360</v>
      </c>
      <c r="I4164" s="91" t="s">
        <v>1063</v>
      </c>
      <c r="J4164" s="2" t="s">
        <v>3336</v>
      </c>
      <c r="K4164" s="2" t="s">
        <v>3296</v>
      </c>
      <c r="L4164" s="2" t="s">
        <v>35</v>
      </c>
      <c r="M4164" s="91" t="s">
        <v>1681</v>
      </c>
      <c r="N4164" s="64"/>
      <c r="O4164" s="64" t="s">
        <v>413</v>
      </c>
      <c r="P4164" s="64" t="s">
        <v>41</v>
      </c>
      <c r="Q4164" s="16">
        <v>0</v>
      </c>
      <c r="R4164" s="82" t="s">
        <v>1683</v>
      </c>
      <c r="S4164" s="64"/>
      <c r="T4164" s="84">
        <v>-25235.100000000035</v>
      </c>
      <c r="U4164" s="84">
        <v>310439.33</v>
      </c>
      <c r="V4164" s="84">
        <v>195458</v>
      </c>
      <c r="W4164" s="84">
        <f t="shared" si="658"/>
        <v>89746.229999999981</v>
      </c>
      <c r="X4164" s="84">
        <f t="shared" si="659"/>
        <v>195458</v>
      </c>
      <c r="Y4164" s="84"/>
      <c r="Z4164" s="16">
        <v>0</v>
      </c>
      <c r="AA4164" s="7">
        <v>0</v>
      </c>
      <c r="AB4164" s="7">
        <f t="shared" si="654"/>
        <v>195458</v>
      </c>
      <c r="AC4164" s="5">
        <f t="shared" si="655"/>
        <v>0</v>
      </c>
      <c r="AD4164" s="84">
        <f t="shared" si="660"/>
        <v>195458</v>
      </c>
      <c r="AE4164" s="3">
        <f>VLOOKUP(I4164,[1]媒体政策预估表!A:N,MATCH(O4164,[1]媒体政策预估表!$A$2:$M$2,0),0)</f>
        <v>7.0000000000000007E-2</v>
      </c>
      <c r="AF4164" s="7">
        <f t="shared" si="656"/>
        <v>13682.060000000001</v>
      </c>
      <c r="AG4164" s="16">
        <v>0</v>
      </c>
      <c r="AH4164" s="84">
        <f t="shared" si="661"/>
        <v>195458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3418</v>
      </c>
      <c r="B4165" s="91" t="s">
        <v>35</v>
      </c>
      <c r="C4165" s="91" t="s">
        <v>166</v>
      </c>
      <c r="D4165" s="91" t="s">
        <v>176</v>
      </c>
      <c r="E4165" s="91" t="s">
        <v>1816</v>
      </c>
      <c r="F4165" s="91" t="s">
        <v>1816</v>
      </c>
      <c r="G4165" s="91" t="s">
        <v>1816</v>
      </c>
      <c r="H4165" s="91">
        <v>360</v>
      </c>
      <c r="I4165" s="91" t="s">
        <v>1063</v>
      </c>
      <c r="J4165" s="2" t="s">
        <v>3336</v>
      </c>
      <c r="K4165" s="2" t="s">
        <v>3296</v>
      </c>
      <c r="L4165" s="2" t="s">
        <v>35</v>
      </c>
      <c r="M4165" s="91" t="s">
        <v>1817</v>
      </c>
      <c r="N4165" s="64"/>
      <c r="O4165" s="64" t="s">
        <v>413</v>
      </c>
      <c r="P4165" s="64" t="s">
        <v>41</v>
      </c>
      <c r="Q4165" s="16">
        <v>0</v>
      </c>
      <c r="R4165" s="82" t="s">
        <v>1818</v>
      </c>
      <c r="S4165" s="64"/>
      <c r="T4165" s="84">
        <v>86786.6</v>
      </c>
      <c r="U4165" s="84">
        <v>200000</v>
      </c>
      <c r="V4165" s="84">
        <v>60763.9</v>
      </c>
      <c r="W4165" s="84">
        <f t="shared" si="658"/>
        <v>226022.69999999998</v>
      </c>
      <c r="X4165" s="84">
        <f t="shared" si="659"/>
        <v>60763.9</v>
      </c>
      <c r="Y4165" s="84"/>
      <c r="Z4165" s="16">
        <v>0</v>
      </c>
      <c r="AA4165" s="7">
        <v>0</v>
      </c>
      <c r="AB4165" s="7">
        <f t="shared" si="654"/>
        <v>60763.9</v>
      </c>
      <c r="AC4165" s="5">
        <f t="shared" si="655"/>
        <v>0</v>
      </c>
      <c r="AD4165" s="84">
        <f t="shared" si="660"/>
        <v>60763.9</v>
      </c>
      <c r="AE4165" s="3">
        <f>VLOOKUP(I4165,[1]媒体政策预估表!A:N,MATCH(O4165,[1]媒体政策预估表!$A$2:$M$2,0),0)</f>
        <v>7.0000000000000007E-2</v>
      </c>
      <c r="AF4165" s="7">
        <f t="shared" si="656"/>
        <v>4253.4730000000009</v>
      </c>
      <c r="AG4165" s="16">
        <v>0</v>
      </c>
      <c r="AH4165" s="84">
        <f t="shared" si="661"/>
        <v>60763.9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3417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3336</v>
      </c>
      <c r="K4166" s="2" t="s">
        <v>3296</v>
      </c>
      <c r="L4166" s="2" t="s">
        <v>35</v>
      </c>
      <c r="M4166" s="91" t="s">
        <v>1819</v>
      </c>
      <c r="N4166" s="64"/>
      <c r="O4166" s="64" t="s">
        <v>413</v>
      </c>
      <c r="P4166" s="64" t="s">
        <v>41</v>
      </c>
      <c r="Q4166" s="16">
        <v>0</v>
      </c>
      <c r="R4166" s="82" t="s">
        <v>1820</v>
      </c>
      <c r="S4166" s="64"/>
      <c r="T4166" s="84">
        <v>240000</v>
      </c>
      <c r="U4166" s="84">
        <v>300000</v>
      </c>
      <c r="V4166" s="84">
        <v>0</v>
      </c>
      <c r="W4166" s="84">
        <f t="shared" si="658"/>
        <v>540000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3417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3336</v>
      </c>
      <c r="K4167" s="2" t="s">
        <v>3296</v>
      </c>
      <c r="L4167" s="2" t="s">
        <v>35</v>
      </c>
      <c r="M4167" s="91" t="s">
        <v>1821</v>
      </c>
      <c r="N4167" s="64"/>
      <c r="O4167" s="64" t="s">
        <v>413</v>
      </c>
      <c r="P4167" s="64" t="s">
        <v>41</v>
      </c>
      <c r="Q4167" s="16">
        <v>0</v>
      </c>
      <c r="R4167" s="82" t="s">
        <v>1822</v>
      </c>
      <c r="S4167" s="64"/>
      <c r="T4167" s="84">
        <v>130000</v>
      </c>
      <c r="U4167" s="84">
        <v>350000</v>
      </c>
      <c r="V4167" s="84">
        <v>0</v>
      </c>
      <c r="W4167" s="84">
        <f t="shared" si="658"/>
        <v>480000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3417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3336</v>
      </c>
      <c r="K4168" s="2" t="s">
        <v>3296</v>
      </c>
      <c r="L4168" s="2" t="s">
        <v>35</v>
      </c>
      <c r="M4168" s="91" t="s">
        <v>1823</v>
      </c>
      <c r="N4168" s="64"/>
      <c r="O4168" s="64" t="s">
        <v>413</v>
      </c>
      <c r="P4168" s="64" t="s">
        <v>41</v>
      </c>
      <c r="Q4168" s="16">
        <v>0</v>
      </c>
      <c r="R4168" s="82" t="s">
        <v>1824</v>
      </c>
      <c r="S4168" s="64"/>
      <c r="T4168" s="84">
        <v>1050000</v>
      </c>
      <c r="U4168" s="84">
        <v>900000</v>
      </c>
      <c r="V4168" s="84">
        <v>0</v>
      </c>
      <c r="W4168" s="84">
        <f t="shared" si="658"/>
        <v>1950000</v>
      </c>
      <c r="X4168" s="84">
        <f t="shared" si="659"/>
        <v>0</v>
      </c>
      <c r="Y4168" s="84"/>
      <c r="Z4168" s="16">
        <v>0</v>
      </c>
      <c r="AA4168" s="7">
        <v>0</v>
      </c>
      <c r="AB4168" s="7">
        <f t="shared" si="654"/>
        <v>0</v>
      </c>
      <c r="AC4168" s="5">
        <f t="shared" si="655"/>
        <v>0</v>
      </c>
      <c r="AD4168" s="84">
        <f t="shared" si="660"/>
        <v>0</v>
      </c>
      <c r="AE4168" s="3">
        <f>VLOOKUP(I4168,[1]媒体政策预估表!A:N,MATCH(O4168,[1]媒体政策预估表!$A$2:$M$2,0),0)</f>
        <v>7.0000000000000007E-2</v>
      </c>
      <c r="AF4168" s="7">
        <f t="shared" si="656"/>
        <v>0</v>
      </c>
      <c r="AG4168" s="16">
        <v>0</v>
      </c>
      <c r="AH4168" s="84">
        <f t="shared" si="661"/>
        <v>0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3417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3336</v>
      </c>
      <c r="K4169" s="2" t="s">
        <v>3296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1826</v>
      </c>
      <c r="S4169" s="64"/>
      <c r="T4169" s="84">
        <v>1146170</v>
      </c>
      <c r="U4169" s="84">
        <v>1450000</v>
      </c>
      <c r="V4169" s="84">
        <v>63450.3</v>
      </c>
      <c r="W4169" s="84">
        <f t="shared" si="658"/>
        <v>2532719.7000000002</v>
      </c>
      <c r="X4169" s="84">
        <f t="shared" si="659"/>
        <v>63450.3</v>
      </c>
      <c r="Y4169" s="84"/>
      <c r="Z4169" s="16">
        <v>0</v>
      </c>
      <c r="AA4169" s="7">
        <v>0</v>
      </c>
      <c r="AB4169" s="7">
        <f t="shared" si="654"/>
        <v>63450.3</v>
      </c>
      <c r="AC4169" s="5">
        <f t="shared" si="655"/>
        <v>0</v>
      </c>
      <c r="AD4169" s="84">
        <f t="shared" si="660"/>
        <v>63450.3</v>
      </c>
      <c r="AE4169" s="3">
        <f>VLOOKUP(I4169,[1]媒体政策预估表!A:N,MATCH(O4169,[1]媒体政策预估表!$A$2:$M$2,0),0)</f>
        <v>7.0000000000000007E-2</v>
      </c>
      <c r="AF4169" s="7">
        <f t="shared" si="656"/>
        <v>4441.5210000000006</v>
      </c>
      <c r="AG4169" s="16">
        <v>0</v>
      </c>
      <c r="AH4169" s="84">
        <f t="shared" si="661"/>
        <v>63450.3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3417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3336</v>
      </c>
      <c r="K4170" s="2" t="s">
        <v>3296</v>
      </c>
      <c r="L4170" s="2" t="s">
        <v>35</v>
      </c>
      <c r="M4170" s="91" t="s">
        <v>182</v>
      </c>
      <c r="N4170" s="64"/>
      <c r="O4170" s="64" t="s">
        <v>413</v>
      </c>
      <c r="P4170" s="64" t="s">
        <v>41</v>
      </c>
      <c r="Q4170" s="16">
        <v>0</v>
      </c>
      <c r="R4170" s="82" t="s">
        <v>1827</v>
      </c>
      <c r="S4170" s="64"/>
      <c r="T4170" s="84">
        <v>1430000</v>
      </c>
      <c r="U4170" s="84">
        <v>1450000</v>
      </c>
      <c r="V4170" s="84">
        <v>0</v>
      </c>
      <c r="W4170" s="84">
        <f t="shared" si="658"/>
        <v>2880000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3417</v>
      </c>
      <c r="B4171" s="91" t="s">
        <v>35</v>
      </c>
      <c r="C4171" s="91" t="s">
        <v>166</v>
      </c>
      <c r="D4171" s="91" t="s">
        <v>176</v>
      </c>
      <c r="E4171" s="91" t="s">
        <v>182</v>
      </c>
      <c r="F4171" s="91" t="s">
        <v>182</v>
      </c>
      <c r="G4171" s="91" t="s">
        <v>182</v>
      </c>
      <c r="H4171" s="91">
        <v>360</v>
      </c>
      <c r="I4171" s="91" t="s">
        <v>1063</v>
      </c>
      <c r="J4171" s="2" t="s">
        <v>3336</v>
      </c>
      <c r="K4171" s="2" t="s">
        <v>3296</v>
      </c>
      <c r="L4171" s="2" t="s">
        <v>35</v>
      </c>
      <c r="M4171" s="91" t="s">
        <v>1828</v>
      </c>
      <c r="N4171" s="64"/>
      <c r="O4171" s="64" t="s">
        <v>413</v>
      </c>
      <c r="P4171" s="64" t="s">
        <v>41</v>
      </c>
      <c r="Q4171" s="16">
        <v>0</v>
      </c>
      <c r="R4171" s="82" t="s">
        <v>1829</v>
      </c>
      <c r="S4171" s="64"/>
      <c r="T4171" s="84">
        <v>350000</v>
      </c>
      <c r="U4171" s="84">
        <v>500000</v>
      </c>
      <c r="V4171" s="84">
        <v>0</v>
      </c>
      <c r="W4171" s="84">
        <f t="shared" si="658"/>
        <v>850000</v>
      </c>
      <c r="X4171" s="84">
        <f t="shared" si="659"/>
        <v>0</v>
      </c>
      <c r="Y4171" s="84"/>
      <c r="Z4171" s="16">
        <v>0</v>
      </c>
      <c r="AA4171" s="7">
        <v>0</v>
      </c>
      <c r="AB4171" s="7">
        <f t="shared" si="654"/>
        <v>0</v>
      </c>
      <c r="AC4171" s="5">
        <f t="shared" si="655"/>
        <v>0</v>
      </c>
      <c r="AD4171" s="84">
        <f t="shared" si="660"/>
        <v>0</v>
      </c>
      <c r="AE4171" s="3">
        <f>VLOOKUP(I4171,[1]媒体政策预估表!A:N,MATCH(O4171,[1]媒体政策预估表!$A$2:$M$2,0),0)</f>
        <v>7.0000000000000007E-2</v>
      </c>
      <c r="AF4171" s="7">
        <f t="shared" si="656"/>
        <v>0</v>
      </c>
      <c r="AG4171" s="16">
        <v>0</v>
      </c>
      <c r="AH4171" s="84">
        <f t="shared" si="661"/>
        <v>0</v>
      </c>
      <c r="AI4171" s="64"/>
      <c r="AJ4171" s="1" t="e">
        <v>#N/A</v>
      </c>
      <c r="AK4171" s="12">
        <f t="shared" si="657"/>
        <v>0</v>
      </c>
    </row>
    <row r="4172" spans="1:37" hidden="1" x14ac:dyDescent="0.3">
      <c r="A4172" s="104" t="s">
        <v>3420</v>
      </c>
      <c r="B4172" s="91" t="s">
        <v>35</v>
      </c>
      <c r="C4172" s="91" t="s">
        <v>59</v>
      </c>
      <c r="D4172" s="91" t="s">
        <v>60</v>
      </c>
      <c r="E4172" s="91" t="s">
        <v>1068</v>
      </c>
      <c r="F4172" s="91" t="s">
        <v>1069</v>
      </c>
      <c r="G4172" s="91" t="s">
        <v>1068</v>
      </c>
      <c r="H4172" s="91">
        <v>360</v>
      </c>
      <c r="I4172" s="91" t="s">
        <v>1063</v>
      </c>
      <c r="J4172" s="2" t="s">
        <v>3336</v>
      </c>
      <c r="K4172" s="2" t="s">
        <v>3296</v>
      </c>
      <c r="L4172" s="2" t="s">
        <v>35</v>
      </c>
      <c r="M4172" s="91" t="s">
        <v>1070</v>
      </c>
      <c r="N4172" s="64"/>
      <c r="O4172" s="64" t="s">
        <v>413</v>
      </c>
      <c r="P4172" s="64" t="s">
        <v>46</v>
      </c>
      <c r="Q4172" s="16">
        <v>0.02</v>
      </c>
      <c r="R4172" s="64" t="s">
        <v>1071</v>
      </c>
      <c r="S4172" s="64"/>
      <c r="T4172" s="84">
        <v>42713.2</v>
      </c>
      <c r="U4172" s="84"/>
      <c r="V4172" s="84">
        <v>20541.5</v>
      </c>
      <c r="W4172" s="84">
        <f t="shared" si="658"/>
        <v>22171.699999999997</v>
      </c>
      <c r="X4172" s="84">
        <f t="shared" si="659"/>
        <v>20138.725490196077</v>
      </c>
      <c r="Y4172" s="84"/>
      <c r="Z4172" s="16">
        <v>0</v>
      </c>
      <c r="AA4172" s="7">
        <v>0</v>
      </c>
      <c r="AB4172" s="7">
        <v>20138.725490196077</v>
      </c>
      <c r="AC4172" s="5">
        <f t="shared" si="655"/>
        <v>402.77450980392314</v>
      </c>
      <c r="AD4172" s="84">
        <f t="shared" si="660"/>
        <v>20541.5</v>
      </c>
      <c r="AE4172" s="3">
        <f>VLOOKUP(I4172,[1]媒体政策预估表!A:N,MATCH(O4172,[1]媒体政策预估表!$A$2:$M$2,0),0)</f>
        <v>7.0000000000000007E-2</v>
      </c>
      <c r="AF4172" s="7">
        <f t="shared" si="656"/>
        <v>1437.9050000000002</v>
      </c>
      <c r="AG4172" s="16">
        <v>0</v>
      </c>
      <c r="AH4172" s="84">
        <f t="shared" si="661"/>
        <v>20541.5</v>
      </c>
      <c r="AI4172" s="64"/>
      <c r="AJ4172" s="1">
        <v>34</v>
      </c>
      <c r="AK4172" s="12">
        <f t="shared" si="657"/>
        <v>0</v>
      </c>
    </row>
    <row r="4173" spans="1:37" hidden="1" x14ac:dyDescent="0.3">
      <c r="A4173" s="104" t="s">
        <v>3417</v>
      </c>
      <c r="B4173" s="91" t="s">
        <v>35</v>
      </c>
      <c r="C4173" s="91" t="s">
        <v>59</v>
      </c>
      <c r="D4173" s="91" t="s">
        <v>60</v>
      </c>
      <c r="E4173" s="91" t="s">
        <v>1072</v>
      </c>
      <c r="F4173" s="91" t="s">
        <v>1072</v>
      </c>
      <c r="G4173" s="91" t="s">
        <v>1072</v>
      </c>
      <c r="H4173" s="91">
        <v>360</v>
      </c>
      <c r="I4173" s="91" t="s">
        <v>1063</v>
      </c>
      <c r="J4173" s="2" t="s">
        <v>3336</v>
      </c>
      <c r="K4173" s="2" t="s">
        <v>3296</v>
      </c>
      <c r="L4173" s="2" t="s">
        <v>35</v>
      </c>
      <c r="M4173" s="91" t="s">
        <v>1073</v>
      </c>
      <c r="N4173" s="64"/>
      <c r="O4173" s="64" t="s">
        <v>413</v>
      </c>
      <c r="P4173" s="64" t="s">
        <v>46</v>
      </c>
      <c r="Q4173" s="16">
        <v>0.02</v>
      </c>
      <c r="R4173" s="64" t="s">
        <v>1074</v>
      </c>
      <c r="S4173" s="64"/>
      <c r="T4173" s="84">
        <v>109509.4</v>
      </c>
      <c r="U4173" s="84"/>
      <c r="V4173" s="84">
        <v>0</v>
      </c>
      <c r="W4173" s="84">
        <f t="shared" si="658"/>
        <v>109509.4</v>
      </c>
      <c r="X4173" s="84">
        <f t="shared" si="659"/>
        <v>0</v>
      </c>
      <c r="Y4173" s="84"/>
      <c r="Z4173" s="16">
        <v>0</v>
      </c>
      <c r="AA4173" s="7">
        <v>0</v>
      </c>
      <c r="AB4173" s="7">
        <f t="shared" ref="AB4173:AB4236" si="662">X4173+AA4173</f>
        <v>0</v>
      </c>
      <c r="AC4173" s="5">
        <f t="shared" ref="AC4173:AC4236" si="663">IF(P4173="返现",X4173*Q4173,V4173-X4173)</f>
        <v>0</v>
      </c>
      <c r="AD4173" s="84">
        <f t="shared" si="660"/>
        <v>0</v>
      </c>
      <c r="AE4173" s="3">
        <f>VLOOKUP(I4173,[1]媒体政策预估表!A:N,MATCH(O4173,[1]媒体政策预估表!$A$2:$M$2,0),0)</f>
        <v>7.0000000000000007E-2</v>
      </c>
      <c r="AF4173" s="7">
        <f t="shared" ref="AF4173:AF4236" si="664">AD4173*AE4173</f>
        <v>0</v>
      </c>
      <c r="AG4173" s="16">
        <v>0</v>
      </c>
      <c r="AH4173" s="84">
        <f t="shared" si="661"/>
        <v>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3417</v>
      </c>
      <c r="B4174" s="91" t="s">
        <v>35</v>
      </c>
      <c r="C4174" s="91" t="s">
        <v>59</v>
      </c>
      <c r="D4174" s="91" t="s">
        <v>60</v>
      </c>
      <c r="E4174" s="91" t="s">
        <v>1078</v>
      </c>
      <c r="F4174" s="91" t="s">
        <v>1079</v>
      </c>
      <c r="G4174" s="91" t="s">
        <v>1078</v>
      </c>
      <c r="H4174" s="91">
        <v>360</v>
      </c>
      <c r="I4174" s="91" t="s">
        <v>1063</v>
      </c>
      <c r="J4174" s="2" t="s">
        <v>3336</v>
      </c>
      <c r="K4174" s="2" t="s">
        <v>3296</v>
      </c>
      <c r="L4174" s="2" t="s">
        <v>35</v>
      </c>
      <c r="M4174" s="91" t="s">
        <v>1078</v>
      </c>
      <c r="N4174" s="64"/>
      <c r="O4174" s="64" t="s">
        <v>413</v>
      </c>
      <c r="P4174" s="64" t="s">
        <v>46</v>
      </c>
      <c r="Q4174" s="16">
        <v>0.02</v>
      </c>
      <c r="R4174" s="64" t="s">
        <v>1080</v>
      </c>
      <c r="S4174" s="64"/>
      <c r="T4174" s="84">
        <v>23055.1</v>
      </c>
      <c r="U4174" s="84"/>
      <c r="V4174" s="84">
        <v>22990</v>
      </c>
      <c r="W4174" s="84">
        <f t="shared" si="658"/>
        <v>65.099999999998545</v>
      </c>
      <c r="X4174" s="84">
        <f t="shared" si="659"/>
        <v>22539.215686274511</v>
      </c>
      <c r="Y4174" s="84"/>
      <c r="Z4174" s="16">
        <v>0</v>
      </c>
      <c r="AA4174" s="7">
        <v>0</v>
      </c>
      <c r="AB4174" s="7">
        <f t="shared" si="662"/>
        <v>22539.215686274511</v>
      </c>
      <c r="AC4174" s="5">
        <f t="shared" si="663"/>
        <v>450.78431372548948</v>
      </c>
      <c r="AD4174" s="84">
        <f t="shared" si="660"/>
        <v>22990</v>
      </c>
      <c r="AE4174" s="3">
        <f>VLOOKUP(I4174,[1]媒体政策预估表!A:N,MATCH(O4174,[1]媒体政策预估表!$A$2:$M$2,0),0)</f>
        <v>7.0000000000000007E-2</v>
      </c>
      <c r="AF4174" s="7">
        <f t="shared" si="664"/>
        <v>1609.3000000000002</v>
      </c>
      <c r="AG4174" s="16">
        <v>0</v>
      </c>
      <c r="AH4174" s="84">
        <f t="shared" si="661"/>
        <v>22990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3417</v>
      </c>
      <c r="B4175" s="91" t="s">
        <v>35</v>
      </c>
      <c r="C4175" s="91" t="s">
        <v>59</v>
      </c>
      <c r="D4175" s="91" t="s">
        <v>60</v>
      </c>
      <c r="E4175" s="91" t="s">
        <v>1083</v>
      </c>
      <c r="F4175" s="91" t="s">
        <v>1083</v>
      </c>
      <c r="G4175" s="91" t="s">
        <v>1083</v>
      </c>
      <c r="H4175" s="91">
        <v>360</v>
      </c>
      <c r="I4175" s="91" t="s">
        <v>1063</v>
      </c>
      <c r="J4175" s="2" t="s">
        <v>3336</v>
      </c>
      <c r="K4175" s="2" t="s">
        <v>3296</v>
      </c>
      <c r="L4175" s="2" t="s">
        <v>35</v>
      </c>
      <c r="M4175" s="91" t="s">
        <v>1083</v>
      </c>
      <c r="N4175" s="64"/>
      <c r="O4175" s="64" t="s">
        <v>413</v>
      </c>
      <c r="P4175" s="64" t="s">
        <v>46</v>
      </c>
      <c r="Q4175" s="16">
        <v>0.02</v>
      </c>
      <c r="R4175" s="64" t="s">
        <v>1084</v>
      </c>
      <c r="S4175" s="64"/>
      <c r="T4175" s="84">
        <v>381</v>
      </c>
      <c r="U4175" s="84"/>
      <c r="V4175" s="84">
        <v>0</v>
      </c>
      <c r="W4175" s="84">
        <f t="shared" si="658"/>
        <v>381</v>
      </c>
      <c r="X4175" s="84">
        <f t="shared" si="659"/>
        <v>0</v>
      </c>
      <c r="Y4175" s="84"/>
      <c r="Z4175" s="16">
        <v>0</v>
      </c>
      <c r="AA4175" s="7">
        <v>0</v>
      </c>
      <c r="AB4175" s="7">
        <f t="shared" si="662"/>
        <v>0</v>
      </c>
      <c r="AC4175" s="5">
        <f t="shared" si="663"/>
        <v>0</v>
      </c>
      <c r="AD4175" s="84">
        <f t="shared" si="660"/>
        <v>0</v>
      </c>
      <c r="AE4175" s="3">
        <f>VLOOKUP(I4175,[1]媒体政策预估表!A:N,MATCH(O4175,[1]媒体政策预估表!$A$2:$M$2,0),0)</f>
        <v>7.0000000000000007E-2</v>
      </c>
      <c r="AF4175" s="7">
        <f t="shared" si="664"/>
        <v>0</v>
      </c>
      <c r="AG4175" s="16">
        <v>0</v>
      </c>
      <c r="AH4175" s="84">
        <f t="shared" si="661"/>
        <v>0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3417</v>
      </c>
      <c r="B4176" s="91" t="s">
        <v>35</v>
      </c>
      <c r="C4176" s="91" t="s">
        <v>59</v>
      </c>
      <c r="D4176" s="91" t="s">
        <v>60</v>
      </c>
      <c r="E4176" s="91" t="s">
        <v>422</v>
      </c>
      <c r="F4176" s="91" t="s">
        <v>422</v>
      </c>
      <c r="G4176" s="91" t="s">
        <v>422</v>
      </c>
      <c r="H4176" s="91">
        <v>360</v>
      </c>
      <c r="I4176" s="91" t="s">
        <v>1063</v>
      </c>
      <c r="J4176" s="2" t="s">
        <v>3336</v>
      </c>
      <c r="K4176" s="2" t="s">
        <v>3296</v>
      </c>
      <c r="L4176" s="2" t="s">
        <v>35</v>
      </c>
      <c r="M4176" s="91" t="s">
        <v>422</v>
      </c>
      <c r="N4176" s="64"/>
      <c r="O4176" s="64" t="s">
        <v>413</v>
      </c>
      <c r="P4176" s="64" t="s">
        <v>46</v>
      </c>
      <c r="Q4176" s="16">
        <v>0.02</v>
      </c>
      <c r="R4176" s="64" t="s">
        <v>1085</v>
      </c>
      <c r="S4176" s="64"/>
      <c r="T4176" s="84">
        <v>20000</v>
      </c>
      <c r="U4176" s="84"/>
      <c r="V4176" s="84">
        <v>6426.2</v>
      </c>
      <c r="W4176" s="84">
        <f t="shared" si="658"/>
        <v>13573.8</v>
      </c>
      <c r="X4176" s="84">
        <f t="shared" si="659"/>
        <v>6300.1960784313724</v>
      </c>
      <c r="Y4176" s="84"/>
      <c r="Z4176" s="16">
        <v>0</v>
      </c>
      <c r="AA4176" s="7">
        <v>0</v>
      </c>
      <c r="AB4176" s="7">
        <f t="shared" si="662"/>
        <v>6300.1960784313724</v>
      </c>
      <c r="AC4176" s="5">
        <f t="shared" si="663"/>
        <v>126.00392156862745</v>
      </c>
      <c r="AD4176" s="84">
        <f t="shared" si="660"/>
        <v>6426.2</v>
      </c>
      <c r="AE4176" s="3">
        <f>VLOOKUP(I4176,[1]媒体政策预估表!A:N,MATCH(O4176,[1]媒体政策预估表!$A$2:$M$2,0),0)</f>
        <v>7.0000000000000007E-2</v>
      </c>
      <c r="AF4176" s="7">
        <f t="shared" si="664"/>
        <v>449.834</v>
      </c>
      <c r="AG4176" s="16">
        <v>0</v>
      </c>
      <c r="AH4176" s="84">
        <f t="shared" si="661"/>
        <v>6426.2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3417</v>
      </c>
      <c r="B4177" s="91" t="s">
        <v>35</v>
      </c>
      <c r="C4177" s="91" t="s">
        <v>59</v>
      </c>
      <c r="D4177" s="91" t="s">
        <v>60</v>
      </c>
      <c r="E4177" s="91" t="s">
        <v>787</v>
      </c>
      <c r="F4177" s="91" t="s">
        <v>787</v>
      </c>
      <c r="G4177" s="91" t="s">
        <v>787</v>
      </c>
      <c r="H4177" s="91">
        <v>360</v>
      </c>
      <c r="I4177" s="91" t="s">
        <v>1063</v>
      </c>
      <c r="J4177" s="2" t="s">
        <v>3336</v>
      </c>
      <c r="K4177" s="2" t="s">
        <v>3296</v>
      </c>
      <c r="L4177" s="2" t="s">
        <v>35</v>
      </c>
      <c r="M4177" s="91" t="s">
        <v>787</v>
      </c>
      <c r="N4177" s="64"/>
      <c r="O4177" s="64" t="s">
        <v>413</v>
      </c>
      <c r="P4177" s="64" t="s">
        <v>46</v>
      </c>
      <c r="Q4177" s="16">
        <v>0.02</v>
      </c>
      <c r="R4177" s="64" t="s">
        <v>1082</v>
      </c>
      <c r="S4177" s="64"/>
      <c r="T4177" s="84">
        <v>14216.96</v>
      </c>
      <c r="U4177" s="84"/>
      <c r="V4177" s="84">
        <v>2347.5</v>
      </c>
      <c r="W4177" s="84">
        <f t="shared" si="658"/>
        <v>11869.46</v>
      </c>
      <c r="X4177" s="84">
        <f t="shared" si="659"/>
        <v>2301.4705882352941</v>
      </c>
      <c r="Y4177" s="84"/>
      <c r="Z4177" s="16">
        <v>0</v>
      </c>
      <c r="AA4177" s="7">
        <v>0</v>
      </c>
      <c r="AB4177" s="7">
        <f t="shared" si="662"/>
        <v>2301.4705882352941</v>
      </c>
      <c r="AC4177" s="5">
        <f t="shared" si="663"/>
        <v>46.029411764705856</v>
      </c>
      <c r="AD4177" s="84">
        <f t="shared" si="660"/>
        <v>2347.5</v>
      </c>
      <c r="AE4177" s="3">
        <f>VLOOKUP(I4177,[1]媒体政策预估表!A:N,MATCH(O4177,[1]媒体政策预估表!$A$2:$M$2,0),0)</f>
        <v>7.0000000000000007E-2</v>
      </c>
      <c r="AF4177" s="7">
        <f t="shared" si="664"/>
        <v>164.32500000000002</v>
      </c>
      <c r="AG4177" s="16">
        <v>0</v>
      </c>
      <c r="AH4177" s="84">
        <f t="shared" si="661"/>
        <v>2347.5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3417</v>
      </c>
      <c r="B4178" s="91" t="s">
        <v>35</v>
      </c>
      <c r="C4178" s="91" t="s">
        <v>59</v>
      </c>
      <c r="D4178" s="91" t="s">
        <v>60</v>
      </c>
      <c r="E4178" s="91" t="s">
        <v>1096</v>
      </c>
      <c r="F4178" s="91" t="s">
        <v>1096</v>
      </c>
      <c r="G4178" s="91" t="s">
        <v>1096</v>
      </c>
      <c r="H4178" s="91">
        <v>360</v>
      </c>
      <c r="I4178" s="91" t="s">
        <v>1063</v>
      </c>
      <c r="J4178" s="2" t="s">
        <v>3336</v>
      </c>
      <c r="K4178" s="2" t="s">
        <v>3296</v>
      </c>
      <c r="L4178" s="2" t="s">
        <v>35</v>
      </c>
      <c r="M4178" s="91" t="s">
        <v>1096</v>
      </c>
      <c r="N4178" s="64"/>
      <c r="O4178" s="64" t="s">
        <v>413</v>
      </c>
      <c r="P4178" s="64" t="s">
        <v>41</v>
      </c>
      <c r="Q4178" s="16">
        <v>0</v>
      </c>
      <c r="R4178" s="64" t="s">
        <v>1097</v>
      </c>
      <c r="S4178" s="64"/>
      <c r="T4178" s="84">
        <v>1</v>
      </c>
      <c r="U4178" s="84"/>
      <c r="V4178" s="84">
        <v>0</v>
      </c>
      <c r="W4178" s="84">
        <f t="shared" si="658"/>
        <v>1</v>
      </c>
      <c r="X4178" s="84">
        <f t="shared" si="659"/>
        <v>0</v>
      </c>
      <c r="Y4178" s="84"/>
      <c r="Z4178" s="16">
        <v>0</v>
      </c>
      <c r="AA4178" s="7">
        <v>0</v>
      </c>
      <c r="AB4178" s="7">
        <f t="shared" si="662"/>
        <v>0</v>
      </c>
      <c r="AC4178" s="5">
        <f t="shared" si="663"/>
        <v>0</v>
      </c>
      <c r="AD4178" s="84">
        <f t="shared" si="660"/>
        <v>0</v>
      </c>
      <c r="AE4178" s="3">
        <f>VLOOKUP(I4178,[1]媒体政策预估表!A:N,MATCH(O4178,[1]媒体政策预估表!$A$2:$M$2,0),0)</f>
        <v>7.0000000000000007E-2</v>
      </c>
      <c r="AF4178" s="7">
        <f t="shared" si="664"/>
        <v>0</v>
      </c>
      <c r="AG4178" s="16">
        <v>0</v>
      </c>
      <c r="AH4178" s="84">
        <f t="shared" si="661"/>
        <v>0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3418</v>
      </c>
      <c r="B4179" s="91" t="s">
        <v>35</v>
      </c>
      <c r="C4179" s="91" t="s">
        <v>36</v>
      </c>
      <c r="D4179" s="91" t="s">
        <v>226</v>
      </c>
      <c r="E4179" s="91" t="s">
        <v>1098</v>
      </c>
      <c r="F4179" s="91" t="s">
        <v>1098</v>
      </c>
      <c r="G4179" s="91" t="s">
        <v>1098</v>
      </c>
      <c r="H4179" s="91">
        <v>360</v>
      </c>
      <c r="I4179" s="91" t="s">
        <v>1063</v>
      </c>
      <c r="J4179" s="2" t="s">
        <v>3336</v>
      </c>
      <c r="K4179" s="2" t="s">
        <v>3296</v>
      </c>
      <c r="L4179" s="2" t="s">
        <v>35</v>
      </c>
      <c r="M4179" s="91" t="s">
        <v>1098</v>
      </c>
      <c r="N4179" s="64"/>
      <c r="O4179" s="64" t="s">
        <v>413</v>
      </c>
      <c r="P4179" s="64" t="s">
        <v>46</v>
      </c>
      <c r="Q4179" s="16">
        <v>0.02</v>
      </c>
      <c r="R4179" s="64" t="s">
        <v>1099</v>
      </c>
      <c r="S4179" s="64"/>
      <c r="T4179" s="84">
        <v>8869.1</v>
      </c>
      <c r="U4179" s="84"/>
      <c r="V4179" s="84">
        <v>2335</v>
      </c>
      <c r="W4179" s="84">
        <f t="shared" si="658"/>
        <v>6534.1</v>
      </c>
      <c r="X4179" s="84">
        <f t="shared" si="659"/>
        <v>2289.2156862745096</v>
      </c>
      <c r="Y4179" s="84"/>
      <c r="Z4179" s="16">
        <v>0</v>
      </c>
      <c r="AA4179" s="7">
        <v>0</v>
      </c>
      <c r="AB4179" s="7">
        <f t="shared" si="662"/>
        <v>2289.2156862745096</v>
      </c>
      <c r="AC4179" s="5">
        <f t="shared" si="663"/>
        <v>45.784313725490392</v>
      </c>
      <c r="AD4179" s="84">
        <f t="shared" si="660"/>
        <v>2335</v>
      </c>
      <c r="AE4179" s="3">
        <f>VLOOKUP(I4179,[1]媒体政策预估表!A:N,MATCH(O4179,[1]媒体政策预估表!$A$2:$M$2,0),0)</f>
        <v>7.0000000000000007E-2</v>
      </c>
      <c r="AF4179" s="7">
        <f t="shared" si="664"/>
        <v>163.45000000000002</v>
      </c>
      <c r="AG4179" s="16">
        <v>0</v>
      </c>
      <c r="AH4179" s="84">
        <f t="shared" si="661"/>
        <v>2335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3418</v>
      </c>
      <c r="B4180" s="91" t="s">
        <v>35</v>
      </c>
      <c r="C4180" s="91" t="s">
        <v>36</v>
      </c>
      <c r="D4180" s="91" t="s">
        <v>226</v>
      </c>
      <c r="E4180" s="91" t="s">
        <v>1102</v>
      </c>
      <c r="F4180" s="91" t="s">
        <v>1102</v>
      </c>
      <c r="G4180" s="91" t="s">
        <v>1102</v>
      </c>
      <c r="H4180" s="91">
        <v>360</v>
      </c>
      <c r="I4180" s="91" t="s">
        <v>1063</v>
      </c>
      <c r="J4180" s="2" t="s">
        <v>3336</v>
      </c>
      <c r="K4180" s="2" t="s">
        <v>3296</v>
      </c>
      <c r="L4180" s="2" t="s">
        <v>35</v>
      </c>
      <c r="M4180" s="91" t="s">
        <v>1102</v>
      </c>
      <c r="N4180" s="64"/>
      <c r="O4180" s="64" t="s">
        <v>413</v>
      </c>
      <c r="P4180" s="64" t="s">
        <v>41</v>
      </c>
      <c r="Q4180" s="16">
        <v>0</v>
      </c>
      <c r="R4180" s="64" t="s">
        <v>1103</v>
      </c>
      <c r="S4180" s="64"/>
      <c r="T4180" s="84">
        <v>1</v>
      </c>
      <c r="U4180" s="84"/>
      <c r="V4180" s="84">
        <v>0</v>
      </c>
      <c r="W4180" s="84">
        <f t="shared" si="658"/>
        <v>1</v>
      </c>
      <c r="X4180" s="84">
        <f t="shared" si="659"/>
        <v>0</v>
      </c>
      <c r="Y4180" s="84"/>
      <c r="Z4180" s="16">
        <v>0</v>
      </c>
      <c r="AA4180" s="7">
        <v>0</v>
      </c>
      <c r="AB4180" s="7">
        <f t="shared" si="662"/>
        <v>0</v>
      </c>
      <c r="AC4180" s="5">
        <f t="shared" si="663"/>
        <v>0</v>
      </c>
      <c r="AD4180" s="84">
        <f t="shared" si="660"/>
        <v>0</v>
      </c>
      <c r="AE4180" s="3">
        <f>VLOOKUP(I4180,[1]媒体政策预估表!A:N,MATCH(O4180,[1]媒体政策预估表!$A$2:$M$2,0),0)</f>
        <v>7.0000000000000007E-2</v>
      </c>
      <c r="AF4180" s="7">
        <f t="shared" si="664"/>
        <v>0</v>
      </c>
      <c r="AG4180" s="16">
        <v>0</v>
      </c>
      <c r="AH4180" s="84">
        <f t="shared" si="661"/>
        <v>0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3417</v>
      </c>
      <c r="B4181" s="91" t="s">
        <v>35</v>
      </c>
      <c r="C4181" s="91" t="s">
        <v>36</v>
      </c>
      <c r="D4181" s="91" t="s">
        <v>226</v>
      </c>
      <c r="E4181" s="91" t="s">
        <v>1111</v>
      </c>
      <c r="F4181" s="91" t="s">
        <v>1111</v>
      </c>
      <c r="G4181" s="91" t="s">
        <v>1111</v>
      </c>
      <c r="H4181" s="91">
        <v>360</v>
      </c>
      <c r="I4181" s="91" t="s">
        <v>1063</v>
      </c>
      <c r="J4181" s="2" t="s">
        <v>3336</v>
      </c>
      <c r="K4181" s="2" t="s">
        <v>3296</v>
      </c>
      <c r="L4181" s="2" t="s">
        <v>35</v>
      </c>
      <c r="M4181" s="91" t="s">
        <v>1111</v>
      </c>
      <c r="N4181" s="64"/>
      <c r="O4181" s="64" t="s">
        <v>413</v>
      </c>
      <c r="P4181" s="64" t="s">
        <v>41</v>
      </c>
      <c r="Q4181" s="16">
        <v>0</v>
      </c>
      <c r="R4181" s="64" t="s">
        <v>1112</v>
      </c>
      <c r="S4181" s="64"/>
      <c r="T4181" s="84">
        <v>6502</v>
      </c>
      <c r="U4181" s="84"/>
      <c r="V4181" s="84">
        <v>494.7</v>
      </c>
      <c r="W4181" s="84">
        <f t="shared" si="658"/>
        <v>6007.3</v>
      </c>
      <c r="X4181" s="84">
        <f t="shared" si="659"/>
        <v>494.7</v>
      </c>
      <c r="Y4181" s="84"/>
      <c r="Z4181" s="16">
        <v>0</v>
      </c>
      <c r="AA4181" s="7">
        <v>0</v>
      </c>
      <c r="AB4181" s="7">
        <f t="shared" si="662"/>
        <v>494.7</v>
      </c>
      <c r="AC4181" s="5">
        <f t="shared" si="663"/>
        <v>0</v>
      </c>
      <c r="AD4181" s="84">
        <f t="shared" si="660"/>
        <v>494.7</v>
      </c>
      <c r="AE4181" s="3">
        <f>VLOOKUP(I4181,[1]媒体政策预估表!A:N,MATCH(O4181,[1]媒体政策预估表!$A$2:$M$2,0),0)</f>
        <v>7.0000000000000007E-2</v>
      </c>
      <c r="AF4181" s="7">
        <f t="shared" si="664"/>
        <v>34.629000000000005</v>
      </c>
      <c r="AG4181" s="16">
        <v>0</v>
      </c>
      <c r="AH4181" s="84">
        <f t="shared" si="661"/>
        <v>494.7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3417</v>
      </c>
      <c r="B4182" s="91" t="s">
        <v>35</v>
      </c>
      <c r="C4182" s="91" t="s">
        <v>36</v>
      </c>
      <c r="D4182" s="91" t="s">
        <v>226</v>
      </c>
      <c r="E4182" s="91" t="s">
        <v>1117</v>
      </c>
      <c r="F4182" s="91" t="s">
        <v>1117</v>
      </c>
      <c r="G4182" s="91" t="s">
        <v>1117</v>
      </c>
      <c r="H4182" s="91">
        <v>360</v>
      </c>
      <c r="I4182" s="91" t="s">
        <v>1063</v>
      </c>
      <c r="J4182" s="2" t="s">
        <v>3336</v>
      </c>
      <c r="K4182" s="2" t="s">
        <v>3296</v>
      </c>
      <c r="L4182" s="2" t="s">
        <v>35</v>
      </c>
      <c r="M4182" s="91" t="s">
        <v>1117</v>
      </c>
      <c r="N4182" s="64"/>
      <c r="O4182" s="64" t="s">
        <v>413</v>
      </c>
      <c r="P4182" s="64" t="s">
        <v>41</v>
      </c>
      <c r="Q4182" s="16">
        <v>0</v>
      </c>
      <c r="R4182" s="64" t="s">
        <v>1118</v>
      </c>
      <c r="S4182" s="64"/>
      <c r="T4182" s="84">
        <v>2177.5</v>
      </c>
      <c r="U4182" s="84"/>
      <c r="V4182" s="84">
        <v>2173.5</v>
      </c>
      <c r="W4182" s="84">
        <f t="shared" si="658"/>
        <v>4</v>
      </c>
      <c r="X4182" s="84">
        <f t="shared" si="659"/>
        <v>2173.5</v>
      </c>
      <c r="Y4182" s="84"/>
      <c r="Z4182" s="16">
        <v>0</v>
      </c>
      <c r="AA4182" s="7">
        <v>0</v>
      </c>
      <c r="AB4182" s="7">
        <f t="shared" si="662"/>
        <v>2173.5</v>
      </c>
      <c r="AC4182" s="5">
        <f t="shared" si="663"/>
        <v>0</v>
      </c>
      <c r="AD4182" s="84">
        <f t="shared" si="660"/>
        <v>2173.5</v>
      </c>
      <c r="AE4182" s="3">
        <f>VLOOKUP(I4182,[1]媒体政策预估表!A:N,MATCH(O4182,[1]媒体政策预估表!$A$2:$M$2,0),0)</f>
        <v>7.0000000000000007E-2</v>
      </c>
      <c r="AF4182" s="7">
        <f t="shared" si="664"/>
        <v>152.14500000000001</v>
      </c>
      <c r="AG4182" s="16">
        <v>0</v>
      </c>
      <c r="AH4182" s="84">
        <f t="shared" si="661"/>
        <v>2173.5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3417</v>
      </c>
      <c r="B4183" s="91" t="s">
        <v>35</v>
      </c>
      <c r="C4183" s="91" t="s">
        <v>36</v>
      </c>
      <c r="D4183" s="91" t="s">
        <v>226</v>
      </c>
      <c r="E4183" s="91" t="s">
        <v>1123</v>
      </c>
      <c r="F4183" s="91" t="s">
        <v>1124</v>
      </c>
      <c r="G4183" s="91" t="s">
        <v>1123</v>
      </c>
      <c r="H4183" s="91">
        <v>360</v>
      </c>
      <c r="I4183" s="91" t="s">
        <v>1063</v>
      </c>
      <c r="J4183" s="2" t="s">
        <v>3336</v>
      </c>
      <c r="K4183" s="2" t="s">
        <v>3296</v>
      </c>
      <c r="L4183" s="2" t="s">
        <v>35</v>
      </c>
      <c r="M4183" s="91" t="s">
        <v>1123</v>
      </c>
      <c r="N4183" s="64"/>
      <c r="O4183" s="64" t="s">
        <v>413</v>
      </c>
      <c r="P4183" s="64" t="s">
        <v>41</v>
      </c>
      <c r="Q4183" s="16">
        <v>0</v>
      </c>
      <c r="R4183" s="64" t="s">
        <v>1125</v>
      </c>
      <c r="S4183" s="64"/>
      <c r="T4183" s="84">
        <v>9455.9</v>
      </c>
      <c r="U4183" s="84"/>
      <c r="V4183" s="84">
        <v>2622</v>
      </c>
      <c r="W4183" s="84">
        <f t="shared" si="658"/>
        <v>6833.9</v>
      </c>
      <c r="X4183" s="84">
        <f t="shared" si="659"/>
        <v>2622</v>
      </c>
      <c r="Y4183" s="84"/>
      <c r="Z4183" s="16">
        <v>0</v>
      </c>
      <c r="AA4183" s="7">
        <v>0</v>
      </c>
      <c r="AB4183" s="7">
        <f t="shared" si="662"/>
        <v>2622</v>
      </c>
      <c r="AC4183" s="5">
        <f t="shared" si="663"/>
        <v>0</v>
      </c>
      <c r="AD4183" s="84">
        <f t="shared" si="660"/>
        <v>2622</v>
      </c>
      <c r="AE4183" s="3">
        <f>VLOOKUP(I4183,[1]媒体政策预估表!A:N,MATCH(O4183,[1]媒体政策预估表!$A$2:$M$2,0),0)</f>
        <v>7.0000000000000007E-2</v>
      </c>
      <c r="AF4183" s="7">
        <f t="shared" si="664"/>
        <v>183.54000000000002</v>
      </c>
      <c r="AG4183" s="16">
        <v>0</v>
      </c>
      <c r="AH4183" s="84">
        <f t="shared" si="661"/>
        <v>2622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3418</v>
      </c>
      <c r="B4184" s="91" t="s">
        <v>35</v>
      </c>
      <c r="C4184" s="91" t="s">
        <v>36</v>
      </c>
      <c r="D4184" s="91" t="s">
        <v>226</v>
      </c>
      <c r="E4184" s="91" t="s">
        <v>1128</v>
      </c>
      <c r="F4184" s="91" t="s">
        <v>1128</v>
      </c>
      <c r="G4184" s="91" t="s">
        <v>1128</v>
      </c>
      <c r="H4184" s="91">
        <v>360</v>
      </c>
      <c r="I4184" s="91" t="s">
        <v>1063</v>
      </c>
      <c r="J4184" s="2" t="s">
        <v>3336</v>
      </c>
      <c r="K4184" s="2" t="s">
        <v>3296</v>
      </c>
      <c r="L4184" s="2" t="s">
        <v>35</v>
      </c>
      <c r="M4184" s="91" t="s">
        <v>1129</v>
      </c>
      <c r="N4184" s="64"/>
      <c r="O4184" s="64" t="s">
        <v>413</v>
      </c>
      <c r="P4184" s="64" t="s">
        <v>46</v>
      </c>
      <c r="Q4184" s="16">
        <v>0.02</v>
      </c>
      <c r="R4184" s="64" t="s">
        <v>1130</v>
      </c>
      <c r="S4184" s="64"/>
      <c r="T4184" s="84">
        <v>5187.1000000000004</v>
      </c>
      <c r="U4184" s="84"/>
      <c r="V4184" s="84">
        <v>9.8000000000000007</v>
      </c>
      <c r="W4184" s="84">
        <f t="shared" si="658"/>
        <v>5177.3</v>
      </c>
      <c r="X4184" s="84">
        <f t="shared" si="659"/>
        <v>9.6078431372549034</v>
      </c>
      <c r="Y4184" s="84"/>
      <c r="Z4184" s="16">
        <v>0</v>
      </c>
      <c r="AA4184" s="7">
        <v>0</v>
      </c>
      <c r="AB4184" s="7">
        <f t="shared" si="662"/>
        <v>9.6078431372549034</v>
      </c>
      <c r="AC4184" s="5">
        <f t="shared" si="663"/>
        <v>0.19215686274509736</v>
      </c>
      <c r="AD4184" s="84">
        <f t="shared" si="660"/>
        <v>9.8000000000000007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0.68600000000000017</v>
      </c>
      <c r="AG4184" s="16">
        <v>0</v>
      </c>
      <c r="AH4184" s="84">
        <f t="shared" si="661"/>
        <v>9.8000000000000007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3417</v>
      </c>
      <c r="B4185" s="91" t="s">
        <v>35</v>
      </c>
      <c r="C4185" s="91" t="s">
        <v>36</v>
      </c>
      <c r="D4185" s="91" t="s">
        <v>226</v>
      </c>
      <c r="E4185" s="91" t="s">
        <v>1188</v>
      </c>
      <c r="F4185" s="91" t="s">
        <v>1188</v>
      </c>
      <c r="G4185" s="91" t="s">
        <v>1188</v>
      </c>
      <c r="H4185" s="91">
        <v>360</v>
      </c>
      <c r="I4185" s="91" t="s">
        <v>1063</v>
      </c>
      <c r="J4185" s="2" t="s">
        <v>3336</v>
      </c>
      <c r="K4185" s="2" t="s">
        <v>3296</v>
      </c>
      <c r="L4185" s="2" t="s">
        <v>35</v>
      </c>
      <c r="M4185" s="91" t="s">
        <v>1188</v>
      </c>
      <c r="N4185" s="64"/>
      <c r="O4185" s="64" t="s">
        <v>413</v>
      </c>
      <c r="P4185" s="64" t="s">
        <v>41</v>
      </c>
      <c r="Q4185" s="16">
        <v>0</v>
      </c>
      <c r="R4185" s="64" t="s">
        <v>1189</v>
      </c>
      <c r="S4185" s="64"/>
      <c r="T4185" s="84">
        <v>9940.6000000000058</v>
      </c>
      <c r="U4185" s="84"/>
      <c r="V4185" s="84">
        <v>9939.7000000000007</v>
      </c>
      <c r="W4185" s="84">
        <f t="shared" si="658"/>
        <v>0.90000000000509317</v>
      </c>
      <c r="X4185" s="84">
        <f t="shared" si="659"/>
        <v>9939.7000000000007</v>
      </c>
      <c r="Y4185" s="84"/>
      <c r="Z4185" s="16">
        <v>0</v>
      </c>
      <c r="AA4185" s="7">
        <v>0</v>
      </c>
      <c r="AB4185" s="7">
        <f t="shared" si="662"/>
        <v>9939.7000000000007</v>
      </c>
      <c r="AC4185" s="5">
        <f t="shared" si="663"/>
        <v>0</v>
      </c>
      <c r="AD4185" s="84">
        <f t="shared" si="660"/>
        <v>9939.7000000000007</v>
      </c>
      <c r="AE4185" s="3">
        <f>VLOOKUP(I4185,[1]媒体政策预估表!A:N,MATCH(O4185,[1]媒体政策预估表!$A$2:$M$2,0),0)</f>
        <v>7.0000000000000007E-2</v>
      </c>
      <c r="AF4185" s="7">
        <f t="shared" si="664"/>
        <v>695.77900000000011</v>
      </c>
      <c r="AG4185" s="16">
        <v>0</v>
      </c>
      <c r="AH4185" s="84">
        <f t="shared" si="661"/>
        <v>9939.7000000000007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3417</v>
      </c>
      <c r="B4186" s="91" t="s">
        <v>35</v>
      </c>
      <c r="C4186" s="91" t="s">
        <v>36</v>
      </c>
      <c r="D4186" s="91" t="s">
        <v>226</v>
      </c>
      <c r="E4186" s="91" t="s">
        <v>1193</v>
      </c>
      <c r="F4186" s="91" t="s">
        <v>1193</v>
      </c>
      <c r="G4186" s="91" t="s">
        <v>1193</v>
      </c>
      <c r="H4186" s="91">
        <v>360</v>
      </c>
      <c r="I4186" s="91" t="s">
        <v>1063</v>
      </c>
      <c r="J4186" s="2" t="s">
        <v>3336</v>
      </c>
      <c r="K4186" s="2" t="s">
        <v>3296</v>
      </c>
      <c r="L4186" s="2" t="s">
        <v>35</v>
      </c>
      <c r="M4186" s="91" t="s">
        <v>1193</v>
      </c>
      <c r="N4186" s="64"/>
      <c r="O4186" s="64" t="s">
        <v>413</v>
      </c>
      <c r="P4186" s="64" t="s">
        <v>41</v>
      </c>
      <c r="Q4186" s="16">
        <v>0</v>
      </c>
      <c r="R4186" s="64" t="s">
        <v>1194</v>
      </c>
      <c r="S4186" s="64"/>
      <c r="T4186" s="84">
        <v>14520.699999999997</v>
      </c>
      <c r="U4186" s="84"/>
      <c r="V4186" s="84">
        <v>0</v>
      </c>
      <c r="W4186" s="84">
        <f t="shared" si="658"/>
        <v>14520.699999999997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7.0000000000000007E-2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3417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3336</v>
      </c>
      <c r="K4187" s="2" t="s">
        <v>3296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1200</v>
      </c>
      <c r="S4187" s="64"/>
      <c r="T4187" s="84">
        <v>10000</v>
      </c>
      <c r="U4187" s="84"/>
      <c r="V4187" s="84">
        <v>0</v>
      </c>
      <c r="W4187" s="84">
        <f t="shared" si="658"/>
        <v>10000</v>
      </c>
      <c r="X4187" s="84">
        <f t="shared" si="659"/>
        <v>0</v>
      </c>
      <c r="Y4187" s="84"/>
      <c r="Z4187" s="16">
        <v>0</v>
      </c>
      <c r="AA4187" s="7">
        <v>0</v>
      </c>
      <c r="AB4187" s="7">
        <f t="shared" si="662"/>
        <v>0</v>
      </c>
      <c r="AC4187" s="5">
        <f t="shared" si="663"/>
        <v>0</v>
      </c>
      <c r="AD4187" s="84">
        <f t="shared" si="660"/>
        <v>0</v>
      </c>
      <c r="AE4187" s="3">
        <f>VLOOKUP(I4187,[1]媒体政策预估表!A:N,MATCH(O4187,[1]媒体政策预估表!$A$2:$M$2,0),0)</f>
        <v>0.12</v>
      </c>
      <c r="AF4187" s="7">
        <f t="shared" si="664"/>
        <v>0</v>
      </c>
      <c r="AG4187" s="16">
        <v>0</v>
      </c>
      <c r="AH4187" s="84">
        <f t="shared" si="661"/>
        <v>0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3417</v>
      </c>
      <c r="B4188" s="91" t="s">
        <v>35</v>
      </c>
      <c r="C4188" s="91" t="s">
        <v>36</v>
      </c>
      <c r="D4188" s="91" t="s">
        <v>54</v>
      </c>
      <c r="E4188" s="91" t="s">
        <v>1072</v>
      </c>
      <c r="F4188" s="91" t="s">
        <v>1197</v>
      </c>
      <c r="G4188" s="91" t="s">
        <v>1072</v>
      </c>
      <c r="H4188" s="91">
        <v>360</v>
      </c>
      <c r="I4188" s="91" t="s">
        <v>1063</v>
      </c>
      <c r="J4188" s="2" t="s">
        <v>3336</v>
      </c>
      <c r="K4188" s="2" t="s">
        <v>3296</v>
      </c>
      <c r="L4188" s="2" t="s">
        <v>35</v>
      </c>
      <c r="M4188" s="91" t="s">
        <v>1198</v>
      </c>
      <c r="N4188" s="64"/>
      <c r="O4188" s="64" t="s">
        <v>45</v>
      </c>
      <c r="P4188" s="64" t="s">
        <v>46</v>
      </c>
      <c r="Q4188" s="16">
        <v>0.04</v>
      </c>
      <c r="R4188" s="64" t="s">
        <v>1201</v>
      </c>
      <c r="S4188" s="64"/>
      <c r="T4188" s="84">
        <v>112943.86639</v>
      </c>
      <c r="U4188" s="84"/>
      <c r="V4188" s="84">
        <v>3075.1666799999998</v>
      </c>
      <c r="W4188" s="84">
        <f t="shared" si="658"/>
        <v>109868.69971</v>
      </c>
      <c r="X4188" s="84">
        <f t="shared" si="659"/>
        <v>2956.8910384615383</v>
      </c>
      <c r="Y4188" s="84"/>
      <c r="Z4188" s="16">
        <v>0</v>
      </c>
      <c r="AA4188" s="7">
        <v>0</v>
      </c>
      <c r="AB4188" s="7">
        <f t="shared" si="662"/>
        <v>2956.8910384615383</v>
      </c>
      <c r="AC4188" s="5">
        <f t="shared" si="663"/>
        <v>118.27564153846151</v>
      </c>
      <c r="AD4188" s="84">
        <f t="shared" si="660"/>
        <v>3075.1666799999998</v>
      </c>
      <c r="AE4188" s="3">
        <f>VLOOKUP(I4188,[1]媒体政策预估表!A:N,MATCH(O4188,[1]媒体政策预估表!$A$2:$M$2,0),0)</f>
        <v>0.12</v>
      </c>
      <c r="AF4188" s="7">
        <f t="shared" si="664"/>
        <v>369.02000159999994</v>
      </c>
      <c r="AG4188" s="16">
        <v>0</v>
      </c>
      <c r="AH4188" s="84">
        <f t="shared" si="661"/>
        <v>3075.1666799999998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3417</v>
      </c>
      <c r="B4189" s="91" t="s">
        <v>35</v>
      </c>
      <c r="C4189" s="91" t="s">
        <v>36</v>
      </c>
      <c r="D4189" s="91" t="s">
        <v>54</v>
      </c>
      <c r="E4189" s="91" t="s">
        <v>1203</v>
      </c>
      <c r="F4189" s="91" t="s">
        <v>1204</v>
      </c>
      <c r="G4189" s="91" t="s">
        <v>1203</v>
      </c>
      <c r="H4189" s="91">
        <v>360</v>
      </c>
      <c r="I4189" s="91" t="s">
        <v>1063</v>
      </c>
      <c r="J4189" s="2" t="s">
        <v>3336</v>
      </c>
      <c r="K4189" s="2" t="s">
        <v>3296</v>
      </c>
      <c r="L4189" s="2" t="s">
        <v>35</v>
      </c>
      <c r="M4189" s="91" t="s">
        <v>1203</v>
      </c>
      <c r="N4189" s="64"/>
      <c r="O4189" s="64" t="s">
        <v>45</v>
      </c>
      <c r="P4189" s="64" t="s">
        <v>41</v>
      </c>
      <c r="Q4189" s="16">
        <v>0</v>
      </c>
      <c r="R4189" s="64" t="s">
        <v>1205</v>
      </c>
      <c r="S4189" s="64"/>
      <c r="T4189" s="84">
        <v>-787.71024</v>
      </c>
      <c r="U4189" s="84"/>
      <c r="V4189" s="84">
        <v>0.54920999999999998</v>
      </c>
      <c r="W4189" s="84">
        <f t="shared" si="658"/>
        <v>-788.25945000000002</v>
      </c>
      <c r="X4189" s="84">
        <f t="shared" si="659"/>
        <v>0.54920999999999998</v>
      </c>
      <c r="Y4189" s="84"/>
      <c r="Z4189" s="16">
        <v>0</v>
      </c>
      <c r="AA4189" s="7">
        <v>0</v>
      </c>
      <c r="AB4189" s="7">
        <f t="shared" si="662"/>
        <v>0.54920999999999998</v>
      </c>
      <c r="AC4189" s="5">
        <f t="shared" si="663"/>
        <v>0</v>
      </c>
      <c r="AD4189" s="84">
        <f t="shared" si="660"/>
        <v>0.54920999999999998</v>
      </c>
      <c r="AE4189" s="3">
        <f>VLOOKUP(I4189,[1]媒体政策预估表!A:N,MATCH(O4189,[1]媒体政策预估表!$A$2:$M$2,0),0)</f>
        <v>0.12</v>
      </c>
      <c r="AF4189" s="7">
        <f t="shared" si="664"/>
        <v>6.5905199999999997E-2</v>
      </c>
      <c r="AG4189" s="16">
        <v>0</v>
      </c>
      <c r="AH4189" s="84">
        <f t="shared" si="661"/>
        <v>0.54920999999999998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3417</v>
      </c>
      <c r="B4190" s="91" t="s">
        <v>35</v>
      </c>
      <c r="C4190" s="91" t="s">
        <v>36</v>
      </c>
      <c r="D4190" s="91" t="s">
        <v>54</v>
      </c>
      <c r="E4190" s="91" t="s">
        <v>1207</v>
      </c>
      <c r="F4190" s="91" t="s">
        <v>1207</v>
      </c>
      <c r="G4190" s="91" t="s">
        <v>1207</v>
      </c>
      <c r="H4190" s="91">
        <v>360</v>
      </c>
      <c r="I4190" s="91" t="s">
        <v>1063</v>
      </c>
      <c r="J4190" s="2" t="s">
        <v>3336</v>
      </c>
      <c r="K4190" s="2" t="s">
        <v>3296</v>
      </c>
      <c r="L4190" s="2" t="s">
        <v>35</v>
      </c>
      <c r="M4190" s="91" t="s">
        <v>1207</v>
      </c>
      <c r="N4190" s="64"/>
      <c r="O4190" s="64" t="s">
        <v>413</v>
      </c>
      <c r="P4190" s="64" t="s">
        <v>41</v>
      </c>
      <c r="Q4190" s="16">
        <v>0</v>
      </c>
      <c r="R4190" s="64" t="s">
        <v>1208</v>
      </c>
      <c r="S4190" s="64"/>
      <c r="T4190" s="84">
        <v>8412.8999999999978</v>
      </c>
      <c r="U4190" s="84"/>
      <c r="V4190" s="84">
        <v>0</v>
      </c>
      <c r="W4190" s="84">
        <f t="shared" si="658"/>
        <v>8412.8999999999978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7.0000000000000007E-2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3417</v>
      </c>
      <c r="B4191" s="91" t="s">
        <v>35</v>
      </c>
      <c r="C4191" s="91" t="s">
        <v>36</v>
      </c>
      <c r="D4191" s="91" t="s">
        <v>54</v>
      </c>
      <c r="E4191" s="91" t="s">
        <v>1213</v>
      </c>
      <c r="F4191" s="91" t="s">
        <v>1213</v>
      </c>
      <c r="G4191" s="91" t="s">
        <v>1213</v>
      </c>
      <c r="H4191" s="91">
        <v>360</v>
      </c>
      <c r="I4191" s="91" t="s">
        <v>1063</v>
      </c>
      <c r="J4191" s="2" t="s">
        <v>3336</v>
      </c>
      <c r="K4191" s="2" t="s">
        <v>3296</v>
      </c>
      <c r="L4191" s="2" t="s">
        <v>35</v>
      </c>
      <c r="M4191" s="91" t="s">
        <v>1214</v>
      </c>
      <c r="N4191" s="64"/>
      <c r="O4191" s="64" t="s">
        <v>45</v>
      </c>
      <c r="P4191" s="64" t="s">
        <v>46</v>
      </c>
      <c r="Q4191" s="16">
        <v>0.02</v>
      </c>
      <c r="R4191" s="64" t="s">
        <v>1215</v>
      </c>
      <c r="S4191" s="64"/>
      <c r="T4191" s="84">
        <v>-0.01</v>
      </c>
      <c r="U4191" s="84"/>
      <c r="V4191" s="84">
        <v>0</v>
      </c>
      <c r="W4191" s="84">
        <f t="shared" si="658"/>
        <v>-0.01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0.12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3417</v>
      </c>
      <c r="B4192" s="91" t="s">
        <v>35</v>
      </c>
      <c r="C4192" s="91" t="s">
        <v>36</v>
      </c>
      <c r="D4192" s="91" t="s">
        <v>54</v>
      </c>
      <c r="E4192" s="91" t="s">
        <v>1218</v>
      </c>
      <c r="F4192" s="91" t="s">
        <v>1218</v>
      </c>
      <c r="G4192" s="91" t="s">
        <v>1218</v>
      </c>
      <c r="H4192" s="91">
        <v>360</v>
      </c>
      <c r="I4192" s="91" t="s">
        <v>1063</v>
      </c>
      <c r="J4192" s="2" t="s">
        <v>3336</v>
      </c>
      <c r="K4192" s="2" t="s">
        <v>3296</v>
      </c>
      <c r="L4192" s="2" t="s">
        <v>35</v>
      </c>
      <c r="M4192" s="91" t="s">
        <v>1218</v>
      </c>
      <c r="N4192" s="64"/>
      <c r="O4192" s="64" t="s">
        <v>413</v>
      </c>
      <c r="P4192" s="64" t="s">
        <v>41</v>
      </c>
      <c r="Q4192" s="16">
        <v>0</v>
      </c>
      <c r="R4192" s="64" t="s">
        <v>1219</v>
      </c>
      <c r="S4192" s="64"/>
      <c r="T4192" s="84">
        <v>5.7999999999992724</v>
      </c>
      <c r="U4192" s="84"/>
      <c r="V4192" s="84">
        <v>0</v>
      </c>
      <c r="W4192" s="84">
        <f t="shared" si="658"/>
        <v>5.7999999999992724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3418</v>
      </c>
      <c r="B4193" s="91" t="s">
        <v>35</v>
      </c>
      <c r="C4193" s="91" t="s">
        <v>65</v>
      </c>
      <c r="D4193" s="91" t="s">
        <v>66</v>
      </c>
      <c r="E4193" s="91" t="s">
        <v>1242</v>
      </c>
      <c r="F4193" s="91" t="s">
        <v>1242</v>
      </c>
      <c r="G4193" s="91" t="s">
        <v>1242</v>
      </c>
      <c r="H4193" s="91">
        <v>360</v>
      </c>
      <c r="I4193" s="91" t="s">
        <v>1063</v>
      </c>
      <c r="J4193" s="2" t="s">
        <v>3336</v>
      </c>
      <c r="K4193" s="2" t="s">
        <v>3296</v>
      </c>
      <c r="L4193" s="2" t="s">
        <v>35</v>
      </c>
      <c r="M4193" s="91" t="s">
        <v>1242</v>
      </c>
      <c r="N4193" s="64"/>
      <c r="O4193" s="64" t="s">
        <v>413</v>
      </c>
      <c r="P4193" s="64" t="s">
        <v>41</v>
      </c>
      <c r="Q4193" s="16">
        <v>0</v>
      </c>
      <c r="R4193" s="64" t="s">
        <v>1243</v>
      </c>
      <c r="S4193" s="64"/>
      <c r="T4193" s="84">
        <v>10000</v>
      </c>
      <c r="U4193" s="84"/>
      <c r="V4193" s="84">
        <v>0</v>
      </c>
      <c r="W4193" s="84">
        <f t="shared" si="658"/>
        <v>10000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3417</v>
      </c>
      <c r="B4194" s="91" t="s">
        <v>35</v>
      </c>
      <c r="C4194" s="91" t="s">
        <v>65</v>
      </c>
      <c r="D4194" s="91" t="s">
        <v>66</v>
      </c>
      <c r="E4194" s="91" t="s">
        <v>1246</v>
      </c>
      <c r="F4194" s="91" t="s">
        <v>1246</v>
      </c>
      <c r="G4194" s="91" t="s">
        <v>1246</v>
      </c>
      <c r="H4194" s="91">
        <v>360</v>
      </c>
      <c r="I4194" s="91" t="s">
        <v>1063</v>
      </c>
      <c r="J4194" s="2" t="s">
        <v>3336</v>
      </c>
      <c r="K4194" s="2" t="s">
        <v>3296</v>
      </c>
      <c r="L4194" s="2" t="s">
        <v>35</v>
      </c>
      <c r="M4194" s="91" t="s">
        <v>1246</v>
      </c>
      <c r="N4194" s="64"/>
      <c r="O4194" s="64" t="s">
        <v>413</v>
      </c>
      <c r="P4194" s="64" t="s">
        <v>41</v>
      </c>
      <c r="Q4194" s="16">
        <v>0</v>
      </c>
      <c r="R4194" s="64" t="s">
        <v>1247</v>
      </c>
      <c r="S4194" s="64"/>
      <c r="T4194" s="84">
        <v>456.5</v>
      </c>
      <c r="U4194" s="84"/>
      <c r="V4194" s="84">
        <v>0</v>
      </c>
      <c r="W4194" s="84">
        <f t="shared" si="658"/>
        <v>456.5</v>
      </c>
      <c r="X4194" s="84">
        <f t="shared" si="659"/>
        <v>0</v>
      </c>
      <c r="Y4194" s="84"/>
      <c r="Z4194" s="16">
        <v>0</v>
      </c>
      <c r="AA4194" s="7">
        <v>0</v>
      </c>
      <c r="AB4194" s="7">
        <f t="shared" si="662"/>
        <v>0</v>
      </c>
      <c r="AC4194" s="5">
        <f t="shared" si="663"/>
        <v>0</v>
      </c>
      <c r="AD4194" s="84">
        <f t="shared" si="660"/>
        <v>0</v>
      </c>
      <c r="AE4194" s="3">
        <f>VLOOKUP(I4194,[1]媒体政策预估表!A:N,MATCH(O4194,[1]媒体政策预估表!$A$2:$M$2,0),0)</f>
        <v>7.0000000000000007E-2</v>
      </c>
      <c r="AF4194" s="7">
        <f t="shared" si="664"/>
        <v>0</v>
      </c>
      <c r="AG4194" s="16">
        <v>0</v>
      </c>
      <c r="AH4194" s="84">
        <f t="shared" si="661"/>
        <v>0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3417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3336</v>
      </c>
      <c r="K4195" s="2" t="s">
        <v>3296</v>
      </c>
      <c r="L4195" s="2" t="s">
        <v>35</v>
      </c>
      <c r="M4195" s="91" t="s">
        <v>1259</v>
      </c>
      <c r="N4195" s="64"/>
      <c r="O4195" s="64" t="s">
        <v>413</v>
      </c>
      <c r="P4195" s="64" t="s">
        <v>41</v>
      </c>
      <c r="Q4195" s="16">
        <v>0</v>
      </c>
      <c r="R4195" s="64" t="s">
        <v>1260</v>
      </c>
      <c r="S4195" s="64"/>
      <c r="T4195" s="84">
        <v>9396.5</v>
      </c>
      <c r="U4195" s="84"/>
      <c r="V4195" s="84">
        <v>691.5</v>
      </c>
      <c r="W4195" s="84">
        <f t="shared" si="658"/>
        <v>8705</v>
      </c>
      <c r="X4195" s="84">
        <f t="shared" si="659"/>
        <v>691.5</v>
      </c>
      <c r="Y4195" s="84"/>
      <c r="Z4195" s="16">
        <v>0</v>
      </c>
      <c r="AA4195" s="7">
        <v>0</v>
      </c>
      <c r="AB4195" s="7">
        <f t="shared" si="662"/>
        <v>691.5</v>
      </c>
      <c r="AC4195" s="5">
        <f t="shared" si="663"/>
        <v>0</v>
      </c>
      <c r="AD4195" s="84">
        <f t="shared" si="660"/>
        <v>691.5</v>
      </c>
      <c r="AE4195" s="3">
        <f>VLOOKUP(I4195,[1]媒体政策预估表!A:N,MATCH(O4195,[1]媒体政策预估表!$A$2:$M$2,0),0)</f>
        <v>7.0000000000000007E-2</v>
      </c>
      <c r="AF4195" s="7">
        <f t="shared" si="664"/>
        <v>48.405000000000001</v>
      </c>
      <c r="AG4195" s="16">
        <v>0</v>
      </c>
      <c r="AH4195" s="84">
        <f t="shared" si="661"/>
        <v>691.5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3417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3336</v>
      </c>
      <c r="K4196" s="2" t="s">
        <v>3296</v>
      </c>
      <c r="L4196" s="2" t="s">
        <v>35</v>
      </c>
      <c r="M4196" s="91" t="s">
        <v>1256</v>
      </c>
      <c r="N4196" s="64"/>
      <c r="O4196" s="64" t="s">
        <v>413</v>
      </c>
      <c r="P4196" s="64" t="s">
        <v>41</v>
      </c>
      <c r="Q4196" s="16">
        <v>0</v>
      </c>
      <c r="R4196" s="64" t="s">
        <v>1261</v>
      </c>
      <c r="S4196" s="64"/>
      <c r="T4196" s="84">
        <v>10000</v>
      </c>
      <c r="U4196" s="84"/>
      <c r="V4196" s="84">
        <v>633</v>
      </c>
      <c r="W4196" s="84">
        <f t="shared" si="658"/>
        <v>9367</v>
      </c>
      <c r="X4196" s="84">
        <f t="shared" si="659"/>
        <v>633</v>
      </c>
      <c r="Y4196" s="84"/>
      <c r="Z4196" s="16">
        <v>0</v>
      </c>
      <c r="AA4196" s="7">
        <v>0</v>
      </c>
      <c r="AB4196" s="7">
        <f t="shared" si="662"/>
        <v>633</v>
      </c>
      <c r="AC4196" s="5">
        <f t="shared" si="663"/>
        <v>0</v>
      </c>
      <c r="AD4196" s="84">
        <f t="shared" si="660"/>
        <v>633</v>
      </c>
      <c r="AE4196" s="3">
        <f>VLOOKUP(I4196,[1]媒体政策预估表!A:N,MATCH(O4196,[1]媒体政策预估表!$A$2:$M$2,0),0)</f>
        <v>7.0000000000000007E-2</v>
      </c>
      <c r="AF4196" s="7">
        <f t="shared" si="664"/>
        <v>44.31</v>
      </c>
      <c r="AG4196" s="16">
        <v>0</v>
      </c>
      <c r="AH4196" s="84">
        <f t="shared" si="661"/>
        <v>633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3418</v>
      </c>
      <c r="B4197" s="91" t="s">
        <v>35</v>
      </c>
      <c r="C4197" s="91" t="s">
        <v>65</v>
      </c>
      <c r="D4197" s="91" t="s">
        <v>124</v>
      </c>
      <c r="E4197" s="91" t="s">
        <v>1256</v>
      </c>
      <c r="F4197" s="91" t="s">
        <v>1256</v>
      </c>
      <c r="G4197" s="91" t="s">
        <v>1256</v>
      </c>
      <c r="H4197" s="91">
        <v>360</v>
      </c>
      <c r="I4197" s="91" t="s">
        <v>1063</v>
      </c>
      <c r="J4197" s="2" t="s">
        <v>3336</v>
      </c>
      <c r="K4197" s="2" t="s">
        <v>3296</v>
      </c>
      <c r="L4197" s="2" t="s">
        <v>35</v>
      </c>
      <c r="M4197" s="91" t="s">
        <v>1264</v>
      </c>
      <c r="N4197" s="64"/>
      <c r="O4197" s="64" t="s">
        <v>413</v>
      </c>
      <c r="P4197" s="64" t="s">
        <v>41</v>
      </c>
      <c r="Q4197" s="16">
        <v>0</v>
      </c>
      <c r="R4197" s="64" t="s">
        <v>1266</v>
      </c>
      <c r="S4197" s="64"/>
      <c r="T4197" s="84">
        <v>7640.5</v>
      </c>
      <c r="U4197" s="84"/>
      <c r="V4197" s="84">
        <v>0</v>
      </c>
      <c r="W4197" s="84">
        <f t="shared" si="658"/>
        <v>7640.5</v>
      </c>
      <c r="X4197" s="84">
        <f t="shared" si="659"/>
        <v>0</v>
      </c>
      <c r="Y4197" s="84"/>
      <c r="Z4197" s="16">
        <v>0</v>
      </c>
      <c r="AA4197" s="7">
        <v>0</v>
      </c>
      <c r="AB4197" s="7">
        <f t="shared" si="662"/>
        <v>0</v>
      </c>
      <c r="AC4197" s="5">
        <f t="shared" si="663"/>
        <v>0</v>
      </c>
      <c r="AD4197" s="84">
        <f t="shared" si="660"/>
        <v>0</v>
      </c>
      <c r="AE4197" s="3">
        <f>VLOOKUP(I4197,[1]媒体政策预估表!A:N,MATCH(O4197,[1]媒体政策预估表!$A$2:$M$2,0),0)</f>
        <v>7.0000000000000007E-2</v>
      </c>
      <c r="AF4197" s="7">
        <f t="shared" si="664"/>
        <v>0</v>
      </c>
      <c r="AG4197" s="16">
        <v>0</v>
      </c>
      <c r="AH4197" s="84">
        <f t="shared" si="661"/>
        <v>0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3417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18" t="s">
        <v>3727</v>
      </c>
      <c r="G4198" s="91" t="s">
        <v>1269</v>
      </c>
      <c r="H4198" s="91">
        <v>360</v>
      </c>
      <c r="I4198" s="91" t="s">
        <v>1063</v>
      </c>
      <c r="J4198" s="2" t="s">
        <v>3336</v>
      </c>
      <c r="K4198" s="2" t="s">
        <v>3296</v>
      </c>
      <c r="L4198" s="2" t="s">
        <v>35</v>
      </c>
      <c r="M4198" s="91" t="s">
        <v>1270</v>
      </c>
      <c r="N4198" s="64"/>
      <c r="O4198" s="64" t="s">
        <v>45</v>
      </c>
      <c r="P4198" s="9" t="s">
        <v>3728</v>
      </c>
      <c r="Q4198" s="16">
        <v>0.02</v>
      </c>
      <c r="R4198" s="64" t="s">
        <v>1271</v>
      </c>
      <c r="S4198" s="64"/>
      <c r="T4198" s="84">
        <v>-4004.1947100000002</v>
      </c>
      <c r="U4198" s="84"/>
      <c r="V4198" s="84">
        <v>1163.5298600000001</v>
      </c>
      <c r="W4198" s="84">
        <f t="shared" si="658"/>
        <v>-5167.7245700000003</v>
      </c>
      <c r="X4198" s="84">
        <f t="shared" si="659"/>
        <v>1140.715549019608</v>
      </c>
      <c r="Y4198" s="84"/>
      <c r="Z4198" s="16">
        <v>0</v>
      </c>
      <c r="AA4198" s="7">
        <v>0</v>
      </c>
      <c r="AB4198" s="7">
        <f t="shared" si="662"/>
        <v>1140.715549019608</v>
      </c>
      <c r="AC4198" s="5">
        <f t="shared" si="663"/>
        <v>22.814310980392065</v>
      </c>
      <c r="AD4198" s="84">
        <f t="shared" si="660"/>
        <v>1163.5298600000001</v>
      </c>
      <c r="AE4198" s="3">
        <f>VLOOKUP(I4198,[1]媒体政策预估表!A:N,MATCH(O4198,[1]媒体政策预估表!$A$2:$M$2,0),0)</f>
        <v>0.12</v>
      </c>
      <c r="AF4198" s="7">
        <f t="shared" si="664"/>
        <v>139.62358320000001</v>
      </c>
      <c r="AG4198" s="16">
        <v>0</v>
      </c>
      <c r="AH4198" s="84">
        <f t="shared" si="661"/>
        <v>1163.5298600000001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3418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3336</v>
      </c>
      <c r="K4199" s="2" t="s">
        <v>3296</v>
      </c>
      <c r="L4199" s="2" t="s">
        <v>35</v>
      </c>
      <c r="M4199" s="91" t="s">
        <v>1269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27714.299920000001</v>
      </c>
      <c r="U4199" s="84"/>
      <c r="V4199" s="84">
        <v>5235.4366399999999</v>
      </c>
      <c r="W4199" s="84">
        <f t="shared" si="658"/>
        <v>22478.863280000001</v>
      </c>
      <c r="X4199" s="84">
        <f t="shared" si="659"/>
        <v>5235.4366399999999</v>
      </c>
      <c r="Y4199" s="84"/>
      <c r="Z4199" s="16">
        <v>0</v>
      </c>
      <c r="AA4199" s="7">
        <v>0</v>
      </c>
      <c r="AB4199" s="7">
        <f t="shared" si="662"/>
        <v>5235.4366399999999</v>
      </c>
      <c r="AC4199" s="5">
        <f t="shared" si="663"/>
        <v>0</v>
      </c>
      <c r="AD4199" s="84">
        <f t="shared" si="660"/>
        <v>5235.4366399999999</v>
      </c>
      <c r="AE4199" s="3">
        <f>VLOOKUP(I4199,[1]媒体政策预估表!A:N,MATCH(O4199,[1]媒体政策预估表!$A$2:$M$2,0),0)</f>
        <v>0.12</v>
      </c>
      <c r="AF4199" s="7">
        <f t="shared" si="664"/>
        <v>628.25239679999993</v>
      </c>
      <c r="AG4199" s="16">
        <v>0</v>
      </c>
      <c r="AH4199" s="84">
        <f t="shared" si="661"/>
        <v>5235.4366399999999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3418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3336</v>
      </c>
      <c r="K4200" s="2" t="s">
        <v>3296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56998.99338</v>
      </c>
      <c r="U4200" s="84"/>
      <c r="V4200" s="84">
        <v>0</v>
      </c>
      <c r="W4200" s="84">
        <f t="shared" si="658"/>
        <v>56998.99338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3417</v>
      </c>
      <c r="B4201" s="91" t="s">
        <v>35</v>
      </c>
      <c r="C4201" s="91" t="s">
        <v>65</v>
      </c>
      <c r="D4201" s="91" t="s">
        <v>124</v>
      </c>
      <c r="E4201" s="91" t="s">
        <v>1269</v>
      </c>
      <c r="F4201" s="91" t="s">
        <v>1269</v>
      </c>
      <c r="G4201" s="91" t="s">
        <v>1269</v>
      </c>
      <c r="H4201" s="91">
        <v>360</v>
      </c>
      <c r="I4201" s="91" t="s">
        <v>1063</v>
      </c>
      <c r="J4201" s="2" t="s">
        <v>3336</v>
      </c>
      <c r="K4201" s="2" t="s">
        <v>3296</v>
      </c>
      <c r="L4201" s="2" t="s">
        <v>35</v>
      </c>
      <c r="M4201" s="91" t="s">
        <v>1277</v>
      </c>
      <c r="N4201" s="64"/>
      <c r="O4201" s="64" t="s">
        <v>45</v>
      </c>
      <c r="P4201" s="64" t="s">
        <v>41</v>
      </c>
      <c r="Q4201" s="16">
        <v>0</v>
      </c>
      <c r="R4201" s="64" t="s">
        <v>1279</v>
      </c>
      <c r="S4201" s="64"/>
      <c r="T4201" s="84">
        <v>50000</v>
      </c>
      <c r="U4201" s="84"/>
      <c r="V4201" s="84">
        <v>0</v>
      </c>
      <c r="W4201" s="84">
        <f t="shared" si="658"/>
        <v>50000</v>
      </c>
      <c r="X4201" s="84">
        <f t="shared" si="659"/>
        <v>0</v>
      </c>
      <c r="Y4201" s="84"/>
      <c r="Z4201" s="16">
        <v>0</v>
      </c>
      <c r="AA4201" s="7">
        <v>0</v>
      </c>
      <c r="AB4201" s="7">
        <f t="shared" si="662"/>
        <v>0</v>
      </c>
      <c r="AC4201" s="5">
        <f t="shared" si="663"/>
        <v>0</v>
      </c>
      <c r="AD4201" s="84">
        <f t="shared" si="660"/>
        <v>0</v>
      </c>
      <c r="AE4201" s="3">
        <f>VLOOKUP(I4201,[1]媒体政策预估表!A:N,MATCH(O4201,[1]媒体政策预估表!$A$2:$M$2,0),0)</f>
        <v>0.12</v>
      </c>
      <c r="AF4201" s="7">
        <f t="shared" si="664"/>
        <v>0</v>
      </c>
      <c r="AG4201" s="16">
        <v>0</v>
      </c>
      <c r="AH4201" s="84">
        <f t="shared" si="661"/>
        <v>0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3418</v>
      </c>
      <c r="B4202" s="91" t="s">
        <v>35</v>
      </c>
      <c r="C4202" s="91" t="s">
        <v>65</v>
      </c>
      <c r="D4202" s="91" t="s">
        <v>124</v>
      </c>
      <c r="E4202" s="91" t="s">
        <v>1282</v>
      </c>
      <c r="F4202" s="91" t="s">
        <v>1282</v>
      </c>
      <c r="G4202" s="91" t="s">
        <v>1282</v>
      </c>
      <c r="H4202" s="91">
        <v>360</v>
      </c>
      <c r="I4202" s="91" t="s">
        <v>1063</v>
      </c>
      <c r="J4202" s="2" t="s">
        <v>3336</v>
      </c>
      <c r="K4202" s="2" t="s">
        <v>3296</v>
      </c>
      <c r="L4202" s="2" t="s">
        <v>35</v>
      </c>
      <c r="M4202" s="91" t="s">
        <v>1282</v>
      </c>
      <c r="N4202" s="64"/>
      <c r="O4202" s="64" t="s">
        <v>413</v>
      </c>
      <c r="P4202" s="64" t="s">
        <v>46</v>
      </c>
      <c r="Q4202" s="16">
        <v>0.02</v>
      </c>
      <c r="R4202" s="64" t="s">
        <v>1283</v>
      </c>
      <c r="S4202" s="64"/>
      <c r="T4202" s="84">
        <v>26780.400000000001</v>
      </c>
      <c r="U4202" s="84"/>
      <c r="V4202" s="84">
        <v>10628.4</v>
      </c>
      <c r="W4202" s="84">
        <f t="shared" si="658"/>
        <v>16152.000000000002</v>
      </c>
      <c r="X4202" s="84">
        <f t="shared" si="659"/>
        <v>10420</v>
      </c>
      <c r="Y4202" s="84"/>
      <c r="Z4202" s="16">
        <v>0</v>
      </c>
      <c r="AA4202" s="7">
        <v>0</v>
      </c>
      <c r="AB4202" s="7">
        <f t="shared" si="662"/>
        <v>10420</v>
      </c>
      <c r="AC4202" s="5">
        <f t="shared" si="663"/>
        <v>208.39999999999964</v>
      </c>
      <c r="AD4202" s="84">
        <f t="shared" si="660"/>
        <v>10628.4</v>
      </c>
      <c r="AE4202" s="3">
        <f>VLOOKUP(I4202,[1]媒体政策预估表!A:N,MATCH(O4202,[1]媒体政策预估表!$A$2:$M$2,0),0)</f>
        <v>7.0000000000000007E-2</v>
      </c>
      <c r="AF4202" s="7">
        <f t="shared" si="664"/>
        <v>743.98800000000006</v>
      </c>
      <c r="AG4202" s="16">
        <v>0</v>
      </c>
      <c r="AH4202" s="84">
        <f t="shared" si="661"/>
        <v>10628.4</v>
      </c>
      <c r="AI4202" s="64"/>
      <c r="AJ4202" s="1" t="e">
        <v>#N/A</v>
      </c>
      <c r="AK4202" s="12">
        <f t="shared" si="657"/>
        <v>0</v>
      </c>
    </row>
    <row r="4203" spans="1:37" hidden="1" x14ac:dyDescent="0.3">
      <c r="A4203" s="104" t="s">
        <v>3420</v>
      </c>
      <c r="B4203" s="91" t="s">
        <v>35</v>
      </c>
      <c r="C4203" s="91" t="s">
        <v>65</v>
      </c>
      <c r="D4203" s="91" t="s">
        <v>127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1063</v>
      </c>
      <c r="J4203" s="2" t="s">
        <v>3336</v>
      </c>
      <c r="K4203" s="2" t="s">
        <v>3296</v>
      </c>
      <c r="L4203" s="2" t="s">
        <v>35</v>
      </c>
      <c r="M4203" s="91" t="s">
        <v>1290</v>
      </c>
      <c r="N4203" s="64"/>
      <c r="O4203" s="64" t="s">
        <v>413</v>
      </c>
      <c r="P4203" s="64" t="s">
        <v>46</v>
      </c>
      <c r="Q4203" s="16">
        <v>0.01</v>
      </c>
      <c r="R4203" s="64" t="s">
        <v>1291</v>
      </c>
      <c r="S4203" s="64"/>
      <c r="T4203" s="84">
        <v>-3.8000000000104706</v>
      </c>
      <c r="U4203" s="84"/>
      <c r="V4203" s="84">
        <v>0</v>
      </c>
      <c r="W4203" s="84">
        <f t="shared" si="658"/>
        <v>-3.8000000000104706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ref="AK4203:AK4266" si="665">X4203+AA4203-AB4203</f>
        <v>0</v>
      </c>
    </row>
    <row r="4204" spans="1:37" hidden="1" x14ac:dyDescent="0.3">
      <c r="A4204" s="104" t="s">
        <v>3417</v>
      </c>
      <c r="B4204" s="91" t="s">
        <v>35</v>
      </c>
      <c r="C4204" s="91" t="s">
        <v>65</v>
      </c>
      <c r="D4204" s="91" t="s">
        <v>127</v>
      </c>
      <c r="E4204" s="91" t="s">
        <v>1292</v>
      </c>
      <c r="F4204" s="91" t="s">
        <v>1292</v>
      </c>
      <c r="G4204" s="91" t="s">
        <v>1292</v>
      </c>
      <c r="H4204" s="91">
        <v>360</v>
      </c>
      <c r="I4204" s="91" t="s">
        <v>1063</v>
      </c>
      <c r="J4204" s="2" t="s">
        <v>3336</v>
      </c>
      <c r="K4204" s="2" t="s">
        <v>3296</v>
      </c>
      <c r="L4204" s="2" t="s">
        <v>35</v>
      </c>
      <c r="M4204" s="91" t="s">
        <v>1292</v>
      </c>
      <c r="N4204" s="64"/>
      <c r="O4204" s="64" t="s">
        <v>413</v>
      </c>
      <c r="P4204" s="64" t="s">
        <v>41</v>
      </c>
      <c r="Q4204" s="16">
        <v>0</v>
      </c>
      <c r="R4204" s="64" t="s">
        <v>1293</v>
      </c>
      <c r="S4204" s="64"/>
      <c r="T4204" s="84">
        <v>0.7000000000007276</v>
      </c>
      <c r="U4204" s="84"/>
      <c r="V4204" s="84">
        <v>0</v>
      </c>
      <c r="W4204" s="84">
        <f t="shared" si="658"/>
        <v>0.7000000000007276</v>
      </c>
      <c r="X4204" s="84">
        <f t="shared" si="659"/>
        <v>0</v>
      </c>
      <c r="Y4204" s="84"/>
      <c r="Z4204" s="16">
        <v>0</v>
      </c>
      <c r="AA4204" s="7">
        <v>0</v>
      </c>
      <c r="AB4204" s="7">
        <f t="shared" si="662"/>
        <v>0</v>
      </c>
      <c r="AC4204" s="5">
        <f t="shared" si="663"/>
        <v>0</v>
      </c>
      <c r="AD4204" s="84">
        <f t="shared" si="660"/>
        <v>0</v>
      </c>
      <c r="AE4204" s="3">
        <f>VLOOKUP(I4204,[1]媒体政策预估表!A:N,MATCH(O4204,[1]媒体政策预估表!$A$2:$M$2,0),0)</f>
        <v>7.0000000000000007E-2</v>
      </c>
      <c r="AF4204" s="7">
        <f t="shared" si="664"/>
        <v>0</v>
      </c>
      <c r="AG4204" s="16">
        <v>0</v>
      </c>
      <c r="AH4204" s="84">
        <f t="shared" si="661"/>
        <v>0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3417</v>
      </c>
      <c r="B4205" s="91" t="s">
        <v>35</v>
      </c>
      <c r="C4205" s="91" t="s">
        <v>65</v>
      </c>
      <c r="D4205" s="91" t="s">
        <v>1294</v>
      </c>
      <c r="E4205" s="91" t="s">
        <v>1311</v>
      </c>
      <c r="F4205" s="91" t="s">
        <v>1312</v>
      </c>
      <c r="G4205" s="91" t="s">
        <v>1311</v>
      </c>
      <c r="H4205" s="91">
        <v>360</v>
      </c>
      <c r="I4205" s="91" t="s">
        <v>1063</v>
      </c>
      <c r="J4205" s="2" t="s">
        <v>3336</v>
      </c>
      <c r="K4205" s="2" t="s">
        <v>3296</v>
      </c>
      <c r="L4205" s="2" t="s">
        <v>35</v>
      </c>
      <c r="M4205" s="91" t="s">
        <v>1311</v>
      </c>
      <c r="N4205" s="64"/>
      <c r="O4205" s="64" t="s">
        <v>413</v>
      </c>
      <c r="P4205" s="64" t="s">
        <v>41</v>
      </c>
      <c r="Q4205" s="16">
        <v>0</v>
      </c>
      <c r="R4205" s="64" t="s">
        <v>1313</v>
      </c>
      <c r="S4205" s="64"/>
      <c r="T4205" s="84">
        <v>148812.20000000001</v>
      </c>
      <c r="U4205" s="84"/>
      <c r="V4205" s="84">
        <v>127237.8</v>
      </c>
      <c r="W4205" s="84">
        <f t="shared" si="658"/>
        <v>21574.400000000009</v>
      </c>
      <c r="X4205" s="84">
        <f t="shared" si="659"/>
        <v>127237.8</v>
      </c>
      <c r="Y4205" s="84"/>
      <c r="Z4205" s="16">
        <v>0</v>
      </c>
      <c r="AA4205" s="7">
        <v>0</v>
      </c>
      <c r="AB4205" s="7">
        <f t="shared" si="662"/>
        <v>127237.8</v>
      </c>
      <c r="AC4205" s="5">
        <f t="shared" si="663"/>
        <v>0</v>
      </c>
      <c r="AD4205" s="84">
        <f t="shared" si="660"/>
        <v>127237.8</v>
      </c>
      <c r="AE4205" s="3">
        <f>VLOOKUP(I4205,[1]媒体政策预估表!A:N,MATCH(O4205,[1]媒体政策预估表!$A$2:$M$2,0),0)</f>
        <v>7.0000000000000007E-2</v>
      </c>
      <c r="AF4205" s="7">
        <f t="shared" si="664"/>
        <v>8906.6460000000006</v>
      </c>
      <c r="AG4205" s="16">
        <v>0</v>
      </c>
      <c r="AH4205" s="84">
        <f t="shared" si="661"/>
        <v>127237.8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3417</v>
      </c>
      <c r="B4206" s="91" t="s">
        <v>35</v>
      </c>
      <c r="C4206" s="91" t="s">
        <v>47</v>
      </c>
      <c r="D4206" s="91" t="s">
        <v>63</v>
      </c>
      <c r="E4206" s="91" t="s">
        <v>1326</v>
      </c>
      <c r="F4206" s="91" t="s">
        <v>1326</v>
      </c>
      <c r="G4206" s="91" t="s">
        <v>1326</v>
      </c>
      <c r="H4206" s="91">
        <v>360</v>
      </c>
      <c r="I4206" s="91" t="s">
        <v>1063</v>
      </c>
      <c r="J4206" s="2" t="s">
        <v>3336</v>
      </c>
      <c r="K4206" s="2" t="s">
        <v>3296</v>
      </c>
      <c r="L4206" s="2" t="s">
        <v>35</v>
      </c>
      <c r="M4206" s="91" t="s">
        <v>1326</v>
      </c>
      <c r="N4206" s="64"/>
      <c r="O4206" s="64" t="s">
        <v>413</v>
      </c>
      <c r="P4206" s="64" t="s">
        <v>93</v>
      </c>
      <c r="Q4206" s="16">
        <v>0.98</v>
      </c>
      <c r="R4206" s="64" t="s">
        <v>1327</v>
      </c>
      <c r="S4206" s="64"/>
      <c r="T4206" s="84">
        <v>21986</v>
      </c>
      <c r="U4206" s="84"/>
      <c r="V4206" s="84">
        <v>0</v>
      </c>
      <c r="W4206" s="84">
        <f t="shared" si="658"/>
        <v>21986</v>
      </c>
      <c r="X4206" s="84">
        <f t="shared" si="659"/>
        <v>0</v>
      </c>
      <c r="Y4206" s="84"/>
      <c r="Z4206" s="16">
        <v>0</v>
      </c>
      <c r="AA4206" s="7">
        <v>0</v>
      </c>
      <c r="AB4206" s="7">
        <f t="shared" si="662"/>
        <v>0</v>
      </c>
      <c r="AC4206" s="5">
        <f t="shared" si="663"/>
        <v>0</v>
      </c>
      <c r="AD4206" s="84">
        <f t="shared" si="660"/>
        <v>0</v>
      </c>
      <c r="AE4206" s="3">
        <f>VLOOKUP(I4206,[1]媒体政策预估表!A:N,MATCH(O4206,[1]媒体政策预估表!$A$2:$M$2,0),0)</f>
        <v>7.0000000000000007E-2</v>
      </c>
      <c r="AF4206" s="7">
        <f t="shared" si="664"/>
        <v>0</v>
      </c>
      <c r="AG4206" s="16">
        <v>0</v>
      </c>
      <c r="AH4206" s="84">
        <f t="shared" si="661"/>
        <v>0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3417</v>
      </c>
      <c r="B4207" s="91" t="s">
        <v>35</v>
      </c>
      <c r="C4207" s="91" t="s">
        <v>47</v>
      </c>
      <c r="D4207" s="91" t="s">
        <v>63</v>
      </c>
      <c r="E4207" s="91" t="s">
        <v>1331</v>
      </c>
      <c r="F4207" s="91" t="s">
        <v>1331</v>
      </c>
      <c r="G4207" s="91" t="s">
        <v>1331</v>
      </c>
      <c r="H4207" s="91">
        <v>360</v>
      </c>
      <c r="I4207" s="91" t="s">
        <v>1063</v>
      </c>
      <c r="J4207" s="2" t="s">
        <v>3336</v>
      </c>
      <c r="K4207" s="2" t="s">
        <v>3296</v>
      </c>
      <c r="L4207" s="2" t="s">
        <v>35</v>
      </c>
      <c r="M4207" s="91" t="s">
        <v>1331</v>
      </c>
      <c r="N4207" s="64"/>
      <c r="O4207" s="64" t="s">
        <v>413</v>
      </c>
      <c r="P4207" s="64" t="s">
        <v>41</v>
      </c>
      <c r="Q4207" s="16">
        <v>0</v>
      </c>
      <c r="R4207" s="64">
        <v>18122458657</v>
      </c>
      <c r="S4207" s="64"/>
      <c r="T4207" s="84">
        <v>430.45007000000624</v>
      </c>
      <c r="U4207" s="84"/>
      <c r="V4207" s="84">
        <v>430.45007000000624</v>
      </c>
      <c r="W4207" s="84">
        <f t="shared" si="658"/>
        <v>0</v>
      </c>
      <c r="X4207" s="84">
        <f t="shared" si="659"/>
        <v>430.45007000000624</v>
      </c>
      <c r="Y4207" s="84"/>
      <c r="Z4207" s="16">
        <v>0</v>
      </c>
      <c r="AA4207" s="7">
        <v>0</v>
      </c>
      <c r="AB4207" s="7">
        <f t="shared" si="662"/>
        <v>430.45007000000624</v>
      </c>
      <c r="AC4207" s="5">
        <f t="shared" si="663"/>
        <v>0</v>
      </c>
      <c r="AD4207" s="84">
        <f t="shared" si="660"/>
        <v>430.45007000000624</v>
      </c>
      <c r="AE4207" s="3">
        <f>VLOOKUP(I4207,[1]媒体政策预估表!A:N,MATCH(O4207,[1]媒体政策预估表!$A$2:$M$2,0),0)</f>
        <v>7.0000000000000007E-2</v>
      </c>
      <c r="AF4207" s="7">
        <f t="shared" si="664"/>
        <v>30.13150490000044</v>
      </c>
      <c r="AG4207" s="16">
        <v>0</v>
      </c>
      <c r="AH4207" s="84">
        <f t="shared" si="661"/>
        <v>430.45007000000624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3417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1333</v>
      </c>
      <c r="G4208" s="91" t="s">
        <v>1332</v>
      </c>
      <c r="H4208" s="91">
        <v>360</v>
      </c>
      <c r="I4208" s="91" t="s">
        <v>1063</v>
      </c>
      <c r="J4208" s="2" t="s">
        <v>3336</v>
      </c>
      <c r="K4208" s="2" t="s">
        <v>3296</v>
      </c>
      <c r="L4208" s="2" t="s">
        <v>35</v>
      </c>
      <c r="M4208" s="91" t="s">
        <v>1332</v>
      </c>
      <c r="N4208" s="64"/>
      <c r="O4208" s="64" t="s">
        <v>413</v>
      </c>
      <c r="P4208" s="64" t="s">
        <v>46</v>
      </c>
      <c r="Q4208" s="16">
        <v>0.02</v>
      </c>
      <c r="R4208" s="64" t="s">
        <v>1334</v>
      </c>
      <c r="S4208" s="64"/>
      <c r="T4208" s="84">
        <v>36961.9</v>
      </c>
      <c r="U4208" s="84"/>
      <c r="V4208" s="84">
        <v>0</v>
      </c>
      <c r="W4208" s="84">
        <f t="shared" si="658"/>
        <v>36961.9</v>
      </c>
      <c r="X4208" s="84">
        <f t="shared" si="659"/>
        <v>0</v>
      </c>
      <c r="Y4208" s="84"/>
      <c r="Z4208" s="16">
        <v>0</v>
      </c>
      <c r="AA4208" s="7">
        <v>0</v>
      </c>
      <c r="AB4208" s="7">
        <f t="shared" si="662"/>
        <v>0</v>
      </c>
      <c r="AC4208" s="5">
        <f t="shared" si="663"/>
        <v>0</v>
      </c>
      <c r="AD4208" s="84">
        <f t="shared" si="660"/>
        <v>0</v>
      </c>
      <c r="AE4208" s="3">
        <f>VLOOKUP(I4208,[1]媒体政策预估表!A:N,MATCH(O4208,[1]媒体政策预估表!$A$2:$M$2,0),0)</f>
        <v>7.0000000000000007E-2</v>
      </c>
      <c r="AF4208" s="7">
        <f t="shared" si="664"/>
        <v>0</v>
      </c>
      <c r="AG4208" s="16">
        <v>0</v>
      </c>
      <c r="AH4208" s="84">
        <f t="shared" si="661"/>
        <v>0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3417</v>
      </c>
      <c r="B4209" s="91" t="s">
        <v>35</v>
      </c>
      <c r="C4209" s="91" t="s">
        <v>47</v>
      </c>
      <c r="D4209" s="91" t="s">
        <v>63</v>
      </c>
      <c r="E4209" s="91" t="s">
        <v>1335</v>
      </c>
      <c r="F4209" s="91" t="s">
        <v>1335</v>
      </c>
      <c r="G4209" s="91" t="s">
        <v>1335</v>
      </c>
      <c r="H4209" s="91">
        <v>360</v>
      </c>
      <c r="I4209" s="91" t="s">
        <v>1063</v>
      </c>
      <c r="J4209" s="2" t="s">
        <v>3336</v>
      </c>
      <c r="K4209" s="2" t="s">
        <v>3296</v>
      </c>
      <c r="L4209" s="2" t="s">
        <v>35</v>
      </c>
      <c r="M4209" s="91" t="s">
        <v>1335</v>
      </c>
      <c r="N4209" s="64"/>
      <c r="O4209" s="64" t="s">
        <v>413</v>
      </c>
      <c r="P4209" s="64" t="s">
        <v>41</v>
      </c>
      <c r="Q4209" s="16">
        <v>0</v>
      </c>
      <c r="R4209" s="64" t="s">
        <v>1336</v>
      </c>
      <c r="S4209" s="64"/>
      <c r="T4209" s="84">
        <v>930860.17</v>
      </c>
      <c r="U4209" s="84"/>
      <c r="V4209" s="84">
        <v>483406.88</v>
      </c>
      <c r="W4209" s="84">
        <f t="shared" si="658"/>
        <v>447453.29000000004</v>
      </c>
      <c r="X4209" s="84">
        <f t="shared" si="659"/>
        <v>483406.88</v>
      </c>
      <c r="Y4209" s="84"/>
      <c r="Z4209" s="16">
        <v>0</v>
      </c>
      <c r="AA4209" s="7">
        <v>0</v>
      </c>
      <c r="AB4209" s="7">
        <f t="shared" si="662"/>
        <v>483406.88</v>
      </c>
      <c r="AC4209" s="5">
        <f t="shared" si="663"/>
        <v>0</v>
      </c>
      <c r="AD4209" s="84">
        <f t="shared" si="660"/>
        <v>483406.88</v>
      </c>
      <c r="AE4209" s="3">
        <f>VLOOKUP(I4209,[1]媒体政策预估表!A:N,MATCH(O4209,[1]媒体政策预估表!$A$2:$M$2,0),0)</f>
        <v>7.0000000000000007E-2</v>
      </c>
      <c r="AF4209" s="7">
        <f t="shared" si="664"/>
        <v>33838.481600000006</v>
      </c>
      <c r="AG4209" s="16">
        <v>0</v>
      </c>
      <c r="AH4209" s="84">
        <f t="shared" si="661"/>
        <v>483406.88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3417</v>
      </c>
      <c r="B4210" s="91" t="s">
        <v>35</v>
      </c>
      <c r="C4210" s="91" t="s">
        <v>36</v>
      </c>
      <c r="D4210" s="91" t="s">
        <v>3511</v>
      </c>
      <c r="E4210" s="91" t="s">
        <v>1339</v>
      </c>
      <c r="F4210" s="91" t="s">
        <v>1340</v>
      </c>
      <c r="G4210" s="91" t="s">
        <v>1339</v>
      </c>
      <c r="H4210" s="91">
        <v>360</v>
      </c>
      <c r="I4210" s="91" t="s">
        <v>1063</v>
      </c>
      <c r="J4210" s="2" t="s">
        <v>3336</v>
      </c>
      <c r="K4210" s="2" t="s">
        <v>3296</v>
      </c>
      <c r="L4210" s="2" t="s">
        <v>35</v>
      </c>
      <c r="M4210" s="91" t="s">
        <v>1339</v>
      </c>
      <c r="N4210" s="64"/>
      <c r="O4210" s="64" t="s">
        <v>413</v>
      </c>
      <c r="P4210" s="64" t="s">
        <v>41</v>
      </c>
      <c r="Q4210" s="16">
        <v>0</v>
      </c>
      <c r="R4210" s="64" t="s">
        <v>1342</v>
      </c>
      <c r="S4210" s="64"/>
      <c r="T4210" s="84">
        <v>600000</v>
      </c>
      <c r="U4210" s="84"/>
      <c r="V4210" s="84">
        <v>0</v>
      </c>
      <c r="W4210" s="84">
        <f t="shared" si="658"/>
        <v>600000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3417</v>
      </c>
      <c r="B4211" s="91" t="s">
        <v>35</v>
      </c>
      <c r="C4211" s="91" t="s">
        <v>47</v>
      </c>
      <c r="D4211" s="91" t="s">
        <v>48</v>
      </c>
      <c r="E4211" s="91" t="s">
        <v>543</v>
      </c>
      <c r="F4211" s="91" t="s">
        <v>544</v>
      </c>
      <c r="G4211" s="91" t="s">
        <v>543</v>
      </c>
      <c r="H4211" s="91">
        <v>360</v>
      </c>
      <c r="I4211" s="91" t="s">
        <v>1063</v>
      </c>
      <c r="J4211" s="2" t="s">
        <v>3336</v>
      </c>
      <c r="K4211" s="2" t="s">
        <v>3296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1357</v>
      </c>
      <c r="S4211" s="64"/>
      <c r="T4211" s="84">
        <v>37145.1</v>
      </c>
      <c r="U4211" s="84"/>
      <c r="V4211" s="84">
        <v>0</v>
      </c>
      <c r="W4211" s="84">
        <f t="shared" si="658"/>
        <v>37145.1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3417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3336</v>
      </c>
      <c r="K4212" s="2" t="s">
        <v>3296</v>
      </c>
      <c r="L4212" s="2" t="s">
        <v>35</v>
      </c>
      <c r="M4212" s="91" t="s">
        <v>543</v>
      </c>
      <c r="N4212" s="64"/>
      <c r="O4212" s="64" t="s">
        <v>413</v>
      </c>
      <c r="P4212" s="64" t="s">
        <v>41</v>
      </c>
      <c r="Q4212" s="16">
        <v>0</v>
      </c>
      <c r="R4212" s="64" t="s">
        <v>1373</v>
      </c>
      <c r="S4212" s="64"/>
      <c r="T4212" s="84">
        <v>4250</v>
      </c>
      <c r="U4212" s="84"/>
      <c r="V4212" s="84">
        <v>4250</v>
      </c>
      <c r="W4212" s="84">
        <f t="shared" si="658"/>
        <v>0</v>
      </c>
      <c r="X4212" s="84">
        <f t="shared" si="659"/>
        <v>4250</v>
      </c>
      <c r="Y4212" s="84"/>
      <c r="Z4212" s="16">
        <v>0</v>
      </c>
      <c r="AA4212" s="7">
        <v>0</v>
      </c>
      <c r="AB4212" s="7">
        <f t="shared" si="662"/>
        <v>4250</v>
      </c>
      <c r="AC4212" s="5">
        <f t="shared" si="663"/>
        <v>0</v>
      </c>
      <c r="AD4212" s="84">
        <f t="shared" si="660"/>
        <v>4250</v>
      </c>
      <c r="AE4212" s="3">
        <f>VLOOKUP(I4212,[1]媒体政策预估表!A:N,MATCH(O4212,[1]媒体政策预估表!$A$2:$M$2,0),0)</f>
        <v>7.0000000000000007E-2</v>
      </c>
      <c r="AF4212" s="7">
        <f t="shared" si="664"/>
        <v>297.5</v>
      </c>
      <c r="AG4212" s="16">
        <v>0</v>
      </c>
      <c r="AH4212" s="84">
        <f t="shared" si="661"/>
        <v>4250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3417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3336</v>
      </c>
      <c r="K4213" s="2" t="s">
        <v>3296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1374</v>
      </c>
      <c r="S4213" s="64"/>
      <c r="T4213" s="84">
        <v>45402.7</v>
      </c>
      <c r="U4213" s="84"/>
      <c r="V4213" s="84">
        <v>0</v>
      </c>
      <c r="W4213" s="84">
        <f t="shared" si="658"/>
        <v>45402.7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3418</v>
      </c>
      <c r="B4214" s="91" t="s">
        <v>35</v>
      </c>
      <c r="C4214" s="91" t="s">
        <v>47</v>
      </c>
      <c r="D4214" s="91" t="s">
        <v>48</v>
      </c>
      <c r="E4214" s="91" t="s">
        <v>1369</v>
      </c>
      <c r="F4214" s="91" t="s">
        <v>1370</v>
      </c>
      <c r="G4214" s="91" t="s">
        <v>1369</v>
      </c>
      <c r="H4214" s="91">
        <v>360</v>
      </c>
      <c r="I4214" s="91" t="s">
        <v>1063</v>
      </c>
      <c r="J4214" s="2" t="s">
        <v>3336</v>
      </c>
      <c r="K4214" s="2" t="s">
        <v>3296</v>
      </c>
      <c r="L4214" s="2" t="s">
        <v>35</v>
      </c>
      <c r="M4214" s="91" t="s">
        <v>1369</v>
      </c>
      <c r="N4214" s="64"/>
      <c r="O4214" s="64" t="s">
        <v>413</v>
      </c>
      <c r="P4214" s="64" t="s">
        <v>41</v>
      </c>
      <c r="Q4214" s="16">
        <v>0</v>
      </c>
      <c r="R4214" s="64" t="s">
        <v>1375</v>
      </c>
      <c r="S4214" s="64"/>
      <c r="T4214" s="84">
        <v>38794.9</v>
      </c>
      <c r="U4214" s="84"/>
      <c r="V4214" s="84">
        <v>0</v>
      </c>
      <c r="W4214" s="84">
        <f t="shared" si="658"/>
        <v>38794.9</v>
      </c>
      <c r="X4214" s="84">
        <f t="shared" si="659"/>
        <v>0</v>
      </c>
      <c r="Y4214" s="84"/>
      <c r="Z4214" s="16">
        <v>0</v>
      </c>
      <c r="AA4214" s="7">
        <v>0</v>
      </c>
      <c r="AB4214" s="7">
        <f t="shared" si="662"/>
        <v>0</v>
      </c>
      <c r="AC4214" s="5">
        <f t="shared" si="663"/>
        <v>0</v>
      </c>
      <c r="AD4214" s="84">
        <f t="shared" si="660"/>
        <v>0</v>
      </c>
      <c r="AE4214" s="3">
        <f>VLOOKUP(I4214,[1]媒体政策预估表!A:N,MATCH(O4214,[1]媒体政策预估表!$A$2:$M$2,0),0)</f>
        <v>7.0000000000000007E-2</v>
      </c>
      <c r="AF4214" s="7">
        <f t="shared" si="664"/>
        <v>0</v>
      </c>
      <c r="AG4214" s="16">
        <v>0</v>
      </c>
      <c r="AH4214" s="84">
        <f t="shared" si="661"/>
        <v>0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3417</v>
      </c>
      <c r="B4215" s="91" t="s">
        <v>35</v>
      </c>
      <c r="C4215" s="91" t="s">
        <v>146</v>
      </c>
      <c r="D4215" s="91" t="s">
        <v>147</v>
      </c>
      <c r="E4215" s="91" t="s">
        <v>564</v>
      </c>
      <c r="F4215" s="91" t="s">
        <v>564</v>
      </c>
      <c r="G4215" s="91" t="s">
        <v>564</v>
      </c>
      <c r="H4215" s="91">
        <v>360</v>
      </c>
      <c r="I4215" s="91" t="s">
        <v>1063</v>
      </c>
      <c r="J4215" s="2" t="s">
        <v>3336</v>
      </c>
      <c r="K4215" s="2" t="s">
        <v>3296</v>
      </c>
      <c r="L4215" s="2" t="s">
        <v>35</v>
      </c>
      <c r="M4215" s="91" t="s">
        <v>564</v>
      </c>
      <c r="N4215" s="64"/>
      <c r="O4215" s="64" t="s">
        <v>413</v>
      </c>
      <c r="P4215" s="64" t="s">
        <v>46</v>
      </c>
      <c r="Q4215" s="16">
        <v>0.02</v>
      </c>
      <c r="R4215" s="64" t="s">
        <v>1376</v>
      </c>
      <c r="S4215" s="64"/>
      <c r="T4215" s="84">
        <v>9422.5</v>
      </c>
      <c r="U4215" s="84"/>
      <c r="V4215" s="84">
        <v>3787.5</v>
      </c>
      <c r="W4215" s="84">
        <f t="shared" si="658"/>
        <v>5635</v>
      </c>
      <c r="X4215" s="84">
        <f t="shared" si="659"/>
        <v>3713.2352941176468</v>
      </c>
      <c r="Y4215" s="84"/>
      <c r="Z4215" s="16">
        <v>0</v>
      </c>
      <c r="AA4215" s="7">
        <v>0</v>
      </c>
      <c r="AB4215" s="7">
        <f t="shared" si="662"/>
        <v>3713.2352941176468</v>
      </c>
      <c r="AC4215" s="5">
        <f t="shared" si="663"/>
        <v>74.264705882353155</v>
      </c>
      <c r="AD4215" s="84">
        <f t="shared" si="660"/>
        <v>3787.5</v>
      </c>
      <c r="AE4215" s="3">
        <f>VLOOKUP(I4215,[1]媒体政策预估表!A:N,MATCH(O4215,[1]媒体政策预估表!$A$2:$M$2,0),0)</f>
        <v>7.0000000000000007E-2</v>
      </c>
      <c r="AF4215" s="7">
        <f t="shared" si="664"/>
        <v>265.125</v>
      </c>
      <c r="AG4215" s="16">
        <v>0</v>
      </c>
      <c r="AH4215" s="84">
        <f t="shared" si="661"/>
        <v>3787.5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3417</v>
      </c>
      <c r="B4216" s="91" t="s">
        <v>35</v>
      </c>
      <c r="C4216" s="91" t="s">
        <v>146</v>
      </c>
      <c r="D4216" s="91" t="s">
        <v>147</v>
      </c>
      <c r="E4216" s="91" t="s">
        <v>1380</v>
      </c>
      <c r="F4216" s="91" t="s">
        <v>1380</v>
      </c>
      <c r="G4216" s="91" t="s">
        <v>1380</v>
      </c>
      <c r="H4216" s="91">
        <v>360</v>
      </c>
      <c r="I4216" s="91" t="s">
        <v>1063</v>
      </c>
      <c r="J4216" s="2" t="s">
        <v>3336</v>
      </c>
      <c r="K4216" s="2" t="s">
        <v>3296</v>
      </c>
      <c r="L4216" s="2" t="s">
        <v>35</v>
      </c>
      <c r="M4216" s="91" t="s">
        <v>1381</v>
      </c>
      <c r="N4216" s="64"/>
      <c r="O4216" s="64" t="s">
        <v>413</v>
      </c>
      <c r="P4216" s="64" t="s">
        <v>41</v>
      </c>
      <c r="Q4216" s="16">
        <v>0</v>
      </c>
      <c r="R4216" s="64" t="s">
        <v>1382</v>
      </c>
      <c r="S4216" s="64"/>
      <c r="T4216" s="84">
        <v>0.90000000000145519</v>
      </c>
      <c r="U4216" s="84"/>
      <c r="V4216" s="84">
        <v>0</v>
      </c>
      <c r="W4216" s="84">
        <f t="shared" si="658"/>
        <v>0.90000000000145519</v>
      </c>
      <c r="X4216" s="84">
        <f t="shared" si="659"/>
        <v>0</v>
      </c>
      <c r="Y4216" s="84"/>
      <c r="Z4216" s="16">
        <v>0</v>
      </c>
      <c r="AA4216" s="7">
        <v>0</v>
      </c>
      <c r="AB4216" s="7">
        <f t="shared" si="662"/>
        <v>0</v>
      </c>
      <c r="AC4216" s="5">
        <f t="shared" si="663"/>
        <v>0</v>
      </c>
      <c r="AD4216" s="84">
        <f t="shared" si="660"/>
        <v>0</v>
      </c>
      <c r="AE4216" s="3">
        <f>VLOOKUP(I4216,[1]媒体政策预估表!A:N,MATCH(O4216,[1]媒体政策预估表!$A$2:$M$2,0),0)</f>
        <v>7.0000000000000007E-2</v>
      </c>
      <c r="AF4216" s="7">
        <f t="shared" si="664"/>
        <v>0</v>
      </c>
      <c r="AG4216" s="16">
        <v>0</v>
      </c>
      <c r="AH4216" s="84">
        <f t="shared" si="661"/>
        <v>0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3417</v>
      </c>
      <c r="B4217" s="91" t="s">
        <v>35</v>
      </c>
      <c r="C4217" s="91" t="s">
        <v>146</v>
      </c>
      <c r="D4217" s="91" t="s">
        <v>147</v>
      </c>
      <c r="E4217" s="91" t="s">
        <v>148</v>
      </c>
      <c r="F4217" s="91" t="s">
        <v>148</v>
      </c>
      <c r="G4217" s="91" t="s">
        <v>148</v>
      </c>
      <c r="H4217" s="91">
        <v>360</v>
      </c>
      <c r="I4217" s="91" t="s">
        <v>1063</v>
      </c>
      <c r="J4217" s="2" t="s">
        <v>3336</v>
      </c>
      <c r="K4217" s="2" t="s">
        <v>3296</v>
      </c>
      <c r="L4217" s="2" t="s">
        <v>35</v>
      </c>
      <c r="M4217" s="91" t="s">
        <v>148</v>
      </c>
      <c r="N4217" s="64"/>
      <c r="O4217" s="64" t="s">
        <v>413</v>
      </c>
      <c r="P4217" s="64" t="s">
        <v>41</v>
      </c>
      <c r="Q4217" s="16">
        <v>0</v>
      </c>
      <c r="R4217" s="64" t="s">
        <v>1387</v>
      </c>
      <c r="S4217" s="64"/>
      <c r="T4217" s="84">
        <v>120974.40000000002</v>
      </c>
      <c r="U4217" s="84"/>
      <c r="V4217" s="84">
        <v>97768.1</v>
      </c>
      <c r="W4217" s="84">
        <f t="shared" si="658"/>
        <v>23206.300000000017</v>
      </c>
      <c r="X4217" s="84">
        <f t="shared" si="659"/>
        <v>97768.1</v>
      </c>
      <c r="Y4217" s="84"/>
      <c r="Z4217" s="16">
        <v>0</v>
      </c>
      <c r="AA4217" s="7">
        <v>0</v>
      </c>
      <c r="AB4217" s="7">
        <f t="shared" si="662"/>
        <v>97768.1</v>
      </c>
      <c r="AC4217" s="5">
        <f t="shared" si="663"/>
        <v>0</v>
      </c>
      <c r="AD4217" s="84">
        <f t="shared" si="660"/>
        <v>97768.1</v>
      </c>
      <c r="AE4217" s="3">
        <f>VLOOKUP(I4217,[1]媒体政策预估表!A:N,MATCH(O4217,[1]媒体政策预估表!$A$2:$M$2,0),0)</f>
        <v>7.0000000000000007E-2</v>
      </c>
      <c r="AF4217" s="7">
        <f t="shared" si="664"/>
        <v>6843.7670000000007</v>
      </c>
      <c r="AG4217" s="16">
        <v>0</v>
      </c>
      <c r="AH4217" s="84">
        <f t="shared" si="661"/>
        <v>97768.1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3417</v>
      </c>
      <c r="B4218" s="91" t="s">
        <v>35</v>
      </c>
      <c r="C4218" s="91" t="s">
        <v>146</v>
      </c>
      <c r="D4218" s="91" t="s">
        <v>147</v>
      </c>
      <c r="E4218" s="91" t="s">
        <v>1388</v>
      </c>
      <c r="F4218" s="91" t="s">
        <v>1389</v>
      </c>
      <c r="G4218" s="91" t="s">
        <v>1388</v>
      </c>
      <c r="H4218" s="91">
        <v>360</v>
      </c>
      <c r="I4218" s="91" t="s">
        <v>1063</v>
      </c>
      <c r="J4218" s="2" t="s">
        <v>3336</v>
      </c>
      <c r="K4218" s="2" t="s">
        <v>3296</v>
      </c>
      <c r="L4218" s="2" t="s">
        <v>35</v>
      </c>
      <c r="M4218" s="91" t="s">
        <v>1388</v>
      </c>
      <c r="N4218" s="64"/>
      <c r="O4218" s="64" t="s">
        <v>413</v>
      </c>
      <c r="P4218" s="64" t="s">
        <v>41</v>
      </c>
      <c r="Q4218" s="16">
        <v>0</v>
      </c>
      <c r="R4218" s="64" t="s">
        <v>1390</v>
      </c>
      <c r="S4218" s="64"/>
      <c r="T4218" s="84">
        <v>173630.30000000005</v>
      </c>
      <c r="U4218" s="84"/>
      <c r="V4218" s="84">
        <v>78754.600000000006</v>
      </c>
      <c r="W4218" s="84">
        <f t="shared" si="658"/>
        <v>94875.700000000041</v>
      </c>
      <c r="X4218" s="84">
        <f t="shared" si="659"/>
        <v>78754.600000000006</v>
      </c>
      <c r="Y4218" s="84"/>
      <c r="Z4218" s="16">
        <v>0</v>
      </c>
      <c r="AA4218" s="7">
        <v>0</v>
      </c>
      <c r="AB4218" s="7">
        <f t="shared" si="662"/>
        <v>78754.600000000006</v>
      </c>
      <c r="AC4218" s="5">
        <f t="shared" si="663"/>
        <v>0</v>
      </c>
      <c r="AD4218" s="84">
        <f t="shared" si="660"/>
        <v>78754.600000000006</v>
      </c>
      <c r="AE4218" s="3">
        <f>VLOOKUP(I4218,[1]媒体政策预估表!A:N,MATCH(O4218,[1]媒体政策预估表!$A$2:$M$2,0),0)</f>
        <v>7.0000000000000007E-2</v>
      </c>
      <c r="AF4218" s="7">
        <f t="shared" si="664"/>
        <v>5512.822000000001</v>
      </c>
      <c r="AG4218" s="16">
        <v>0</v>
      </c>
      <c r="AH4218" s="84">
        <f t="shared" si="661"/>
        <v>78754.600000000006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3417</v>
      </c>
      <c r="B4219" s="91" t="s">
        <v>35</v>
      </c>
      <c r="C4219" s="91" t="s">
        <v>146</v>
      </c>
      <c r="D4219" s="91" t="s">
        <v>147</v>
      </c>
      <c r="E4219" s="91" t="s">
        <v>1391</v>
      </c>
      <c r="F4219" s="91" t="s">
        <v>1391</v>
      </c>
      <c r="G4219" s="91" t="s">
        <v>1391</v>
      </c>
      <c r="H4219" s="91">
        <v>360</v>
      </c>
      <c r="I4219" s="91" t="s">
        <v>1063</v>
      </c>
      <c r="J4219" s="2" t="s">
        <v>3336</v>
      </c>
      <c r="K4219" s="2" t="s">
        <v>3296</v>
      </c>
      <c r="L4219" s="2" t="s">
        <v>35</v>
      </c>
      <c r="M4219" s="91" t="s">
        <v>1391</v>
      </c>
      <c r="N4219" s="64"/>
      <c r="O4219" s="64" t="s">
        <v>413</v>
      </c>
      <c r="P4219" s="64" t="s">
        <v>41</v>
      </c>
      <c r="Q4219" s="16">
        <v>0</v>
      </c>
      <c r="R4219" s="64" t="s">
        <v>1392</v>
      </c>
      <c r="S4219" s="64"/>
      <c r="T4219" s="84">
        <v>11995.59</v>
      </c>
      <c r="U4219" s="84"/>
      <c r="V4219" s="84">
        <v>1800</v>
      </c>
      <c r="W4219" s="84">
        <f t="shared" si="658"/>
        <v>10195.59</v>
      </c>
      <c r="X4219" s="84">
        <f t="shared" si="659"/>
        <v>1800</v>
      </c>
      <c r="Y4219" s="84"/>
      <c r="Z4219" s="16">
        <v>0</v>
      </c>
      <c r="AA4219" s="7">
        <v>0</v>
      </c>
      <c r="AB4219" s="7">
        <f t="shared" si="662"/>
        <v>1800</v>
      </c>
      <c r="AC4219" s="5">
        <f t="shared" si="663"/>
        <v>0</v>
      </c>
      <c r="AD4219" s="84">
        <f t="shared" si="660"/>
        <v>1800</v>
      </c>
      <c r="AE4219" s="3">
        <f>VLOOKUP(I4219,[1]媒体政策预估表!A:N,MATCH(O4219,[1]媒体政策预估表!$A$2:$M$2,0),0)</f>
        <v>7.0000000000000007E-2</v>
      </c>
      <c r="AF4219" s="7">
        <f t="shared" si="664"/>
        <v>126.00000000000001</v>
      </c>
      <c r="AG4219" s="16">
        <v>0</v>
      </c>
      <c r="AH4219" s="84">
        <f t="shared" si="661"/>
        <v>1800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3417</v>
      </c>
      <c r="B4220" s="91" t="s">
        <v>35</v>
      </c>
      <c r="C4220" s="91" t="s">
        <v>146</v>
      </c>
      <c r="D4220" s="91" t="s">
        <v>147</v>
      </c>
      <c r="E4220" s="91" t="s">
        <v>1395</v>
      </c>
      <c r="F4220" s="91" t="s">
        <v>1395</v>
      </c>
      <c r="G4220" s="91" t="s">
        <v>1395</v>
      </c>
      <c r="H4220" s="91">
        <v>360</v>
      </c>
      <c r="I4220" s="91" t="s">
        <v>1063</v>
      </c>
      <c r="J4220" s="2" t="s">
        <v>3336</v>
      </c>
      <c r="K4220" s="2" t="s">
        <v>3296</v>
      </c>
      <c r="L4220" s="2" t="s">
        <v>35</v>
      </c>
      <c r="M4220" s="91" t="s">
        <v>1395</v>
      </c>
      <c r="N4220" s="64"/>
      <c r="O4220" s="64" t="s">
        <v>413</v>
      </c>
      <c r="P4220" s="64" t="s">
        <v>41</v>
      </c>
      <c r="Q4220" s="16">
        <v>0</v>
      </c>
      <c r="R4220" s="64" t="s">
        <v>1396</v>
      </c>
      <c r="S4220" s="64"/>
      <c r="T4220" s="84">
        <v>13666.5</v>
      </c>
      <c r="U4220" s="84"/>
      <c r="V4220" s="84">
        <v>3150</v>
      </c>
      <c r="W4220" s="84">
        <f t="shared" ref="W4220:W4283" si="666">T4220+U4220-V4220</f>
        <v>10516.5</v>
      </c>
      <c r="X4220" s="84">
        <f t="shared" ref="X4220:X4283" si="667">IF(P4220="折扣",V4220*Q4220,IF(P4220="返现",V4220,V4220/(1+Q4220)))</f>
        <v>3150</v>
      </c>
      <c r="Y4220" s="84"/>
      <c r="Z4220" s="16">
        <v>0</v>
      </c>
      <c r="AA4220" s="7">
        <v>0</v>
      </c>
      <c r="AB4220" s="7">
        <f t="shared" si="662"/>
        <v>3150</v>
      </c>
      <c r="AC4220" s="5">
        <f t="shared" si="663"/>
        <v>0</v>
      </c>
      <c r="AD4220" s="84">
        <f t="shared" ref="AD4220:AD4283" si="668">V4220</f>
        <v>3150</v>
      </c>
      <c r="AE4220" s="3">
        <f>VLOOKUP(I4220,[1]媒体政策预估表!A:N,MATCH(O4220,[1]媒体政策预估表!$A$2:$M$2,0),0)</f>
        <v>7.0000000000000007E-2</v>
      </c>
      <c r="AF4220" s="7">
        <f t="shared" si="664"/>
        <v>220.50000000000003</v>
      </c>
      <c r="AG4220" s="16">
        <v>0</v>
      </c>
      <c r="AH4220" s="84">
        <f t="shared" ref="AH4220:AH4283" si="669">V4220</f>
        <v>3150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3417</v>
      </c>
      <c r="B4221" s="91" t="s">
        <v>35</v>
      </c>
      <c r="C4221" s="91" t="s">
        <v>146</v>
      </c>
      <c r="D4221" s="91" t="s">
        <v>147</v>
      </c>
      <c r="E4221" s="91" t="s">
        <v>1397</v>
      </c>
      <c r="F4221" s="91" t="s">
        <v>1397</v>
      </c>
      <c r="G4221" s="91" t="s">
        <v>1397</v>
      </c>
      <c r="H4221" s="91">
        <v>360</v>
      </c>
      <c r="I4221" s="91" t="s">
        <v>1063</v>
      </c>
      <c r="J4221" s="2" t="s">
        <v>3336</v>
      </c>
      <c r="K4221" s="2" t="s">
        <v>3296</v>
      </c>
      <c r="L4221" s="2" t="s">
        <v>35</v>
      </c>
      <c r="M4221" s="91" t="s">
        <v>1397</v>
      </c>
      <c r="N4221" s="64"/>
      <c r="O4221" s="64" t="s">
        <v>413</v>
      </c>
      <c r="P4221" s="64" t="s">
        <v>41</v>
      </c>
      <c r="Q4221" s="16">
        <v>0</v>
      </c>
      <c r="R4221" s="64">
        <v>9925076</v>
      </c>
      <c r="S4221" s="64"/>
      <c r="T4221" s="84">
        <v>18222.599999999999</v>
      </c>
      <c r="U4221" s="84"/>
      <c r="V4221" s="84">
        <v>11188.5</v>
      </c>
      <c r="W4221" s="84">
        <f t="shared" si="666"/>
        <v>7034.0999999999985</v>
      </c>
      <c r="X4221" s="84">
        <f t="shared" si="667"/>
        <v>11188.5</v>
      </c>
      <c r="Y4221" s="84"/>
      <c r="Z4221" s="16">
        <v>0</v>
      </c>
      <c r="AA4221" s="7">
        <v>0</v>
      </c>
      <c r="AB4221" s="7">
        <f t="shared" si="662"/>
        <v>11188.5</v>
      </c>
      <c r="AC4221" s="5">
        <f t="shared" si="663"/>
        <v>0</v>
      </c>
      <c r="AD4221" s="84">
        <f t="shared" si="668"/>
        <v>11188.5</v>
      </c>
      <c r="AE4221" s="3">
        <f>VLOOKUP(I4221,[1]媒体政策预估表!A:N,MATCH(O4221,[1]媒体政策预估表!$A$2:$M$2,0),0)</f>
        <v>7.0000000000000007E-2</v>
      </c>
      <c r="AF4221" s="7">
        <f t="shared" si="664"/>
        <v>783.19500000000005</v>
      </c>
      <c r="AG4221" s="16">
        <v>0</v>
      </c>
      <c r="AH4221" s="84">
        <f t="shared" si="669"/>
        <v>11188.5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3418</v>
      </c>
      <c r="B4222" s="91" t="s">
        <v>35</v>
      </c>
      <c r="C4222" s="91" t="s">
        <v>146</v>
      </c>
      <c r="D4222" s="91" t="s">
        <v>147</v>
      </c>
      <c r="E4222" s="91" t="s">
        <v>808</v>
      </c>
      <c r="F4222" s="91" t="s">
        <v>808</v>
      </c>
      <c r="G4222" s="91" t="s">
        <v>808</v>
      </c>
      <c r="H4222" s="91">
        <v>360</v>
      </c>
      <c r="I4222" s="91" t="s">
        <v>1063</v>
      </c>
      <c r="J4222" s="2" t="s">
        <v>3336</v>
      </c>
      <c r="K4222" s="2" t="s">
        <v>3296</v>
      </c>
      <c r="L4222" s="2" t="s">
        <v>35</v>
      </c>
      <c r="M4222" s="91" t="s">
        <v>808</v>
      </c>
      <c r="N4222" s="64"/>
      <c r="O4222" s="64" t="s">
        <v>413</v>
      </c>
      <c r="P4222" s="64" t="s">
        <v>46</v>
      </c>
      <c r="Q4222" s="16">
        <v>0.02</v>
      </c>
      <c r="R4222" s="64" t="s">
        <v>1404</v>
      </c>
      <c r="S4222" s="64"/>
      <c r="T4222" s="84">
        <v>20000</v>
      </c>
      <c r="U4222" s="84"/>
      <c r="V4222" s="84">
        <v>0</v>
      </c>
      <c r="W4222" s="84">
        <f t="shared" si="666"/>
        <v>20000</v>
      </c>
      <c r="X4222" s="84">
        <f t="shared" si="667"/>
        <v>0</v>
      </c>
      <c r="Y4222" s="84"/>
      <c r="Z4222" s="16">
        <v>0</v>
      </c>
      <c r="AA4222" s="7">
        <v>0</v>
      </c>
      <c r="AB4222" s="7">
        <f t="shared" si="662"/>
        <v>0</v>
      </c>
      <c r="AC4222" s="5">
        <f t="shared" si="663"/>
        <v>0</v>
      </c>
      <c r="AD4222" s="84">
        <f t="shared" si="668"/>
        <v>0</v>
      </c>
      <c r="AE4222" s="3">
        <f>VLOOKUP(I4222,[1]媒体政策预估表!A:N,MATCH(O4222,[1]媒体政策预估表!$A$2:$M$2,0),0)</f>
        <v>7.0000000000000007E-2</v>
      </c>
      <c r="AF4222" s="7">
        <f t="shared" si="664"/>
        <v>0</v>
      </c>
      <c r="AG4222" s="16">
        <v>0</v>
      </c>
      <c r="AH4222" s="84">
        <f t="shared" si="669"/>
        <v>0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3417</v>
      </c>
      <c r="B4223" s="91" t="s">
        <v>35</v>
      </c>
      <c r="C4223" s="91" t="s">
        <v>146</v>
      </c>
      <c r="D4223" s="91" t="s">
        <v>147</v>
      </c>
      <c r="E4223" s="91" t="s">
        <v>1422</v>
      </c>
      <c r="F4223" s="91" t="s">
        <v>1422</v>
      </c>
      <c r="G4223" s="91" t="s">
        <v>1422</v>
      </c>
      <c r="H4223" s="91">
        <v>360</v>
      </c>
      <c r="I4223" s="91" t="s">
        <v>1063</v>
      </c>
      <c r="J4223" s="2" t="s">
        <v>3336</v>
      </c>
      <c r="K4223" s="2" t="s">
        <v>3296</v>
      </c>
      <c r="L4223" s="2" t="s">
        <v>35</v>
      </c>
      <c r="M4223" s="91" t="s">
        <v>1422</v>
      </c>
      <c r="N4223" s="64"/>
      <c r="O4223" s="64" t="s">
        <v>413</v>
      </c>
      <c r="P4223" s="64" t="s">
        <v>41</v>
      </c>
      <c r="Q4223" s="16">
        <v>0</v>
      </c>
      <c r="R4223" s="64" t="s">
        <v>1423</v>
      </c>
      <c r="S4223" s="64"/>
      <c r="T4223" s="84">
        <v>650.10000000000036</v>
      </c>
      <c r="U4223" s="84"/>
      <c r="V4223" s="84">
        <v>199.6</v>
      </c>
      <c r="W4223" s="84">
        <f t="shared" si="666"/>
        <v>450.50000000000034</v>
      </c>
      <c r="X4223" s="84">
        <f t="shared" si="667"/>
        <v>199.6</v>
      </c>
      <c r="Y4223" s="84"/>
      <c r="Z4223" s="16">
        <v>0</v>
      </c>
      <c r="AA4223" s="7">
        <v>0</v>
      </c>
      <c r="AB4223" s="7">
        <f t="shared" si="662"/>
        <v>199.6</v>
      </c>
      <c r="AC4223" s="5">
        <f t="shared" si="663"/>
        <v>0</v>
      </c>
      <c r="AD4223" s="84">
        <f t="shared" si="668"/>
        <v>199.6</v>
      </c>
      <c r="AE4223" s="3">
        <f>VLOOKUP(I4223,[1]媒体政策预估表!A:N,MATCH(O4223,[1]媒体政策预估表!$A$2:$M$2,0),0)</f>
        <v>7.0000000000000007E-2</v>
      </c>
      <c r="AF4223" s="7">
        <f t="shared" si="664"/>
        <v>13.972000000000001</v>
      </c>
      <c r="AG4223" s="16">
        <v>0</v>
      </c>
      <c r="AH4223" s="84">
        <f t="shared" si="669"/>
        <v>199.6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3417</v>
      </c>
      <c r="B4224" s="91" t="s">
        <v>35</v>
      </c>
      <c r="C4224" s="91" t="s">
        <v>146</v>
      </c>
      <c r="D4224" s="91" t="s">
        <v>147</v>
      </c>
      <c r="E4224" s="91" t="s">
        <v>1452</v>
      </c>
      <c r="F4224" s="91" t="s">
        <v>1452</v>
      </c>
      <c r="G4224" s="91" t="s">
        <v>1452</v>
      </c>
      <c r="H4224" s="91">
        <v>360</v>
      </c>
      <c r="I4224" s="91" t="s">
        <v>1063</v>
      </c>
      <c r="J4224" s="2" t="s">
        <v>3336</v>
      </c>
      <c r="K4224" s="2" t="s">
        <v>3296</v>
      </c>
      <c r="L4224" s="2" t="s">
        <v>35</v>
      </c>
      <c r="M4224" s="91" t="s">
        <v>1452</v>
      </c>
      <c r="N4224" s="64"/>
      <c r="O4224" s="64" t="s">
        <v>413</v>
      </c>
      <c r="P4224" s="64" t="s">
        <v>46</v>
      </c>
      <c r="Q4224" s="16">
        <v>0.02</v>
      </c>
      <c r="R4224" s="64" t="s">
        <v>1453</v>
      </c>
      <c r="S4224" s="64"/>
      <c r="T4224" s="84">
        <v>15490.5</v>
      </c>
      <c r="U4224" s="84"/>
      <c r="V4224" s="84">
        <v>0</v>
      </c>
      <c r="W4224" s="84">
        <f t="shared" si="666"/>
        <v>15490.5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3417</v>
      </c>
      <c r="B4225" s="91" t="s">
        <v>35</v>
      </c>
      <c r="C4225" s="91" t="s">
        <v>146</v>
      </c>
      <c r="D4225" s="91" t="s">
        <v>154</v>
      </c>
      <c r="E4225" s="91" t="s">
        <v>1466</v>
      </c>
      <c r="F4225" s="91" t="s">
        <v>1466</v>
      </c>
      <c r="G4225" s="91" t="s">
        <v>1466</v>
      </c>
      <c r="H4225" s="91">
        <v>360</v>
      </c>
      <c r="I4225" s="91" t="s">
        <v>1063</v>
      </c>
      <c r="J4225" s="2" t="s">
        <v>3336</v>
      </c>
      <c r="K4225" s="2" t="s">
        <v>3296</v>
      </c>
      <c r="L4225" s="2" t="s">
        <v>35</v>
      </c>
      <c r="M4225" s="91" t="s">
        <v>1466</v>
      </c>
      <c r="N4225" s="64"/>
      <c r="O4225" s="64" t="s">
        <v>413</v>
      </c>
      <c r="P4225" s="64" t="s">
        <v>41</v>
      </c>
      <c r="Q4225" s="16">
        <v>0</v>
      </c>
      <c r="R4225" s="64" t="s">
        <v>1467</v>
      </c>
      <c r="S4225" s="64"/>
      <c r="T4225" s="84">
        <v>50392.36</v>
      </c>
      <c r="U4225" s="84"/>
      <c r="V4225" s="84">
        <v>0</v>
      </c>
      <c r="W4225" s="84">
        <f t="shared" si="666"/>
        <v>50392.36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7.0000000000000007E-2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3418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3336</v>
      </c>
      <c r="K4226" s="2" t="s">
        <v>3296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1473</v>
      </c>
      <c r="S4226" s="64"/>
      <c r="T4226" s="84">
        <v>23099.7</v>
      </c>
      <c r="U4226" s="84"/>
      <c r="V4226" s="84">
        <v>0</v>
      </c>
      <c r="W4226" s="84">
        <f t="shared" si="666"/>
        <v>23099.7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3417</v>
      </c>
      <c r="B4227" s="91" t="s">
        <v>35</v>
      </c>
      <c r="C4227" s="91" t="s">
        <v>146</v>
      </c>
      <c r="D4227" s="91" t="s">
        <v>154</v>
      </c>
      <c r="E4227" s="91" t="s">
        <v>159</v>
      </c>
      <c r="F4227" s="91" t="s">
        <v>159</v>
      </c>
      <c r="G4227" s="91" t="s">
        <v>159</v>
      </c>
      <c r="H4227" s="91">
        <v>360</v>
      </c>
      <c r="I4227" s="91" t="s">
        <v>1063</v>
      </c>
      <c r="J4227" s="2" t="s">
        <v>3336</v>
      </c>
      <c r="K4227" s="2" t="s">
        <v>3296</v>
      </c>
      <c r="L4227" s="2" t="s">
        <v>35</v>
      </c>
      <c r="M4227" s="91" t="s">
        <v>159</v>
      </c>
      <c r="N4227" s="64"/>
      <c r="O4227" s="64" t="s">
        <v>45</v>
      </c>
      <c r="P4227" s="64" t="s">
        <v>41</v>
      </c>
      <c r="Q4227" s="16">
        <v>0</v>
      </c>
      <c r="R4227" s="64" t="s">
        <v>1474</v>
      </c>
      <c r="S4227" s="64"/>
      <c r="T4227" s="84">
        <v>100000</v>
      </c>
      <c r="U4227" s="84"/>
      <c r="V4227" s="84">
        <v>0</v>
      </c>
      <c r="W4227" s="84">
        <f t="shared" si="666"/>
        <v>100000</v>
      </c>
      <c r="X4227" s="84">
        <f t="shared" si="667"/>
        <v>0</v>
      </c>
      <c r="Y4227" s="84"/>
      <c r="Z4227" s="16">
        <v>0</v>
      </c>
      <c r="AA4227" s="7">
        <v>0</v>
      </c>
      <c r="AB4227" s="7">
        <f t="shared" si="662"/>
        <v>0</v>
      </c>
      <c r="AC4227" s="5">
        <f t="shared" si="663"/>
        <v>0</v>
      </c>
      <c r="AD4227" s="84">
        <f t="shared" si="668"/>
        <v>0</v>
      </c>
      <c r="AE4227" s="3">
        <f>VLOOKUP(I4227,[1]媒体政策预估表!A:N,MATCH(O4227,[1]媒体政策预估表!$A$2:$M$2,0),0)</f>
        <v>0.12</v>
      </c>
      <c r="AF4227" s="7">
        <f t="shared" si="664"/>
        <v>0</v>
      </c>
      <c r="AG4227" s="16">
        <v>0</v>
      </c>
      <c r="AH4227" s="84">
        <f t="shared" si="669"/>
        <v>0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3420</v>
      </c>
      <c r="B4228" s="91" t="s">
        <v>35</v>
      </c>
      <c r="C4228" s="91" t="s">
        <v>146</v>
      </c>
      <c r="D4228" s="91" t="s">
        <v>154</v>
      </c>
      <c r="E4228" s="91" t="s">
        <v>1481</v>
      </c>
      <c r="F4228" s="91" t="s">
        <v>1481</v>
      </c>
      <c r="G4228" s="91" t="s">
        <v>1481</v>
      </c>
      <c r="H4228" s="91">
        <v>360</v>
      </c>
      <c r="I4228" s="91" t="s">
        <v>1063</v>
      </c>
      <c r="J4228" s="2" t="s">
        <v>3336</v>
      </c>
      <c r="K4228" s="2" t="s">
        <v>3296</v>
      </c>
      <c r="L4228" s="2" t="s">
        <v>35</v>
      </c>
      <c r="M4228" s="91" t="s">
        <v>1482</v>
      </c>
      <c r="N4228" s="64"/>
      <c r="O4228" s="64" t="s">
        <v>45</v>
      </c>
      <c r="P4228" s="64" t="s">
        <v>46</v>
      </c>
      <c r="Q4228" s="16">
        <v>0.02</v>
      </c>
      <c r="R4228" s="64" t="s">
        <v>1483</v>
      </c>
      <c r="S4228" s="64"/>
      <c r="T4228" s="84">
        <v>45173.540690000002</v>
      </c>
      <c r="U4228" s="84"/>
      <c r="V4228" s="84">
        <v>7959.8770699999995</v>
      </c>
      <c r="W4228" s="84">
        <f t="shared" si="666"/>
        <v>37213.663619999999</v>
      </c>
      <c r="X4228" s="84">
        <f t="shared" si="667"/>
        <v>7803.8010490196075</v>
      </c>
      <c r="Y4228" s="84"/>
      <c r="Z4228" s="16">
        <v>0</v>
      </c>
      <c r="AA4228" s="7">
        <v>0</v>
      </c>
      <c r="AB4228" s="7">
        <f t="shared" si="662"/>
        <v>7803.8010490196075</v>
      </c>
      <c r="AC4228" s="5">
        <f t="shared" si="663"/>
        <v>156.07602098039206</v>
      </c>
      <c r="AD4228" s="84">
        <f t="shared" si="668"/>
        <v>7959.8770699999995</v>
      </c>
      <c r="AE4228" s="3">
        <f>VLOOKUP(I4228,[1]媒体政策预估表!A:N,MATCH(O4228,[1]媒体政策预估表!$A$2:$M$2,0),0)</f>
        <v>0.12</v>
      </c>
      <c r="AF4228" s="7">
        <f t="shared" si="664"/>
        <v>955.18524839999986</v>
      </c>
      <c r="AG4228" s="16">
        <v>0</v>
      </c>
      <c r="AH4228" s="84">
        <f t="shared" si="669"/>
        <v>7959.8770699999995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3417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3336</v>
      </c>
      <c r="K4229" s="2" t="s">
        <v>3296</v>
      </c>
      <c r="L4229" s="2" t="s">
        <v>35</v>
      </c>
      <c r="M4229" s="91" t="s">
        <v>1503</v>
      </c>
      <c r="N4229" s="64"/>
      <c r="O4229" s="64" t="s">
        <v>413</v>
      </c>
      <c r="P4229" s="64" t="s">
        <v>46</v>
      </c>
      <c r="Q4229" s="16">
        <v>0.02</v>
      </c>
      <c r="R4229" s="64" t="s">
        <v>1504</v>
      </c>
      <c r="S4229" s="64"/>
      <c r="T4229" s="84">
        <v>1.1000000000003638</v>
      </c>
      <c r="U4229" s="84"/>
      <c r="V4229" s="84">
        <v>0</v>
      </c>
      <c r="W4229" s="84">
        <f t="shared" si="666"/>
        <v>1.1000000000003638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3418</v>
      </c>
      <c r="B4230" s="91" t="s">
        <v>35</v>
      </c>
      <c r="C4230" s="91" t="s">
        <v>146</v>
      </c>
      <c r="D4230" s="91" t="s">
        <v>154</v>
      </c>
      <c r="E4230" s="91" t="s">
        <v>1499</v>
      </c>
      <c r="F4230" s="91" t="s">
        <v>1500</v>
      </c>
      <c r="G4230" s="91" t="s">
        <v>1499</v>
      </c>
      <c r="H4230" s="91">
        <v>360</v>
      </c>
      <c r="I4230" s="91" t="s">
        <v>1063</v>
      </c>
      <c r="J4230" s="2" t="s">
        <v>3336</v>
      </c>
      <c r="K4230" s="2" t="s">
        <v>3296</v>
      </c>
      <c r="L4230" s="2" t="s">
        <v>35</v>
      </c>
      <c r="M4230" s="91" t="s">
        <v>1505</v>
      </c>
      <c r="N4230" s="64"/>
      <c r="O4230" s="64" t="s">
        <v>413</v>
      </c>
      <c r="P4230" s="64" t="s">
        <v>46</v>
      </c>
      <c r="Q4230" s="16">
        <v>0.02</v>
      </c>
      <c r="R4230" s="64" t="s">
        <v>1506</v>
      </c>
      <c r="S4230" s="64"/>
      <c r="T4230" s="84">
        <v>482.10000000000036</v>
      </c>
      <c r="U4230" s="84"/>
      <c r="V4230" s="84">
        <v>0</v>
      </c>
      <c r="W4230" s="84">
        <f t="shared" si="666"/>
        <v>482.10000000000036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3420</v>
      </c>
      <c r="B4231" s="91" t="s">
        <v>35</v>
      </c>
      <c r="C4231" s="91" t="s">
        <v>146</v>
      </c>
      <c r="D4231" s="91" t="s">
        <v>163</v>
      </c>
      <c r="E4231" s="91" t="s">
        <v>164</v>
      </c>
      <c r="F4231" s="91" t="s">
        <v>164</v>
      </c>
      <c r="G4231" s="91" t="s">
        <v>164</v>
      </c>
      <c r="H4231" s="91">
        <v>360</v>
      </c>
      <c r="I4231" s="91" t="s">
        <v>1063</v>
      </c>
      <c r="J4231" s="2" t="s">
        <v>3336</v>
      </c>
      <c r="K4231" s="2" t="s">
        <v>3296</v>
      </c>
      <c r="L4231" s="2" t="s">
        <v>35</v>
      </c>
      <c r="M4231" s="91" t="s">
        <v>164</v>
      </c>
      <c r="N4231" s="64"/>
      <c r="O4231" s="64" t="s">
        <v>413</v>
      </c>
      <c r="P4231" s="64" t="s">
        <v>46</v>
      </c>
      <c r="Q4231" s="16">
        <v>0.02</v>
      </c>
      <c r="R4231" s="64" t="s">
        <v>1511</v>
      </c>
      <c r="S4231" s="64"/>
      <c r="T4231" s="84">
        <v>100000</v>
      </c>
      <c r="U4231" s="84"/>
      <c r="V4231" s="84">
        <v>0</v>
      </c>
      <c r="W4231" s="84">
        <f t="shared" si="666"/>
        <v>100000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3417</v>
      </c>
      <c r="B4232" s="91" t="s">
        <v>35</v>
      </c>
      <c r="C4232" s="91" t="s">
        <v>146</v>
      </c>
      <c r="D4232" s="91" t="s">
        <v>163</v>
      </c>
      <c r="E4232" s="91" t="s">
        <v>608</v>
      </c>
      <c r="F4232" s="91" t="s">
        <v>608</v>
      </c>
      <c r="G4232" s="91" t="s">
        <v>608</v>
      </c>
      <c r="H4232" s="91">
        <v>360</v>
      </c>
      <c r="I4232" s="91" t="s">
        <v>1063</v>
      </c>
      <c r="J4232" s="2" t="s">
        <v>3336</v>
      </c>
      <c r="K4232" s="2" t="s">
        <v>3296</v>
      </c>
      <c r="L4232" s="2" t="s">
        <v>35</v>
      </c>
      <c r="M4232" s="91" t="s">
        <v>608</v>
      </c>
      <c r="N4232" s="64"/>
      <c r="O4232" s="64" t="s">
        <v>413</v>
      </c>
      <c r="P4232" s="64" t="s">
        <v>46</v>
      </c>
      <c r="Q4232" s="16">
        <v>0.02</v>
      </c>
      <c r="R4232" s="64" t="s">
        <v>1524</v>
      </c>
      <c r="S4232" s="64"/>
      <c r="T4232" s="84">
        <v>6953.7</v>
      </c>
      <c r="U4232" s="84"/>
      <c r="V4232" s="84">
        <v>0</v>
      </c>
      <c r="W4232" s="84">
        <f t="shared" si="666"/>
        <v>6953.7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7.0000000000000007E-2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3417</v>
      </c>
      <c r="B4233" s="91" t="s">
        <v>35</v>
      </c>
      <c r="C4233" s="91" t="s">
        <v>146</v>
      </c>
      <c r="D4233" s="91" t="s">
        <v>163</v>
      </c>
      <c r="E4233" s="91" t="s">
        <v>1525</v>
      </c>
      <c r="F4233" s="91" t="s">
        <v>1525</v>
      </c>
      <c r="G4233" s="91" t="s">
        <v>1525</v>
      </c>
      <c r="H4233" s="91">
        <v>360</v>
      </c>
      <c r="I4233" s="91" t="s">
        <v>1063</v>
      </c>
      <c r="J4233" s="2" t="s">
        <v>3336</v>
      </c>
      <c r="K4233" s="2" t="s">
        <v>3296</v>
      </c>
      <c r="L4233" s="2" t="s">
        <v>35</v>
      </c>
      <c r="M4233" s="91" t="s">
        <v>1525</v>
      </c>
      <c r="N4233" s="64"/>
      <c r="O4233" s="64" t="s">
        <v>45</v>
      </c>
      <c r="P4233" s="64" t="s">
        <v>41</v>
      </c>
      <c r="Q4233" s="16">
        <v>0</v>
      </c>
      <c r="R4233" s="64" t="s">
        <v>1530</v>
      </c>
      <c r="S4233" s="64"/>
      <c r="T4233" s="84">
        <v>2338.2554</v>
      </c>
      <c r="U4233" s="84"/>
      <c r="V4233" s="84">
        <v>0</v>
      </c>
      <c r="W4233" s="84">
        <f t="shared" si="666"/>
        <v>2338.2554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0.12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3417</v>
      </c>
      <c r="B4234" s="91" t="s">
        <v>35</v>
      </c>
      <c r="C4234" s="91" t="s">
        <v>146</v>
      </c>
      <c r="D4234" s="91" t="s">
        <v>163</v>
      </c>
      <c r="E4234" s="91" t="s">
        <v>1535</v>
      </c>
      <c r="F4234" s="91" t="s">
        <v>1535</v>
      </c>
      <c r="G4234" s="91" t="s">
        <v>1535</v>
      </c>
      <c r="H4234" s="91">
        <v>360</v>
      </c>
      <c r="I4234" s="91" t="s">
        <v>1063</v>
      </c>
      <c r="J4234" s="2" t="s">
        <v>3336</v>
      </c>
      <c r="K4234" s="2" t="s">
        <v>3296</v>
      </c>
      <c r="L4234" s="2" t="s">
        <v>35</v>
      </c>
      <c r="M4234" s="91" t="s">
        <v>1535</v>
      </c>
      <c r="N4234" s="64"/>
      <c r="O4234" s="64" t="s">
        <v>413</v>
      </c>
      <c r="P4234" s="64" t="s">
        <v>41</v>
      </c>
      <c r="Q4234" s="16">
        <v>0</v>
      </c>
      <c r="R4234" s="64" t="s">
        <v>1536</v>
      </c>
      <c r="S4234" s="64"/>
      <c r="T4234" s="84">
        <v>24827.5</v>
      </c>
      <c r="U4234" s="84"/>
      <c r="V4234" s="84">
        <v>0</v>
      </c>
      <c r="W4234" s="84">
        <f t="shared" si="666"/>
        <v>24827.5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3417</v>
      </c>
      <c r="B4235" s="91" t="s">
        <v>35</v>
      </c>
      <c r="C4235" s="91" t="s">
        <v>166</v>
      </c>
      <c r="D4235" s="91" t="s">
        <v>167</v>
      </c>
      <c r="E4235" s="91" t="s">
        <v>622</v>
      </c>
      <c r="F4235" s="91" t="s">
        <v>623</v>
      </c>
      <c r="G4235" s="91" t="s">
        <v>622</v>
      </c>
      <c r="H4235" s="91">
        <v>360</v>
      </c>
      <c r="I4235" s="91" t="s">
        <v>1063</v>
      </c>
      <c r="J4235" s="2" t="s">
        <v>3336</v>
      </c>
      <c r="K4235" s="2" t="s">
        <v>3296</v>
      </c>
      <c r="L4235" s="2" t="s">
        <v>35</v>
      </c>
      <c r="M4235" s="91" t="s">
        <v>622</v>
      </c>
      <c r="N4235" s="64"/>
      <c r="O4235" s="64" t="s">
        <v>413</v>
      </c>
      <c r="P4235" s="64" t="s">
        <v>46</v>
      </c>
      <c r="Q4235" s="16">
        <v>0.02</v>
      </c>
      <c r="R4235" s="64" t="s">
        <v>1537</v>
      </c>
      <c r="S4235" s="64"/>
      <c r="T4235" s="84">
        <v>-14999.999960000094</v>
      </c>
      <c r="U4235" s="84"/>
      <c r="V4235" s="84">
        <v>0</v>
      </c>
      <c r="W4235" s="84">
        <f t="shared" si="666"/>
        <v>-14999.999960000094</v>
      </c>
      <c r="X4235" s="84">
        <f t="shared" si="667"/>
        <v>0</v>
      </c>
      <c r="Y4235" s="84"/>
      <c r="Z4235" s="16">
        <v>0</v>
      </c>
      <c r="AA4235" s="7">
        <v>0</v>
      </c>
      <c r="AB4235" s="7">
        <f t="shared" si="662"/>
        <v>0</v>
      </c>
      <c r="AC4235" s="5">
        <f t="shared" si="663"/>
        <v>0</v>
      </c>
      <c r="AD4235" s="84">
        <f t="shared" si="668"/>
        <v>0</v>
      </c>
      <c r="AE4235" s="3">
        <f>VLOOKUP(I4235,[1]媒体政策预估表!A:N,MATCH(O4235,[1]媒体政策预估表!$A$2:$M$2,0),0)</f>
        <v>7.0000000000000007E-2</v>
      </c>
      <c r="AF4235" s="7">
        <f t="shared" si="664"/>
        <v>0</v>
      </c>
      <c r="AG4235" s="16">
        <v>0</v>
      </c>
      <c r="AH4235" s="84">
        <f t="shared" si="669"/>
        <v>0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3417</v>
      </c>
      <c r="B4236" s="91" t="s">
        <v>35</v>
      </c>
      <c r="C4236" s="91" t="s">
        <v>166</v>
      </c>
      <c r="D4236" s="91" t="s">
        <v>167</v>
      </c>
      <c r="E4236" s="91" t="s">
        <v>1566</v>
      </c>
      <c r="F4236" s="91" t="s">
        <v>1567</v>
      </c>
      <c r="G4236" s="91" t="s">
        <v>1566</v>
      </c>
      <c r="H4236" s="91">
        <v>360</v>
      </c>
      <c r="I4236" s="91" t="s">
        <v>1063</v>
      </c>
      <c r="J4236" s="2" t="s">
        <v>3336</v>
      </c>
      <c r="K4236" s="2" t="s">
        <v>3296</v>
      </c>
      <c r="L4236" s="2" t="s">
        <v>35</v>
      </c>
      <c r="M4236" s="91" t="s">
        <v>1566</v>
      </c>
      <c r="N4236" s="64"/>
      <c r="O4236" s="64" t="s">
        <v>413</v>
      </c>
      <c r="P4236" s="64" t="s">
        <v>46</v>
      </c>
      <c r="Q4236" s="16">
        <v>0.02</v>
      </c>
      <c r="R4236" s="64" t="s">
        <v>1568</v>
      </c>
      <c r="S4236" s="64"/>
      <c r="T4236" s="84">
        <v>14264.8</v>
      </c>
      <c r="U4236" s="84"/>
      <c r="V4236" s="84">
        <v>819.4</v>
      </c>
      <c r="W4236" s="84">
        <f t="shared" si="666"/>
        <v>13445.4</v>
      </c>
      <c r="X4236" s="84">
        <f t="shared" si="667"/>
        <v>803.33333333333326</v>
      </c>
      <c r="Y4236" s="84"/>
      <c r="Z4236" s="16">
        <v>0</v>
      </c>
      <c r="AA4236" s="7">
        <v>0</v>
      </c>
      <c r="AB4236" s="7">
        <f t="shared" si="662"/>
        <v>803.33333333333326</v>
      </c>
      <c r="AC4236" s="5">
        <f t="shared" si="663"/>
        <v>16.06666666666672</v>
      </c>
      <c r="AD4236" s="84">
        <f t="shared" si="668"/>
        <v>819.4</v>
      </c>
      <c r="AE4236" s="3">
        <f>VLOOKUP(I4236,[1]媒体政策预估表!A:N,MATCH(O4236,[1]媒体政策预估表!$A$2:$M$2,0),0)</f>
        <v>7.0000000000000007E-2</v>
      </c>
      <c r="AF4236" s="7">
        <f t="shared" si="664"/>
        <v>57.358000000000004</v>
      </c>
      <c r="AG4236" s="16">
        <v>0</v>
      </c>
      <c r="AH4236" s="84">
        <f t="shared" si="669"/>
        <v>819.4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3420</v>
      </c>
      <c r="B4237" s="91" t="s">
        <v>35</v>
      </c>
      <c r="C4237" s="91" t="s">
        <v>166</v>
      </c>
      <c r="D4237" s="91" t="s">
        <v>167</v>
      </c>
      <c r="E4237" s="91" t="s">
        <v>1571</v>
      </c>
      <c r="F4237" s="91" t="s">
        <v>1571</v>
      </c>
      <c r="G4237" s="91" t="s">
        <v>1571</v>
      </c>
      <c r="H4237" s="91">
        <v>360</v>
      </c>
      <c r="I4237" s="91" t="s">
        <v>1063</v>
      </c>
      <c r="J4237" s="2" t="s">
        <v>3336</v>
      </c>
      <c r="K4237" s="2" t="s">
        <v>3296</v>
      </c>
      <c r="L4237" s="2" t="s">
        <v>35</v>
      </c>
      <c r="M4237" s="91" t="s">
        <v>1571</v>
      </c>
      <c r="N4237" s="64"/>
      <c r="O4237" s="64" t="s">
        <v>413</v>
      </c>
      <c r="P4237" s="64" t="s">
        <v>41</v>
      </c>
      <c r="Q4237" s="16">
        <v>0</v>
      </c>
      <c r="R4237" s="64" t="s">
        <v>1572</v>
      </c>
      <c r="S4237" s="64"/>
      <c r="T4237" s="84">
        <v>7604.6500000000087</v>
      </c>
      <c r="U4237" s="84"/>
      <c r="V4237" s="84">
        <v>0</v>
      </c>
      <c r="W4237" s="84">
        <f t="shared" si="666"/>
        <v>7604.6500000000087</v>
      </c>
      <c r="X4237" s="84">
        <f t="shared" si="667"/>
        <v>0</v>
      </c>
      <c r="Y4237" s="84"/>
      <c r="Z4237" s="16">
        <v>0</v>
      </c>
      <c r="AA4237" s="7">
        <v>0</v>
      </c>
      <c r="AB4237" s="7">
        <f t="shared" ref="AB4237:AB4300" si="670">X4237+AA4237</f>
        <v>0</v>
      </c>
      <c r="AC4237" s="5">
        <f t="shared" ref="AC4237:AC4300" si="671">IF(P4237="返现",X4237*Q4237,V4237-X4237)</f>
        <v>0</v>
      </c>
      <c r="AD4237" s="84">
        <f t="shared" si="668"/>
        <v>0</v>
      </c>
      <c r="AE4237" s="3">
        <f>VLOOKUP(I4237,[1]媒体政策预估表!A:N,MATCH(O4237,[1]媒体政策预估表!$A$2:$M$2,0),0)</f>
        <v>7.0000000000000007E-2</v>
      </c>
      <c r="AF4237" s="7">
        <f t="shared" ref="AF4237:AF4300" si="672">AD4237*AE4237</f>
        <v>0</v>
      </c>
      <c r="AG4237" s="16">
        <v>0</v>
      </c>
      <c r="AH4237" s="84">
        <f t="shared" si="669"/>
        <v>0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3417</v>
      </c>
      <c r="B4238" s="91" t="s">
        <v>35</v>
      </c>
      <c r="C4238" s="91" t="s">
        <v>166</v>
      </c>
      <c r="D4238" s="91" t="s">
        <v>171</v>
      </c>
      <c r="E4238" s="91" t="s">
        <v>1578</v>
      </c>
      <c r="F4238" s="91" t="s">
        <v>1578</v>
      </c>
      <c r="G4238" s="91" t="s">
        <v>1578</v>
      </c>
      <c r="H4238" s="91">
        <v>360</v>
      </c>
      <c r="I4238" s="91" t="s">
        <v>1063</v>
      </c>
      <c r="J4238" s="2" t="s">
        <v>3336</v>
      </c>
      <c r="K4238" s="2" t="s">
        <v>3296</v>
      </c>
      <c r="L4238" s="2" t="s">
        <v>35</v>
      </c>
      <c r="M4238" s="91" t="s">
        <v>1578</v>
      </c>
      <c r="N4238" s="64"/>
      <c r="O4238" s="64" t="s">
        <v>45</v>
      </c>
      <c r="P4238" s="64" t="s">
        <v>41</v>
      </c>
      <c r="Q4238" s="16">
        <v>0</v>
      </c>
      <c r="R4238" s="64" t="s">
        <v>1579</v>
      </c>
      <c r="S4238" s="64"/>
      <c r="T4238" s="84">
        <v>135692.47920999999</v>
      </c>
      <c r="U4238" s="84"/>
      <c r="V4238" s="84">
        <v>25979.282309999999</v>
      </c>
      <c r="W4238" s="84">
        <f t="shared" si="666"/>
        <v>109713.1969</v>
      </c>
      <c r="X4238" s="84">
        <f t="shared" si="667"/>
        <v>25979.282309999999</v>
      </c>
      <c r="Y4238" s="84"/>
      <c r="Z4238" s="16">
        <v>0</v>
      </c>
      <c r="AA4238" s="7">
        <v>0</v>
      </c>
      <c r="AB4238" s="7">
        <f t="shared" si="670"/>
        <v>25979.282309999999</v>
      </c>
      <c r="AC4238" s="5">
        <f t="shared" si="671"/>
        <v>0</v>
      </c>
      <c r="AD4238" s="84">
        <f t="shared" si="668"/>
        <v>25979.282309999999</v>
      </c>
      <c r="AE4238" s="3">
        <f>VLOOKUP(I4238,[1]媒体政策预估表!A:N,MATCH(O4238,[1]媒体政策预估表!$A$2:$M$2,0),0)</f>
        <v>0.12</v>
      </c>
      <c r="AF4238" s="7">
        <f t="shared" si="672"/>
        <v>3117.5138771999996</v>
      </c>
      <c r="AG4238" s="16">
        <v>0</v>
      </c>
      <c r="AH4238" s="84">
        <f t="shared" si="669"/>
        <v>25979.282309999999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3418</v>
      </c>
      <c r="B4239" s="91" t="s">
        <v>35</v>
      </c>
      <c r="C4239" s="91" t="s">
        <v>166</v>
      </c>
      <c r="D4239" s="91" t="s">
        <v>176</v>
      </c>
      <c r="E4239" s="91" t="s">
        <v>1600</v>
      </c>
      <c r="F4239" s="91" t="s">
        <v>1600</v>
      </c>
      <c r="G4239" s="91" t="s">
        <v>1600</v>
      </c>
      <c r="H4239" s="91">
        <v>360</v>
      </c>
      <c r="I4239" s="91" t="s">
        <v>1063</v>
      </c>
      <c r="J4239" s="2" t="s">
        <v>3336</v>
      </c>
      <c r="K4239" s="2" t="s">
        <v>3296</v>
      </c>
      <c r="L4239" s="2" t="s">
        <v>35</v>
      </c>
      <c r="M4239" s="91" t="s">
        <v>1600</v>
      </c>
      <c r="N4239" s="64"/>
      <c r="O4239" s="64" t="s">
        <v>45</v>
      </c>
      <c r="P4239" s="64" t="s">
        <v>46</v>
      </c>
      <c r="Q4239" s="16">
        <v>0.02</v>
      </c>
      <c r="R4239" s="64" t="s">
        <v>1601</v>
      </c>
      <c r="S4239" s="64"/>
      <c r="T4239" s="84">
        <v>18510.2</v>
      </c>
      <c r="U4239" s="84"/>
      <c r="V4239" s="84">
        <v>0</v>
      </c>
      <c r="W4239" s="84">
        <f t="shared" si="666"/>
        <v>18510.2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0.12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3417</v>
      </c>
      <c r="B4240" s="91" t="s">
        <v>35</v>
      </c>
      <c r="C4240" s="91" t="s">
        <v>166</v>
      </c>
      <c r="D4240" s="91" t="s">
        <v>176</v>
      </c>
      <c r="E4240" s="91" t="s">
        <v>1611</v>
      </c>
      <c r="F4240" s="91" t="s">
        <v>1611</v>
      </c>
      <c r="G4240" s="91" t="s">
        <v>1611</v>
      </c>
      <c r="H4240" s="91">
        <v>360</v>
      </c>
      <c r="I4240" s="91" t="s">
        <v>1063</v>
      </c>
      <c r="J4240" s="2" t="s">
        <v>3336</v>
      </c>
      <c r="K4240" s="2" t="s">
        <v>3296</v>
      </c>
      <c r="L4240" s="2" t="s">
        <v>35</v>
      </c>
      <c r="M4240" s="91" t="s">
        <v>1611</v>
      </c>
      <c r="N4240" s="64"/>
      <c r="O4240" s="64" t="s">
        <v>413</v>
      </c>
      <c r="P4240" s="64" t="s">
        <v>41</v>
      </c>
      <c r="Q4240" s="16">
        <v>0</v>
      </c>
      <c r="R4240" s="64" t="s">
        <v>1612</v>
      </c>
      <c r="S4240" s="64"/>
      <c r="T4240" s="84">
        <v>20426.399999999994</v>
      </c>
      <c r="U4240" s="84"/>
      <c r="V4240" s="84">
        <v>0</v>
      </c>
      <c r="W4240" s="84">
        <f t="shared" si="666"/>
        <v>20426.399999999994</v>
      </c>
      <c r="X4240" s="84">
        <f t="shared" si="667"/>
        <v>0</v>
      </c>
      <c r="Y4240" s="84"/>
      <c r="Z4240" s="16">
        <v>0</v>
      </c>
      <c r="AA4240" s="7">
        <v>0</v>
      </c>
      <c r="AB4240" s="7">
        <f t="shared" si="670"/>
        <v>0</v>
      </c>
      <c r="AC4240" s="5">
        <f t="shared" si="671"/>
        <v>0</v>
      </c>
      <c r="AD4240" s="84">
        <f t="shared" si="668"/>
        <v>0</v>
      </c>
      <c r="AE4240" s="3">
        <f>VLOOKUP(I4240,[1]媒体政策预估表!A:N,MATCH(O4240,[1]媒体政策预估表!$A$2:$M$2,0),0)</f>
        <v>7.0000000000000007E-2</v>
      </c>
      <c r="AF4240" s="7">
        <f t="shared" si="672"/>
        <v>0</v>
      </c>
      <c r="AG4240" s="16">
        <v>0</v>
      </c>
      <c r="AH4240" s="84">
        <f t="shared" si="669"/>
        <v>0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3417</v>
      </c>
      <c r="B4241" s="91" t="s">
        <v>35</v>
      </c>
      <c r="C4241" s="91" t="s">
        <v>166</v>
      </c>
      <c r="D4241" s="91" t="s">
        <v>176</v>
      </c>
      <c r="E4241" s="91" t="s">
        <v>1620</v>
      </c>
      <c r="F4241" s="91" t="s">
        <v>1620</v>
      </c>
      <c r="G4241" s="91" t="s">
        <v>1620</v>
      </c>
      <c r="H4241" s="91">
        <v>360</v>
      </c>
      <c r="I4241" s="91" t="s">
        <v>1063</v>
      </c>
      <c r="J4241" s="2" t="s">
        <v>3336</v>
      </c>
      <c r="K4241" s="2" t="s">
        <v>3296</v>
      </c>
      <c r="L4241" s="2" t="s">
        <v>35</v>
      </c>
      <c r="M4241" s="91" t="s">
        <v>1620</v>
      </c>
      <c r="N4241" s="64"/>
      <c r="O4241" s="64" t="s">
        <v>45</v>
      </c>
      <c r="P4241" s="64" t="s">
        <v>46</v>
      </c>
      <c r="Q4241" s="16">
        <v>0.01</v>
      </c>
      <c r="R4241" s="64" t="s">
        <v>1624</v>
      </c>
      <c r="S4241" s="64"/>
      <c r="T4241" s="84">
        <v>55315.348550000002</v>
      </c>
      <c r="U4241" s="84"/>
      <c r="V4241" s="84">
        <v>31630.404610000001</v>
      </c>
      <c r="W4241" s="84">
        <f t="shared" si="666"/>
        <v>23684.943940000001</v>
      </c>
      <c r="X4241" s="84">
        <f t="shared" si="667"/>
        <v>31317.232287128714</v>
      </c>
      <c r="Y4241" s="84"/>
      <c r="Z4241" s="16">
        <v>0</v>
      </c>
      <c r="AA4241" s="7">
        <v>0</v>
      </c>
      <c r="AB4241" s="7">
        <f t="shared" si="670"/>
        <v>31317.232287128714</v>
      </c>
      <c r="AC4241" s="5">
        <f t="shared" si="671"/>
        <v>313.17232287128718</v>
      </c>
      <c r="AD4241" s="84">
        <f t="shared" si="668"/>
        <v>31630.404610000001</v>
      </c>
      <c r="AE4241" s="3">
        <f>VLOOKUP(I4241,[1]媒体政策预估表!A:N,MATCH(O4241,[1]媒体政策预估表!$A$2:$M$2,0),0)</f>
        <v>0.12</v>
      </c>
      <c r="AF4241" s="7">
        <f t="shared" si="672"/>
        <v>3795.6485532000002</v>
      </c>
      <c r="AG4241" s="16">
        <v>0</v>
      </c>
      <c r="AH4241" s="84">
        <f t="shared" si="669"/>
        <v>31630.404610000001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3417</v>
      </c>
      <c r="B4242" s="91" t="s">
        <v>35</v>
      </c>
      <c r="C4242" s="91" t="s">
        <v>166</v>
      </c>
      <c r="D4242" s="91" t="s">
        <v>176</v>
      </c>
      <c r="E4242" s="91" t="s">
        <v>1627</v>
      </c>
      <c r="F4242" s="91" t="s">
        <v>1627</v>
      </c>
      <c r="G4242" s="91" t="s">
        <v>1627</v>
      </c>
      <c r="H4242" s="91">
        <v>360</v>
      </c>
      <c r="I4242" s="91" t="s">
        <v>1063</v>
      </c>
      <c r="J4242" s="2" t="s">
        <v>3336</v>
      </c>
      <c r="K4242" s="2" t="s">
        <v>3296</v>
      </c>
      <c r="L4242" s="2" t="s">
        <v>35</v>
      </c>
      <c r="M4242" s="91" t="s">
        <v>1627</v>
      </c>
      <c r="N4242" s="64"/>
      <c r="O4242" s="64" t="s">
        <v>413</v>
      </c>
      <c r="P4242" s="64" t="s">
        <v>41</v>
      </c>
      <c r="Q4242" s="16">
        <v>0</v>
      </c>
      <c r="R4242" s="64" t="s">
        <v>1631</v>
      </c>
      <c r="S4242" s="64"/>
      <c r="T4242" s="84">
        <v>45907</v>
      </c>
      <c r="U4242" s="84"/>
      <c r="V4242" s="84">
        <v>5889.6</v>
      </c>
      <c r="W4242" s="84">
        <f t="shared" si="666"/>
        <v>40017.4</v>
      </c>
      <c r="X4242" s="84">
        <f t="shared" si="667"/>
        <v>5889.6</v>
      </c>
      <c r="Y4242" s="84"/>
      <c r="Z4242" s="16">
        <v>0</v>
      </c>
      <c r="AA4242" s="7">
        <v>0</v>
      </c>
      <c r="AB4242" s="7">
        <f t="shared" si="670"/>
        <v>5889.6</v>
      </c>
      <c r="AC4242" s="5">
        <f t="shared" si="671"/>
        <v>0</v>
      </c>
      <c r="AD4242" s="84">
        <f t="shared" si="668"/>
        <v>5889.6</v>
      </c>
      <c r="AE4242" s="3">
        <f>VLOOKUP(I4242,[1]媒体政策预估表!A:N,MATCH(O4242,[1]媒体政策预估表!$A$2:$M$2,0),0)</f>
        <v>7.0000000000000007E-2</v>
      </c>
      <c r="AF4242" s="7">
        <f t="shared" si="672"/>
        <v>412.27200000000005</v>
      </c>
      <c r="AG4242" s="16">
        <v>0</v>
      </c>
      <c r="AH4242" s="84">
        <f t="shared" si="669"/>
        <v>5889.6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3417</v>
      </c>
      <c r="B4243" s="91" t="s">
        <v>35</v>
      </c>
      <c r="C4243" s="91" t="s">
        <v>166</v>
      </c>
      <c r="D4243" s="91" t="s">
        <v>176</v>
      </c>
      <c r="E4243" s="91" t="s">
        <v>654</v>
      </c>
      <c r="F4243" s="91" t="s">
        <v>654</v>
      </c>
      <c r="G4243" s="91" t="s">
        <v>654</v>
      </c>
      <c r="H4243" s="91">
        <v>360</v>
      </c>
      <c r="I4243" s="91" t="s">
        <v>1063</v>
      </c>
      <c r="J4243" s="2" t="s">
        <v>3336</v>
      </c>
      <c r="K4243" s="2" t="s">
        <v>3296</v>
      </c>
      <c r="L4243" s="2" t="s">
        <v>35</v>
      </c>
      <c r="M4243" s="91" t="s">
        <v>1632</v>
      </c>
      <c r="N4243" s="64"/>
      <c r="O4243" s="64" t="s">
        <v>45</v>
      </c>
      <c r="P4243" s="64" t="s">
        <v>46</v>
      </c>
      <c r="Q4243" s="16">
        <v>0.06</v>
      </c>
      <c r="R4243" s="64" t="s">
        <v>1633</v>
      </c>
      <c r="S4243" s="64"/>
      <c r="T4243" s="84">
        <v>579382.51341000001</v>
      </c>
      <c r="U4243" s="84"/>
      <c r="V4243" s="84">
        <v>0</v>
      </c>
      <c r="W4243" s="84">
        <f t="shared" si="666"/>
        <v>579382.51341000001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0.12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3418</v>
      </c>
      <c r="B4244" s="91" t="s">
        <v>35</v>
      </c>
      <c r="C4244" s="91" t="s">
        <v>166</v>
      </c>
      <c r="D4244" s="91" t="s">
        <v>176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1063</v>
      </c>
      <c r="J4244" s="2" t="s">
        <v>3336</v>
      </c>
      <c r="K4244" s="2" t="s">
        <v>3296</v>
      </c>
      <c r="L4244" s="2" t="s">
        <v>35</v>
      </c>
      <c r="M4244" s="91" t="s">
        <v>1634</v>
      </c>
      <c r="N4244" s="64"/>
      <c r="O4244" s="64" t="s">
        <v>413</v>
      </c>
      <c r="P4244" s="64" t="s">
        <v>41</v>
      </c>
      <c r="Q4244" s="16">
        <v>0</v>
      </c>
      <c r="R4244" s="64" t="s">
        <v>1636</v>
      </c>
      <c r="S4244" s="64"/>
      <c r="T4244" s="84">
        <v>57616.800000000003</v>
      </c>
      <c r="U4244" s="84"/>
      <c r="V4244" s="84">
        <v>0</v>
      </c>
      <c r="W4244" s="84">
        <f t="shared" si="666"/>
        <v>57616.800000000003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3417</v>
      </c>
      <c r="B4245" s="91" t="s">
        <v>35</v>
      </c>
      <c r="C4245" s="91" t="s">
        <v>166</v>
      </c>
      <c r="D4245" s="91" t="s">
        <v>176</v>
      </c>
      <c r="E4245" s="91" t="s">
        <v>1637</v>
      </c>
      <c r="F4245" s="91" t="s">
        <v>1638</v>
      </c>
      <c r="G4245" s="91" t="s">
        <v>1637</v>
      </c>
      <c r="H4245" s="91">
        <v>360</v>
      </c>
      <c r="I4245" s="91" t="s">
        <v>1063</v>
      </c>
      <c r="J4245" s="2" t="s">
        <v>3336</v>
      </c>
      <c r="K4245" s="2" t="s">
        <v>3296</v>
      </c>
      <c r="L4245" s="2" t="s">
        <v>35</v>
      </c>
      <c r="M4245" s="91" t="s">
        <v>1637</v>
      </c>
      <c r="N4245" s="64"/>
      <c r="O4245" s="64" t="s">
        <v>413</v>
      </c>
      <c r="P4245" s="64" t="s">
        <v>41</v>
      </c>
      <c r="Q4245" s="16">
        <v>0</v>
      </c>
      <c r="R4245" s="64" t="s">
        <v>1639</v>
      </c>
      <c r="S4245" s="64"/>
      <c r="T4245" s="84">
        <v>-4.3100000000849832</v>
      </c>
      <c r="U4245" s="84"/>
      <c r="V4245" s="84">
        <v>0</v>
      </c>
      <c r="W4245" s="84">
        <f t="shared" si="666"/>
        <v>-4.3100000000849832</v>
      </c>
      <c r="X4245" s="84">
        <f t="shared" si="667"/>
        <v>0</v>
      </c>
      <c r="Y4245" s="84"/>
      <c r="Z4245" s="16">
        <v>0</v>
      </c>
      <c r="AA4245" s="7">
        <v>0</v>
      </c>
      <c r="AB4245" s="7">
        <f t="shared" si="670"/>
        <v>0</v>
      </c>
      <c r="AC4245" s="5">
        <f t="shared" si="671"/>
        <v>0</v>
      </c>
      <c r="AD4245" s="84">
        <f t="shared" si="668"/>
        <v>0</v>
      </c>
      <c r="AE4245" s="3">
        <f>VLOOKUP(I4245,[1]媒体政策预估表!A:N,MATCH(O4245,[1]媒体政策预估表!$A$2:$M$2,0),0)</f>
        <v>7.0000000000000007E-2</v>
      </c>
      <c r="AF4245" s="7">
        <f t="shared" si="672"/>
        <v>0</v>
      </c>
      <c r="AG4245" s="16">
        <v>0</v>
      </c>
      <c r="AH4245" s="84">
        <f t="shared" si="669"/>
        <v>0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3417</v>
      </c>
      <c r="B4246" s="91" t="s">
        <v>35</v>
      </c>
      <c r="C4246" s="91" t="s">
        <v>166</v>
      </c>
      <c r="D4246" s="91" t="s">
        <v>176</v>
      </c>
      <c r="E4246" s="91" t="s">
        <v>1640</v>
      </c>
      <c r="F4246" s="91" t="s">
        <v>1640</v>
      </c>
      <c r="G4246" s="91" t="s">
        <v>1640</v>
      </c>
      <c r="H4246" s="91">
        <v>360</v>
      </c>
      <c r="I4246" s="91" t="s">
        <v>1063</v>
      </c>
      <c r="J4246" s="2" t="s">
        <v>3336</v>
      </c>
      <c r="K4246" s="2" t="s">
        <v>3296</v>
      </c>
      <c r="L4246" s="2" t="s">
        <v>35</v>
      </c>
      <c r="M4246" s="91" t="s">
        <v>1640</v>
      </c>
      <c r="N4246" s="64"/>
      <c r="O4246" s="64" t="s">
        <v>413</v>
      </c>
      <c r="P4246" s="64" t="s">
        <v>41</v>
      </c>
      <c r="Q4246" s="16">
        <v>0</v>
      </c>
      <c r="R4246" s="64" t="s">
        <v>1641</v>
      </c>
      <c r="S4246" s="64"/>
      <c r="T4246" s="84">
        <v>7372.5</v>
      </c>
      <c r="U4246" s="84"/>
      <c r="V4246" s="84">
        <v>6349.1</v>
      </c>
      <c r="W4246" s="84">
        <f t="shared" si="666"/>
        <v>1023.3999999999996</v>
      </c>
      <c r="X4246" s="84">
        <f t="shared" si="667"/>
        <v>6349.1</v>
      </c>
      <c r="Y4246" s="84"/>
      <c r="Z4246" s="16">
        <v>0</v>
      </c>
      <c r="AA4246" s="7">
        <v>0</v>
      </c>
      <c r="AB4246" s="7">
        <f t="shared" si="670"/>
        <v>6349.1</v>
      </c>
      <c r="AC4246" s="5">
        <f t="shared" si="671"/>
        <v>0</v>
      </c>
      <c r="AD4246" s="84">
        <f t="shared" si="668"/>
        <v>6349.1</v>
      </c>
      <c r="AE4246" s="3">
        <f>VLOOKUP(I4246,[1]媒体政策预估表!A:N,MATCH(O4246,[1]媒体政策预估表!$A$2:$M$2,0),0)</f>
        <v>7.0000000000000007E-2</v>
      </c>
      <c r="AF4246" s="7">
        <f t="shared" si="672"/>
        <v>444.43700000000007</v>
      </c>
      <c r="AG4246" s="16">
        <v>0</v>
      </c>
      <c r="AH4246" s="84">
        <f t="shared" si="669"/>
        <v>6349.1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3417</v>
      </c>
      <c r="B4247" s="91" t="s">
        <v>35</v>
      </c>
      <c r="C4247" s="91" t="s">
        <v>166</v>
      </c>
      <c r="D4247" s="91" t="s">
        <v>176</v>
      </c>
      <c r="E4247" s="91" t="s">
        <v>1664</v>
      </c>
      <c r="F4247" s="91" t="s">
        <v>1664</v>
      </c>
      <c r="G4247" s="91" t="s">
        <v>1664</v>
      </c>
      <c r="H4247" s="91">
        <v>360</v>
      </c>
      <c r="I4247" s="91" t="s">
        <v>1063</v>
      </c>
      <c r="J4247" s="2" t="s">
        <v>3336</v>
      </c>
      <c r="K4247" s="2" t="s">
        <v>3296</v>
      </c>
      <c r="L4247" s="2" t="s">
        <v>35</v>
      </c>
      <c r="M4247" s="91" t="s">
        <v>1664</v>
      </c>
      <c r="N4247" s="64"/>
      <c r="O4247" s="64" t="s">
        <v>413</v>
      </c>
      <c r="P4247" s="64" t="s">
        <v>41</v>
      </c>
      <c r="Q4247" s="16">
        <v>0</v>
      </c>
      <c r="R4247" s="64">
        <v>3157172745</v>
      </c>
      <c r="S4247" s="64"/>
      <c r="T4247" s="84">
        <v>20136.130000000005</v>
      </c>
      <c r="U4247" s="84"/>
      <c r="V4247" s="84">
        <v>19</v>
      </c>
      <c r="W4247" s="84">
        <f t="shared" si="666"/>
        <v>20117.130000000005</v>
      </c>
      <c r="X4247" s="84">
        <f t="shared" si="667"/>
        <v>19</v>
      </c>
      <c r="Y4247" s="84"/>
      <c r="Z4247" s="16">
        <v>0</v>
      </c>
      <c r="AA4247" s="7">
        <v>0</v>
      </c>
      <c r="AB4247" s="7">
        <f t="shared" si="670"/>
        <v>19</v>
      </c>
      <c r="AC4247" s="5">
        <f t="shared" si="671"/>
        <v>0</v>
      </c>
      <c r="AD4247" s="84">
        <f t="shared" si="668"/>
        <v>19</v>
      </c>
      <c r="AE4247" s="3">
        <f>VLOOKUP(I4247,[1]媒体政策预估表!A:N,MATCH(O4247,[1]媒体政策预估表!$A$2:$M$2,0),0)</f>
        <v>7.0000000000000007E-2</v>
      </c>
      <c r="AF4247" s="7">
        <f t="shared" si="672"/>
        <v>1.33</v>
      </c>
      <c r="AG4247" s="16">
        <v>0</v>
      </c>
      <c r="AH4247" s="84">
        <f t="shared" si="669"/>
        <v>19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3417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3336</v>
      </c>
      <c r="K4248" s="2" t="s">
        <v>3296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>
        <v>18668181711</v>
      </c>
      <c r="S4248" s="64"/>
      <c r="T4248" s="84">
        <v>-1.2800000001006993</v>
      </c>
      <c r="U4248" s="84"/>
      <c r="V4248" s="84">
        <v>0</v>
      </c>
      <c r="W4248" s="84">
        <f t="shared" si="666"/>
        <v>-1.2800000001006993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3417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3336</v>
      </c>
      <c r="K4249" s="2" t="s">
        <v>3296</v>
      </c>
      <c r="L4249" s="2" t="s">
        <v>35</v>
      </c>
      <c r="M4249" s="91" t="s">
        <v>1690</v>
      </c>
      <c r="N4249" s="64"/>
      <c r="O4249" s="64" t="s">
        <v>413</v>
      </c>
      <c r="P4249" s="64" t="s">
        <v>41</v>
      </c>
      <c r="Q4249" s="16">
        <v>0</v>
      </c>
      <c r="R4249" s="64" t="s">
        <v>1691</v>
      </c>
      <c r="S4249" s="64"/>
      <c r="T4249" s="84">
        <v>7.0950400000074296</v>
      </c>
      <c r="U4249" s="84"/>
      <c r="V4249" s="84">
        <v>0</v>
      </c>
      <c r="W4249" s="84">
        <f t="shared" si="666"/>
        <v>7.0950400000074296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3417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3336</v>
      </c>
      <c r="K4250" s="2" t="s">
        <v>3296</v>
      </c>
      <c r="L4250" s="2" t="s">
        <v>35</v>
      </c>
      <c r="M4250" s="91" t="s">
        <v>1692</v>
      </c>
      <c r="N4250" s="64"/>
      <c r="O4250" s="64" t="s">
        <v>413</v>
      </c>
      <c r="P4250" s="64" t="s">
        <v>41</v>
      </c>
      <c r="Q4250" s="16">
        <v>0</v>
      </c>
      <c r="R4250" s="64" t="s">
        <v>1693</v>
      </c>
      <c r="S4250" s="64"/>
      <c r="T4250" s="84">
        <v>-4.9999999964711606E-2</v>
      </c>
      <c r="U4250" s="84"/>
      <c r="V4250" s="84">
        <v>0</v>
      </c>
      <c r="W4250" s="84">
        <f t="shared" si="666"/>
        <v>-4.9999999964711606E-2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3417</v>
      </c>
      <c r="B4251" s="91" t="s">
        <v>35</v>
      </c>
      <c r="C4251" s="91" t="s">
        <v>166</v>
      </c>
      <c r="D4251" s="91" t="s">
        <v>176</v>
      </c>
      <c r="E4251" s="91" t="s">
        <v>1690</v>
      </c>
      <c r="F4251" s="91" t="s">
        <v>1690</v>
      </c>
      <c r="G4251" s="91" t="s">
        <v>1690</v>
      </c>
      <c r="H4251" s="91">
        <v>360</v>
      </c>
      <c r="I4251" s="91" t="s">
        <v>1063</v>
      </c>
      <c r="J4251" s="2" t="s">
        <v>3336</v>
      </c>
      <c r="K4251" s="2" t="s">
        <v>3296</v>
      </c>
      <c r="L4251" s="2" t="s">
        <v>35</v>
      </c>
      <c r="M4251" s="91" t="s">
        <v>1695</v>
      </c>
      <c r="N4251" s="64"/>
      <c r="O4251" s="64" t="s">
        <v>413</v>
      </c>
      <c r="P4251" s="64" t="s">
        <v>41</v>
      </c>
      <c r="Q4251" s="16">
        <v>0</v>
      </c>
      <c r="R4251" s="64" t="s">
        <v>1696</v>
      </c>
      <c r="S4251" s="64"/>
      <c r="T4251" s="84">
        <v>-1.9999999995889084E-2</v>
      </c>
      <c r="U4251" s="84"/>
      <c r="V4251" s="84">
        <v>0</v>
      </c>
      <c r="W4251" s="84">
        <f t="shared" si="666"/>
        <v>-1.9999999995889084E-2</v>
      </c>
      <c r="X4251" s="84">
        <f t="shared" si="667"/>
        <v>0</v>
      </c>
      <c r="Y4251" s="84"/>
      <c r="Z4251" s="16">
        <v>0</v>
      </c>
      <c r="AA4251" s="7">
        <v>0</v>
      </c>
      <c r="AB4251" s="7">
        <f t="shared" si="670"/>
        <v>0</v>
      </c>
      <c r="AC4251" s="5">
        <f t="shared" si="671"/>
        <v>0</v>
      </c>
      <c r="AD4251" s="84">
        <f t="shared" si="668"/>
        <v>0</v>
      </c>
      <c r="AE4251" s="3">
        <f>VLOOKUP(I4251,[1]媒体政策预估表!A:N,MATCH(O4251,[1]媒体政策预估表!$A$2:$M$2,0),0)</f>
        <v>7.0000000000000007E-2</v>
      </c>
      <c r="AF4251" s="7">
        <f t="shared" si="672"/>
        <v>0</v>
      </c>
      <c r="AG4251" s="16">
        <v>0</v>
      </c>
      <c r="AH4251" s="84">
        <f t="shared" si="669"/>
        <v>0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3418</v>
      </c>
      <c r="B4252" s="91" t="s">
        <v>35</v>
      </c>
      <c r="C4252" s="91" t="s">
        <v>166</v>
      </c>
      <c r="D4252" s="91" t="s">
        <v>176</v>
      </c>
      <c r="E4252" s="91" t="s">
        <v>1706</v>
      </c>
      <c r="F4252" s="91" t="s">
        <v>1706</v>
      </c>
      <c r="G4252" s="91" t="s">
        <v>1706</v>
      </c>
      <c r="H4252" s="91">
        <v>360</v>
      </c>
      <c r="I4252" s="91" t="s">
        <v>1063</v>
      </c>
      <c r="J4252" s="2" t="s">
        <v>3336</v>
      </c>
      <c r="K4252" s="2" t="s">
        <v>3296</v>
      </c>
      <c r="L4252" s="2" t="s">
        <v>35</v>
      </c>
      <c r="M4252" s="91" t="s">
        <v>1712</v>
      </c>
      <c r="N4252" s="64"/>
      <c r="O4252" s="64" t="s">
        <v>413</v>
      </c>
      <c r="P4252" s="64" t="s">
        <v>41</v>
      </c>
      <c r="Q4252" s="16">
        <v>0</v>
      </c>
      <c r="R4252" s="64" t="s">
        <v>1713</v>
      </c>
      <c r="S4252" s="64"/>
      <c r="T4252" s="84">
        <v>11663.300000000016</v>
      </c>
      <c r="U4252" s="84"/>
      <c r="V4252" s="84">
        <v>5869.1</v>
      </c>
      <c r="W4252" s="84">
        <f t="shared" si="666"/>
        <v>5794.2000000000153</v>
      </c>
      <c r="X4252" s="84">
        <f t="shared" si="667"/>
        <v>5869.1</v>
      </c>
      <c r="Y4252" s="84"/>
      <c r="Z4252" s="16">
        <v>0</v>
      </c>
      <c r="AA4252" s="7">
        <v>0</v>
      </c>
      <c r="AB4252" s="7">
        <f t="shared" si="670"/>
        <v>5869.1</v>
      </c>
      <c r="AC4252" s="5">
        <f t="shared" si="671"/>
        <v>0</v>
      </c>
      <c r="AD4252" s="84">
        <f t="shared" si="668"/>
        <v>5869.1</v>
      </c>
      <c r="AE4252" s="3">
        <f>VLOOKUP(I4252,[1]媒体政策预估表!A:N,MATCH(O4252,[1]媒体政策预估表!$A$2:$M$2,0),0)</f>
        <v>7.0000000000000007E-2</v>
      </c>
      <c r="AF4252" s="7">
        <f t="shared" si="672"/>
        <v>410.83700000000005</v>
      </c>
      <c r="AG4252" s="16">
        <v>0</v>
      </c>
      <c r="AH4252" s="84">
        <f t="shared" si="669"/>
        <v>5869.1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3420</v>
      </c>
      <c r="B4253" s="91" t="s">
        <v>35</v>
      </c>
      <c r="C4253" s="91" t="s">
        <v>166</v>
      </c>
      <c r="D4253" s="91" t="s">
        <v>176</v>
      </c>
      <c r="E4253" s="91" t="s">
        <v>669</v>
      </c>
      <c r="F4253" s="91" t="s">
        <v>669</v>
      </c>
      <c r="G4253" s="91" t="s">
        <v>669</v>
      </c>
      <c r="H4253" s="91">
        <v>360</v>
      </c>
      <c r="I4253" s="91" t="s">
        <v>1063</v>
      </c>
      <c r="J4253" s="2" t="s">
        <v>3336</v>
      </c>
      <c r="K4253" s="2" t="s">
        <v>3296</v>
      </c>
      <c r="L4253" s="2" t="s">
        <v>35</v>
      </c>
      <c r="M4253" s="91" t="s">
        <v>669</v>
      </c>
      <c r="N4253" s="64"/>
      <c r="O4253" s="64" t="s">
        <v>413</v>
      </c>
      <c r="P4253" s="64" t="s">
        <v>41</v>
      </c>
      <c r="Q4253" s="16">
        <v>0</v>
      </c>
      <c r="R4253" s="64" t="s">
        <v>1717</v>
      </c>
      <c r="S4253" s="64"/>
      <c r="T4253" s="84">
        <v>352.89999999999964</v>
      </c>
      <c r="U4253" s="84"/>
      <c r="V4253" s="84">
        <v>0</v>
      </c>
      <c r="W4253" s="84">
        <f t="shared" si="666"/>
        <v>352.89999999999964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3417</v>
      </c>
      <c r="B4254" s="91" t="s">
        <v>35</v>
      </c>
      <c r="C4254" s="91" t="s">
        <v>166</v>
      </c>
      <c r="D4254" s="91" t="s">
        <v>176</v>
      </c>
      <c r="E4254" s="91" t="s">
        <v>1749</v>
      </c>
      <c r="F4254" s="91" t="s">
        <v>1749</v>
      </c>
      <c r="G4254" s="91" t="s">
        <v>1749</v>
      </c>
      <c r="H4254" s="91">
        <v>360</v>
      </c>
      <c r="I4254" s="91" t="s">
        <v>1063</v>
      </c>
      <c r="J4254" s="2" t="s">
        <v>3336</v>
      </c>
      <c r="K4254" s="2" t="s">
        <v>3296</v>
      </c>
      <c r="L4254" s="2" t="s">
        <v>35</v>
      </c>
      <c r="M4254" s="91" t="s">
        <v>1749</v>
      </c>
      <c r="N4254" s="64"/>
      <c r="O4254" s="64" t="s">
        <v>413</v>
      </c>
      <c r="P4254" s="64" t="s">
        <v>41</v>
      </c>
      <c r="Q4254" s="16">
        <v>0</v>
      </c>
      <c r="R4254" s="64" t="s">
        <v>1750</v>
      </c>
      <c r="S4254" s="64"/>
      <c r="T4254" s="84">
        <v>15374.4</v>
      </c>
      <c r="U4254" s="84"/>
      <c r="V4254" s="84">
        <v>0</v>
      </c>
      <c r="W4254" s="84">
        <f t="shared" si="666"/>
        <v>15374.4</v>
      </c>
      <c r="X4254" s="84">
        <f t="shared" si="667"/>
        <v>0</v>
      </c>
      <c r="Y4254" s="84"/>
      <c r="Z4254" s="16">
        <v>0</v>
      </c>
      <c r="AA4254" s="7">
        <v>0</v>
      </c>
      <c r="AB4254" s="7">
        <f t="shared" si="670"/>
        <v>0</v>
      </c>
      <c r="AC4254" s="5">
        <f t="shared" si="671"/>
        <v>0</v>
      </c>
      <c r="AD4254" s="84">
        <f t="shared" si="668"/>
        <v>0</v>
      </c>
      <c r="AE4254" s="3">
        <f>VLOOKUP(I4254,[1]媒体政策预估表!A:N,MATCH(O4254,[1]媒体政策预估表!$A$2:$M$2,0),0)</f>
        <v>7.0000000000000007E-2</v>
      </c>
      <c r="AF4254" s="7">
        <f t="shared" si="672"/>
        <v>0</v>
      </c>
      <c r="AG4254" s="16">
        <v>0</v>
      </c>
      <c r="AH4254" s="84">
        <f t="shared" si="669"/>
        <v>0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3417</v>
      </c>
      <c r="B4255" s="91" t="s">
        <v>35</v>
      </c>
      <c r="C4255" s="91" t="s">
        <v>166</v>
      </c>
      <c r="D4255" s="91" t="s">
        <v>176</v>
      </c>
      <c r="E4255" s="91" t="s">
        <v>1757</v>
      </c>
      <c r="F4255" s="91" t="s">
        <v>1757</v>
      </c>
      <c r="G4255" s="91" t="s">
        <v>1757</v>
      </c>
      <c r="H4255" s="91">
        <v>360</v>
      </c>
      <c r="I4255" s="91" t="s">
        <v>1063</v>
      </c>
      <c r="J4255" s="2" t="s">
        <v>3336</v>
      </c>
      <c r="K4255" s="2" t="s">
        <v>3296</v>
      </c>
      <c r="L4255" s="2" t="s">
        <v>35</v>
      </c>
      <c r="M4255" s="91" t="s">
        <v>1757</v>
      </c>
      <c r="N4255" s="64"/>
      <c r="O4255" s="64" t="s">
        <v>413</v>
      </c>
      <c r="P4255" s="64" t="s">
        <v>41</v>
      </c>
      <c r="Q4255" s="16">
        <v>0</v>
      </c>
      <c r="R4255" s="64" t="s">
        <v>1758</v>
      </c>
      <c r="S4255" s="64"/>
      <c r="T4255" s="84">
        <v>5435.5</v>
      </c>
      <c r="U4255" s="84"/>
      <c r="V4255" s="84">
        <v>4979.5</v>
      </c>
      <c r="W4255" s="84">
        <f t="shared" si="666"/>
        <v>456</v>
      </c>
      <c r="X4255" s="84">
        <f t="shared" si="667"/>
        <v>4979.5</v>
      </c>
      <c r="Y4255" s="84"/>
      <c r="Z4255" s="16">
        <v>0</v>
      </c>
      <c r="AA4255" s="7">
        <v>0</v>
      </c>
      <c r="AB4255" s="7">
        <f t="shared" si="670"/>
        <v>4979.5</v>
      </c>
      <c r="AC4255" s="5">
        <f t="shared" si="671"/>
        <v>0</v>
      </c>
      <c r="AD4255" s="84">
        <f t="shared" si="668"/>
        <v>4979.5</v>
      </c>
      <c r="AE4255" s="3">
        <f>VLOOKUP(I4255,[1]媒体政策预估表!A:N,MATCH(O4255,[1]媒体政策预估表!$A$2:$M$2,0),0)</f>
        <v>7.0000000000000007E-2</v>
      </c>
      <c r="AF4255" s="7">
        <f t="shared" si="672"/>
        <v>348.56500000000005</v>
      </c>
      <c r="AG4255" s="16">
        <v>0</v>
      </c>
      <c r="AH4255" s="84">
        <f t="shared" si="669"/>
        <v>4979.5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3417</v>
      </c>
      <c r="B4256" s="91" t="s">
        <v>35</v>
      </c>
      <c r="C4256" s="91" t="s">
        <v>166</v>
      </c>
      <c r="D4256" s="91" t="s">
        <v>176</v>
      </c>
      <c r="E4256" s="91" t="s">
        <v>1768</v>
      </c>
      <c r="F4256" s="91" t="s">
        <v>1768</v>
      </c>
      <c r="G4256" s="91" t="s">
        <v>1768</v>
      </c>
      <c r="H4256" s="91">
        <v>360</v>
      </c>
      <c r="I4256" s="91" t="s">
        <v>1063</v>
      </c>
      <c r="J4256" s="2" t="s">
        <v>3336</v>
      </c>
      <c r="K4256" s="2" t="s">
        <v>3296</v>
      </c>
      <c r="L4256" s="2" t="s">
        <v>35</v>
      </c>
      <c r="M4256" s="91" t="s">
        <v>1769</v>
      </c>
      <c r="N4256" s="64"/>
      <c r="O4256" s="64" t="s">
        <v>413</v>
      </c>
      <c r="P4256" s="64" t="s">
        <v>41</v>
      </c>
      <c r="Q4256" s="16">
        <v>0</v>
      </c>
      <c r="R4256" s="64" t="s">
        <v>1771</v>
      </c>
      <c r="S4256" s="64"/>
      <c r="T4256" s="84">
        <v>2371.5999999999985</v>
      </c>
      <c r="U4256" s="84"/>
      <c r="V4256" s="84">
        <v>0</v>
      </c>
      <c r="W4256" s="84">
        <f t="shared" si="666"/>
        <v>2371.5999999999985</v>
      </c>
      <c r="X4256" s="84">
        <f t="shared" si="667"/>
        <v>0</v>
      </c>
      <c r="Y4256" s="84"/>
      <c r="Z4256" s="16">
        <v>0</v>
      </c>
      <c r="AA4256" s="7">
        <v>0</v>
      </c>
      <c r="AB4256" s="7">
        <f t="shared" si="670"/>
        <v>0</v>
      </c>
      <c r="AC4256" s="5">
        <f t="shared" si="671"/>
        <v>0</v>
      </c>
      <c r="AD4256" s="84">
        <f t="shared" si="668"/>
        <v>0</v>
      </c>
      <c r="AE4256" s="3">
        <f>VLOOKUP(I4256,[1]媒体政策预估表!A:N,MATCH(O4256,[1]媒体政策预估表!$A$2:$M$2,0),0)</f>
        <v>7.0000000000000007E-2</v>
      </c>
      <c r="AF4256" s="7">
        <f t="shared" si="672"/>
        <v>0</v>
      </c>
      <c r="AG4256" s="16">
        <v>0</v>
      </c>
      <c r="AH4256" s="84">
        <f t="shared" si="669"/>
        <v>0</v>
      </c>
      <c r="AI4256" s="64"/>
      <c r="AJ4256" s="1" t="e">
        <v>#N/A</v>
      </c>
      <c r="AK4256" s="12">
        <f t="shared" si="665"/>
        <v>0</v>
      </c>
    </row>
    <row r="4257" spans="1:37" hidden="1" x14ac:dyDescent="0.3">
      <c r="A4257" s="104" t="s">
        <v>3417</v>
      </c>
      <c r="B4257" s="91" t="s">
        <v>35</v>
      </c>
      <c r="C4257" s="91" t="s">
        <v>166</v>
      </c>
      <c r="D4257" s="91" t="s">
        <v>176</v>
      </c>
      <c r="E4257" s="91" t="s">
        <v>1772</v>
      </c>
      <c r="F4257" s="91" t="s">
        <v>1772</v>
      </c>
      <c r="G4257" s="91" t="s">
        <v>1772</v>
      </c>
      <c r="H4257" s="91">
        <v>360</v>
      </c>
      <c r="I4257" s="91" t="s">
        <v>1063</v>
      </c>
      <c r="J4257" s="2" t="s">
        <v>3336</v>
      </c>
      <c r="K4257" s="2" t="s">
        <v>3296</v>
      </c>
      <c r="L4257" s="2" t="s">
        <v>35</v>
      </c>
      <c r="M4257" s="91" t="s">
        <v>1772</v>
      </c>
      <c r="N4257" s="64"/>
      <c r="O4257" s="64" t="s">
        <v>413</v>
      </c>
      <c r="P4257" s="64" t="s">
        <v>41</v>
      </c>
      <c r="Q4257" s="16">
        <v>0</v>
      </c>
      <c r="R4257" s="64" t="s">
        <v>1643</v>
      </c>
      <c r="S4257" s="64"/>
      <c r="T4257" s="84">
        <v>3294.7000000000007</v>
      </c>
      <c r="U4257" s="84"/>
      <c r="V4257" s="84">
        <v>2801.98</v>
      </c>
      <c r="W4257" s="84">
        <f t="shared" si="666"/>
        <v>492.72000000000071</v>
      </c>
      <c r="X4257" s="84">
        <f t="shared" si="667"/>
        <v>2801.98</v>
      </c>
      <c r="Y4257" s="84"/>
      <c r="Z4257" s="16">
        <v>0</v>
      </c>
      <c r="AA4257" s="7">
        <v>0</v>
      </c>
      <c r="AB4257" s="7"/>
      <c r="AC4257" s="5">
        <f t="shared" si="671"/>
        <v>0</v>
      </c>
      <c r="AD4257" s="84">
        <f t="shared" si="668"/>
        <v>2801.98</v>
      </c>
      <c r="AE4257" s="3">
        <f>VLOOKUP(I4257,[1]媒体政策预估表!A:N,MATCH(O4257,[1]媒体政策预估表!$A$2:$M$2,0),0)</f>
        <v>7.0000000000000007E-2</v>
      </c>
      <c r="AF4257" s="7">
        <f t="shared" si="672"/>
        <v>196.13860000000003</v>
      </c>
      <c r="AG4257" s="16">
        <v>0</v>
      </c>
      <c r="AH4257" s="84">
        <f t="shared" si="669"/>
        <v>2801.98</v>
      </c>
      <c r="AI4257" s="64"/>
      <c r="AJ4257" s="1">
        <v>113</v>
      </c>
      <c r="AK4257" s="12">
        <f t="shared" si="665"/>
        <v>2801.98</v>
      </c>
    </row>
    <row r="4258" spans="1:37" hidden="1" x14ac:dyDescent="0.3">
      <c r="A4258" s="104" t="s">
        <v>3417</v>
      </c>
      <c r="B4258" s="91" t="s">
        <v>35</v>
      </c>
      <c r="C4258" s="91" t="s">
        <v>166</v>
      </c>
      <c r="D4258" s="91" t="s">
        <v>176</v>
      </c>
      <c r="E4258" s="91" t="s">
        <v>1796</v>
      </c>
      <c r="F4258" s="91" t="s">
        <v>1796</v>
      </c>
      <c r="G4258" s="91" t="s">
        <v>1796</v>
      </c>
      <c r="H4258" s="91">
        <v>360</v>
      </c>
      <c r="I4258" s="91" t="s">
        <v>1063</v>
      </c>
      <c r="J4258" s="2" t="s">
        <v>3336</v>
      </c>
      <c r="K4258" s="2" t="s">
        <v>3296</v>
      </c>
      <c r="L4258" s="2" t="s">
        <v>35</v>
      </c>
      <c r="M4258" s="91" t="s">
        <v>1796</v>
      </c>
      <c r="N4258" s="64"/>
      <c r="O4258" s="64" t="s">
        <v>413</v>
      </c>
      <c r="P4258" s="64" t="s">
        <v>41</v>
      </c>
      <c r="Q4258" s="16">
        <v>0</v>
      </c>
      <c r="R4258" s="64" t="s">
        <v>1797</v>
      </c>
      <c r="S4258" s="64"/>
      <c r="T4258" s="84">
        <v>4097</v>
      </c>
      <c r="U4258" s="84"/>
      <c r="V4258" s="84">
        <v>2692.2</v>
      </c>
      <c r="W4258" s="84">
        <f t="shared" si="666"/>
        <v>1404.8000000000002</v>
      </c>
      <c r="X4258" s="84">
        <f t="shared" si="667"/>
        <v>2692.2</v>
      </c>
      <c r="Y4258" s="84"/>
      <c r="Z4258" s="16">
        <v>0</v>
      </c>
      <c r="AA4258" s="7">
        <v>0</v>
      </c>
      <c r="AB4258" s="7">
        <f t="shared" si="670"/>
        <v>2692.2</v>
      </c>
      <c r="AC4258" s="5">
        <f t="shared" si="671"/>
        <v>0</v>
      </c>
      <c r="AD4258" s="84">
        <f t="shared" si="668"/>
        <v>2692.2</v>
      </c>
      <c r="AE4258" s="3">
        <f>VLOOKUP(I4258,[1]媒体政策预估表!A:N,MATCH(O4258,[1]媒体政策预估表!$A$2:$M$2,0),0)</f>
        <v>7.0000000000000007E-2</v>
      </c>
      <c r="AF4258" s="7">
        <f t="shared" si="672"/>
        <v>188.45400000000001</v>
      </c>
      <c r="AG4258" s="16">
        <v>0</v>
      </c>
      <c r="AH4258" s="84">
        <f t="shared" si="669"/>
        <v>2692.2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3417</v>
      </c>
      <c r="B4259" s="91" t="s">
        <v>35</v>
      </c>
      <c r="C4259" s="91" t="s">
        <v>166</v>
      </c>
      <c r="D4259" s="91" t="s">
        <v>176</v>
      </c>
      <c r="E4259" s="91" t="s">
        <v>1805</v>
      </c>
      <c r="F4259" s="91" t="s">
        <v>1805</v>
      </c>
      <c r="G4259" s="91" t="s">
        <v>1805</v>
      </c>
      <c r="H4259" s="91">
        <v>360</v>
      </c>
      <c r="I4259" s="91" t="s">
        <v>1063</v>
      </c>
      <c r="J4259" s="2" t="s">
        <v>3336</v>
      </c>
      <c r="K4259" s="2" t="s">
        <v>3296</v>
      </c>
      <c r="L4259" s="2" t="s">
        <v>35</v>
      </c>
      <c r="M4259" s="91" t="s">
        <v>1805</v>
      </c>
      <c r="N4259" s="64"/>
      <c r="O4259" s="64" t="s">
        <v>413</v>
      </c>
      <c r="P4259" s="64" t="s">
        <v>41</v>
      </c>
      <c r="Q4259" s="16">
        <v>0</v>
      </c>
      <c r="R4259" s="64" t="s">
        <v>1806</v>
      </c>
      <c r="S4259" s="64"/>
      <c r="T4259" s="84">
        <v>2741</v>
      </c>
      <c r="U4259" s="84"/>
      <c r="V4259" s="84">
        <v>0</v>
      </c>
      <c r="W4259" s="84">
        <f t="shared" si="666"/>
        <v>2741</v>
      </c>
      <c r="X4259" s="84">
        <f t="shared" si="667"/>
        <v>0</v>
      </c>
      <c r="Y4259" s="84"/>
      <c r="Z4259" s="16">
        <v>0</v>
      </c>
      <c r="AA4259" s="7">
        <v>0</v>
      </c>
      <c r="AB4259" s="7">
        <f t="shared" si="670"/>
        <v>0</v>
      </c>
      <c r="AC4259" s="5">
        <f t="shared" si="671"/>
        <v>0</v>
      </c>
      <c r="AD4259" s="84">
        <f t="shared" si="668"/>
        <v>0</v>
      </c>
      <c r="AE4259" s="3">
        <f>VLOOKUP(I4259,[1]媒体政策预估表!A:N,MATCH(O4259,[1]媒体政策预估表!$A$2:$M$2,0),0)</f>
        <v>7.0000000000000007E-2</v>
      </c>
      <c r="AF4259" s="7">
        <f t="shared" si="672"/>
        <v>0</v>
      </c>
      <c r="AG4259" s="16">
        <v>0</v>
      </c>
      <c r="AH4259" s="84">
        <f t="shared" si="669"/>
        <v>0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3417</v>
      </c>
      <c r="B4260" s="91" t="s">
        <v>35</v>
      </c>
      <c r="C4260" s="91" t="s">
        <v>166</v>
      </c>
      <c r="D4260" s="91" t="s">
        <v>176</v>
      </c>
      <c r="E4260" s="91" t="s">
        <v>1810</v>
      </c>
      <c r="F4260" s="91" t="s">
        <v>1810</v>
      </c>
      <c r="G4260" s="91" t="s">
        <v>1810</v>
      </c>
      <c r="H4260" s="91">
        <v>360</v>
      </c>
      <c r="I4260" s="91" t="s">
        <v>1063</v>
      </c>
      <c r="J4260" s="2" t="s">
        <v>3336</v>
      </c>
      <c r="K4260" s="2" t="s">
        <v>3296</v>
      </c>
      <c r="L4260" s="2" t="s">
        <v>35</v>
      </c>
      <c r="M4260" s="91" t="s">
        <v>1810</v>
      </c>
      <c r="N4260" s="64"/>
      <c r="O4260" s="64" t="s">
        <v>413</v>
      </c>
      <c r="P4260" s="64" t="s">
        <v>41</v>
      </c>
      <c r="Q4260" s="16">
        <v>0</v>
      </c>
      <c r="R4260" s="64" t="s">
        <v>1811</v>
      </c>
      <c r="S4260" s="64"/>
      <c r="T4260" s="84">
        <v>5627.9</v>
      </c>
      <c r="U4260" s="84"/>
      <c r="V4260" s="84">
        <v>1580.8</v>
      </c>
      <c r="W4260" s="84">
        <f t="shared" si="666"/>
        <v>4047.0999999999995</v>
      </c>
      <c r="X4260" s="84">
        <f t="shared" si="667"/>
        <v>1580.8</v>
      </c>
      <c r="Y4260" s="84"/>
      <c r="Z4260" s="16">
        <v>0</v>
      </c>
      <c r="AA4260" s="7">
        <v>0</v>
      </c>
      <c r="AB4260" s="7">
        <f t="shared" si="670"/>
        <v>1580.8</v>
      </c>
      <c r="AC4260" s="5">
        <f t="shared" si="671"/>
        <v>0</v>
      </c>
      <c r="AD4260" s="84">
        <f t="shared" si="668"/>
        <v>1580.8</v>
      </c>
      <c r="AE4260" s="3">
        <f>VLOOKUP(I4260,[1]媒体政策预估表!A:N,MATCH(O4260,[1]媒体政策预估表!$A$2:$M$2,0),0)</f>
        <v>7.0000000000000007E-2</v>
      </c>
      <c r="AF4260" s="7">
        <f t="shared" si="672"/>
        <v>110.65600000000001</v>
      </c>
      <c r="AG4260" s="16">
        <v>0</v>
      </c>
      <c r="AH4260" s="84">
        <f t="shared" si="669"/>
        <v>1580.8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3417</v>
      </c>
      <c r="B4261" s="91" t="s">
        <v>35</v>
      </c>
      <c r="C4261" s="91" t="s">
        <v>166</v>
      </c>
      <c r="D4261" s="91" t="s">
        <v>176</v>
      </c>
      <c r="E4261" s="91" t="s">
        <v>695</v>
      </c>
      <c r="F4261" s="91" t="s">
        <v>695</v>
      </c>
      <c r="G4261" s="91" t="s">
        <v>695</v>
      </c>
      <c r="H4261" s="91">
        <v>360</v>
      </c>
      <c r="I4261" s="91" t="s">
        <v>1063</v>
      </c>
      <c r="J4261" s="2" t="s">
        <v>3336</v>
      </c>
      <c r="K4261" s="2" t="s">
        <v>3296</v>
      </c>
      <c r="L4261" s="2" t="s">
        <v>35</v>
      </c>
      <c r="M4261" s="91" t="s">
        <v>1814</v>
      </c>
      <c r="N4261" s="64"/>
      <c r="O4261" s="64" t="s">
        <v>413</v>
      </c>
      <c r="P4261" s="64" t="s">
        <v>41</v>
      </c>
      <c r="Q4261" s="16">
        <v>0</v>
      </c>
      <c r="R4261" s="64" t="s">
        <v>1815</v>
      </c>
      <c r="S4261" s="64"/>
      <c r="T4261" s="84">
        <v>-3.3000000000029104</v>
      </c>
      <c r="U4261" s="84"/>
      <c r="V4261" s="84">
        <v>0</v>
      </c>
      <c r="W4261" s="84">
        <f t="shared" si="666"/>
        <v>-3.3000000000029104</v>
      </c>
      <c r="X4261" s="84">
        <f t="shared" si="667"/>
        <v>0</v>
      </c>
      <c r="Y4261" s="84"/>
      <c r="Z4261" s="16">
        <v>0</v>
      </c>
      <c r="AA4261" s="7">
        <v>0</v>
      </c>
      <c r="AB4261" s="7">
        <f t="shared" si="670"/>
        <v>0</v>
      </c>
      <c r="AC4261" s="5">
        <f t="shared" si="671"/>
        <v>0</v>
      </c>
      <c r="AD4261" s="84">
        <f t="shared" si="668"/>
        <v>0</v>
      </c>
      <c r="AE4261" s="3">
        <f>VLOOKUP(I4261,[1]媒体政策预估表!A:N,MATCH(O4261,[1]媒体政策预估表!$A$2:$M$2,0),0)</f>
        <v>7.0000000000000007E-2</v>
      </c>
      <c r="AF4261" s="7">
        <f t="shared" si="672"/>
        <v>0</v>
      </c>
      <c r="AG4261" s="16">
        <v>0</v>
      </c>
      <c r="AH4261" s="84">
        <f t="shared" si="669"/>
        <v>0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3417</v>
      </c>
      <c r="B4262" s="91" t="s">
        <v>35</v>
      </c>
      <c r="C4262" s="91" t="s">
        <v>166</v>
      </c>
      <c r="D4262" s="91" t="s">
        <v>176</v>
      </c>
      <c r="E4262" s="91" t="s">
        <v>1830</v>
      </c>
      <c r="F4262" s="91" t="s">
        <v>1830</v>
      </c>
      <c r="G4262" s="91" t="s">
        <v>1830</v>
      </c>
      <c r="H4262" s="91">
        <v>360</v>
      </c>
      <c r="I4262" s="91" t="s">
        <v>1063</v>
      </c>
      <c r="J4262" s="2" t="s">
        <v>3336</v>
      </c>
      <c r="K4262" s="2" t="s">
        <v>3296</v>
      </c>
      <c r="L4262" s="2" t="s">
        <v>35</v>
      </c>
      <c r="M4262" s="91" t="s">
        <v>1830</v>
      </c>
      <c r="N4262" s="64"/>
      <c r="O4262" s="64" t="s">
        <v>413</v>
      </c>
      <c r="P4262" s="64" t="s">
        <v>41</v>
      </c>
      <c r="Q4262" s="16">
        <v>0</v>
      </c>
      <c r="R4262" s="64" t="s">
        <v>1831</v>
      </c>
      <c r="S4262" s="64"/>
      <c r="T4262" s="84">
        <v>12574.1</v>
      </c>
      <c r="U4262" s="84"/>
      <c r="V4262" s="84">
        <v>11376.6</v>
      </c>
      <c r="W4262" s="84">
        <f t="shared" si="666"/>
        <v>1197.5</v>
      </c>
      <c r="X4262" s="84">
        <f t="shared" si="667"/>
        <v>11376.6</v>
      </c>
      <c r="Y4262" s="84"/>
      <c r="Z4262" s="16">
        <v>0</v>
      </c>
      <c r="AA4262" s="7">
        <v>0</v>
      </c>
      <c r="AB4262" s="7">
        <f t="shared" si="670"/>
        <v>11376.6</v>
      </c>
      <c r="AC4262" s="5">
        <f t="shared" si="671"/>
        <v>0</v>
      </c>
      <c r="AD4262" s="84">
        <f t="shared" si="668"/>
        <v>11376.6</v>
      </c>
      <c r="AE4262" s="3">
        <f>VLOOKUP(I4262,[1]媒体政策预估表!A:N,MATCH(O4262,[1]媒体政策预估表!$A$2:$M$2,0),0)</f>
        <v>7.0000000000000007E-2</v>
      </c>
      <c r="AF4262" s="7">
        <f t="shared" si="672"/>
        <v>796.36200000000008</v>
      </c>
      <c r="AG4262" s="16">
        <v>0</v>
      </c>
      <c r="AH4262" s="84">
        <f t="shared" si="669"/>
        <v>11376.6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3417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304</v>
      </c>
      <c r="I4263" s="91" t="s">
        <v>613</v>
      </c>
      <c r="J4263" s="2" t="s">
        <v>3334</v>
      </c>
      <c r="K4263" s="2" t="s">
        <v>3391</v>
      </c>
      <c r="L4263" s="2" t="s">
        <v>35</v>
      </c>
      <c r="M4263" s="91" t="s">
        <v>1832</v>
      </c>
      <c r="N4263" s="64"/>
      <c r="O4263" s="64" t="s">
        <v>413</v>
      </c>
      <c r="P4263" s="64" t="s">
        <v>41</v>
      </c>
      <c r="Q4263" s="16">
        <v>0</v>
      </c>
      <c r="R4263" s="64" t="s">
        <v>1833</v>
      </c>
      <c r="S4263" s="64"/>
      <c r="T4263" s="84">
        <v>37819.02999999997</v>
      </c>
      <c r="U4263" s="84"/>
      <c r="V4263" s="84">
        <v>37817.9</v>
      </c>
      <c r="W4263" s="84">
        <f t="shared" si="666"/>
        <v>1.1299999999682768</v>
      </c>
      <c r="X4263" s="84">
        <f t="shared" si="667"/>
        <v>37817.9</v>
      </c>
      <c r="Y4263" s="84"/>
      <c r="Z4263" s="16">
        <v>0.02</v>
      </c>
      <c r="AA4263" s="7">
        <f t="shared" ref="AA4263:AA4268" si="673">X4263/(1-Z4263)*Z4263</f>
        <v>771.79387755102039</v>
      </c>
      <c r="AB4263" s="7">
        <f t="shared" si="670"/>
        <v>38589.693877551021</v>
      </c>
      <c r="AC4263" s="5">
        <f t="shared" si="671"/>
        <v>0</v>
      </c>
      <c r="AD4263" s="84">
        <f>V4263*0.99189559435573</f>
        <v>37511.408397785563</v>
      </c>
      <c r="AE4263" s="3">
        <f>VLOOKUP(I4263,[1]媒体政策预估表!A:N,MATCH(O4263,[1]媒体政策预估表!$A$2:$M$2,0),0)</f>
        <v>0.02</v>
      </c>
      <c r="AF4263" s="7">
        <f t="shared" si="672"/>
        <v>750.22816795571123</v>
      </c>
      <c r="AG4263" s="16">
        <v>0</v>
      </c>
      <c r="AH4263" s="84">
        <f t="shared" si="669"/>
        <v>37817.9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3417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363</v>
      </c>
      <c r="I4264" s="91" t="s">
        <v>1560</v>
      </c>
      <c r="J4264" s="2" t="s">
        <v>3334</v>
      </c>
      <c r="K4264" s="2" t="s">
        <v>3295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82804.050000000047</v>
      </c>
      <c r="U4264" s="84"/>
      <c r="V4264" s="84">
        <v>77327.199999999997</v>
      </c>
      <c r="W4264" s="84">
        <f t="shared" si="666"/>
        <v>5476.8500000000495</v>
      </c>
      <c r="X4264" s="84">
        <f t="shared" si="667"/>
        <v>77327.199999999997</v>
      </c>
      <c r="Y4264" s="84"/>
      <c r="Z4264" s="16">
        <v>0.02</v>
      </c>
      <c r="AA4264" s="7">
        <f t="shared" si="673"/>
        <v>1578.1061224489797</v>
      </c>
      <c r="AB4264" s="7">
        <f t="shared" si="670"/>
        <v>78905.306122448979</v>
      </c>
      <c r="AC4264" s="5">
        <f t="shared" si="671"/>
        <v>0</v>
      </c>
      <c r="AD4264" s="84">
        <f t="shared" si="668"/>
        <v>77327.199999999997</v>
      </c>
      <c r="AE4264" s="3">
        <f>VLOOKUP(I4264,[1]媒体政策预估表!A:N,MATCH(O4264,[1]媒体政策预估表!$A$2:$M$2,0),0)</f>
        <v>0.02</v>
      </c>
      <c r="AF4264" s="7">
        <f t="shared" si="672"/>
        <v>1546.5439999999999</v>
      </c>
      <c r="AG4264" s="16">
        <v>0</v>
      </c>
      <c r="AH4264" s="84">
        <f t="shared" si="669"/>
        <v>77327.199999999997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3418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3336</v>
      </c>
      <c r="K4265" s="2" t="s">
        <v>3296</v>
      </c>
      <c r="L4265" s="2" t="s">
        <v>35</v>
      </c>
      <c r="M4265" s="91" t="s">
        <v>184</v>
      </c>
      <c r="N4265" s="64"/>
      <c r="O4265" s="64" t="s">
        <v>413</v>
      </c>
      <c r="P4265" s="64" t="s">
        <v>41</v>
      </c>
      <c r="Q4265" s="16">
        <v>0</v>
      </c>
      <c r="R4265" s="64" t="s">
        <v>1834</v>
      </c>
      <c r="S4265" s="64"/>
      <c r="T4265" s="84">
        <v>-28.299999999871943</v>
      </c>
      <c r="U4265" s="84"/>
      <c r="V4265" s="84">
        <v>0</v>
      </c>
      <c r="W4265" s="84">
        <f t="shared" si="666"/>
        <v>-28.299999999871943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3420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3336</v>
      </c>
      <c r="K4266" s="2" t="s">
        <v>3296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1836</v>
      </c>
      <c r="S4266" s="64"/>
      <c r="T4266" s="84">
        <v>749953.59717999992</v>
      </c>
      <c r="U4266" s="84"/>
      <c r="V4266" s="84">
        <v>0</v>
      </c>
      <c r="W4266" s="84">
        <f t="shared" si="666"/>
        <v>749953.59717999992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si="665"/>
        <v>0</v>
      </c>
    </row>
    <row r="4267" spans="1:37" hidden="1" x14ac:dyDescent="0.3">
      <c r="A4267" s="104" t="s">
        <v>3417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3336</v>
      </c>
      <c r="K4267" s="2" t="s">
        <v>3296</v>
      </c>
      <c r="L4267" s="2" t="s">
        <v>35</v>
      </c>
      <c r="M4267" s="91" t="s">
        <v>1835</v>
      </c>
      <c r="N4267" s="64"/>
      <c r="O4267" s="64" t="s">
        <v>413</v>
      </c>
      <c r="P4267" s="64" t="s">
        <v>41</v>
      </c>
      <c r="Q4267" s="16">
        <v>0</v>
      </c>
      <c r="R4267" s="64" t="s">
        <v>1837</v>
      </c>
      <c r="S4267" s="64"/>
      <c r="T4267" s="84">
        <v>2303972.0599999996</v>
      </c>
      <c r="U4267" s="84"/>
      <c r="V4267" s="84">
        <v>0</v>
      </c>
      <c r="W4267" s="84">
        <v>0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ref="AK4267:AK4330" si="674">X4267+AA4267-AB4267</f>
        <v>0</v>
      </c>
    </row>
    <row r="4268" spans="1:37" hidden="1" x14ac:dyDescent="0.3">
      <c r="A4268" s="104" t="s">
        <v>3417</v>
      </c>
      <c r="B4268" s="91" t="s">
        <v>35</v>
      </c>
      <c r="C4268" s="91" t="s">
        <v>166</v>
      </c>
      <c r="D4268" s="91" t="s">
        <v>183</v>
      </c>
      <c r="E4268" s="91" t="s">
        <v>184</v>
      </c>
      <c r="F4268" s="91" t="s">
        <v>185</v>
      </c>
      <c r="G4268" s="91" t="s">
        <v>184</v>
      </c>
      <c r="H4268" s="91">
        <v>360</v>
      </c>
      <c r="I4268" s="91" t="s">
        <v>1063</v>
      </c>
      <c r="J4268" s="2" t="s">
        <v>3336</v>
      </c>
      <c r="K4268" s="2" t="s">
        <v>3296</v>
      </c>
      <c r="L4268" s="2" t="s">
        <v>35</v>
      </c>
      <c r="M4268" s="91" t="s">
        <v>1832</v>
      </c>
      <c r="N4268" s="64"/>
      <c r="O4268" s="64" t="s">
        <v>413</v>
      </c>
      <c r="P4268" s="64" t="s">
        <v>41</v>
      </c>
      <c r="Q4268" s="16">
        <v>0</v>
      </c>
      <c r="R4268" s="64" t="s">
        <v>1833</v>
      </c>
      <c r="S4268" s="64"/>
      <c r="T4268" s="84">
        <v>23987.050000000338</v>
      </c>
      <c r="U4268" s="84"/>
      <c r="V4268" s="84">
        <v>0</v>
      </c>
      <c r="W4268" s="84">
        <f t="shared" si="666"/>
        <v>23987.050000000338</v>
      </c>
      <c r="X4268" s="84">
        <f t="shared" si="667"/>
        <v>0</v>
      </c>
      <c r="Y4268" s="84"/>
      <c r="Z4268" s="16">
        <v>0.02</v>
      </c>
      <c r="AA4268" s="7">
        <f t="shared" si="673"/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3417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3336</v>
      </c>
      <c r="K4269" s="2" t="s">
        <v>3296</v>
      </c>
      <c r="L4269" s="2" t="s">
        <v>35</v>
      </c>
      <c r="M4269" s="91" t="s">
        <v>1838</v>
      </c>
      <c r="N4269" s="64"/>
      <c r="O4269" s="64" t="s">
        <v>413</v>
      </c>
      <c r="P4269" s="64" t="s">
        <v>46</v>
      </c>
      <c r="Q4269" s="16">
        <v>0.02</v>
      </c>
      <c r="R4269" s="64" t="s">
        <v>1840</v>
      </c>
      <c r="S4269" s="64"/>
      <c r="T4269" s="84">
        <v>12.100000000010368</v>
      </c>
      <c r="U4269" s="84"/>
      <c r="V4269" s="84">
        <v>0</v>
      </c>
      <c r="W4269" s="84">
        <f t="shared" si="666"/>
        <v>12.100000000010368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7.0000000000000007E-2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3417</v>
      </c>
      <c r="B4270" s="91" t="s">
        <v>35</v>
      </c>
      <c r="C4270" s="91" t="s">
        <v>186</v>
      </c>
      <c r="D4270" s="91" t="s">
        <v>300</v>
      </c>
      <c r="E4270" s="91" t="s">
        <v>1550</v>
      </c>
      <c r="F4270" s="91" t="s">
        <v>1550</v>
      </c>
      <c r="G4270" s="91" t="s">
        <v>1550</v>
      </c>
      <c r="H4270" s="91">
        <v>360</v>
      </c>
      <c r="I4270" s="91" t="s">
        <v>1063</v>
      </c>
      <c r="J4270" s="2" t="s">
        <v>3336</v>
      </c>
      <c r="K4270" s="2" t="s">
        <v>3296</v>
      </c>
      <c r="L4270" s="2" t="s">
        <v>35</v>
      </c>
      <c r="M4270" s="91" t="s">
        <v>1548</v>
      </c>
      <c r="N4270" s="64"/>
      <c r="O4270" s="64" t="s">
        <v>45</v>
      </c>
      <c r="P4270" s="64" t="s">
        <v>46</v>
      </c>
      <c r="Q4270" s="16">
        <v>0.04</v>
      </c>
      <c r="R4270" s="64" t="s">
        <v>1549</v>
      </c>
      <c r="S4270" s="64"/>
      <c r="T4270" s="84">
        <v>160</v>
      </c>
      <c r="U4270" s="84"/>
      <c r="V4270" s="84">
        <v>0</v>
      </c>
      <c r="W4270" s="84">
        <f t="shared" si="666"/>
        <v>160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0.12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3420</v>
      </c>
      <c r="B4271" s="91" t="s">
        <v>35</v>
      </c>
      <c r="C4271" s="91" t="s">
        <v>59</v>
      </c>
      <c r="D4271" s="91" t="s">
        <v>60</v>
      </c>
      <c r="E4271" s="91" t="s">
        <v>61</v>
      </c>
      <c r="F4271" s="91" t="s">
        <v>62</v>
      </c>
      <c r="G4271" s="91" t="s">
        <v>61</v>
      </c>
      <c r="H4271" s="91">
        <v>360</v>
      </c>
      <c r="I4271" s="91" t="s">
        <v>1063</v>
      </c>
      <c r="J4271" s="2" t="s">
        <v>3336</v>
      </c>
      <c r="K4271" s="2" t="s">
        <v>3296</v>
      </c>
      <c r="L4271" s="2" t="s">
        <v>35</v>
      </c>
      <c r="M4271" s="91" t="s">
        <v>61</v>
      </c>
      <c r="N4271" s="64"/>
      <c r="O4271" s="64" t="s">
        <v>413</v>
      </c>
      <c r="P4271" s="64" t="s">
        <v>41</v>
      </c>
      <c r="Q4271" s="16">
        <v>0</v>
      </c>
      <c r="R4271" s="64" t="s">
        <v>1844</v>
      </c>
      <c r="S4271" s="64"/>
      <c r="T4271" s="84">
        <v>1166028.6700099998</v>
      </c>
      <c r="U4271" s="84"/>
      <c r="V4271" s="84">
        <v>0</v>
      </c>
      <c r="W4271" s="84">
        <f t="shared" si="666"/>
        <v>1166028.6700099998</v>
      </c>
      <c r="X4271" s="84">
        <f t="shared" si="667"/>
        <v>0</v>
      </c>
      <c r="Y4271" s="84"/>
      <c r="Z4271" s="16">
        <v>0</v>
      </c>
      <c r="AA4271" s="7">
        <v>0</v>
      </c>
      <c r="AB4271" s="7">
        <f t="shared" si="670"/>
        <v>0</v>
      </c>
      <c r="AC4271" s="5">
        <f t="shared" si="671"/>
        <v>0</v>
      </c>
      <c r="AD4271" s="84">
        <f t="shared" si="668"/>
        <v>0</v>
      </c>
      <c r="AE4271" s="3">
        <f>VLOOKUP(I4271,[1]媒体政策预估表!A:N,MATCH(O4271,[1]媒体政策预估表!$A$2:$M$2,0),0)</f>
        <v>7.0000000000000007E-2</v>
      </c>
      <c r="AF4271" s="7">
        <f t="shared" si="672"/>
        <v>0</v>
      </c>
      <c r="AG4271" s="16">
        <v>0</v>
      </c>
      <c r="AH4271" s="84">
        <f t="shared" si="669"/>
        <v>0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3418</v>
      </c>
      <c r="B4272" s="91" t="s">
        <v>35</v>
      </c>
      <c r="C4272" s="91" t="s">
        <v>59</v>
      </c>
      <c r="D4272" s="91" t="s">
        <v>60</v>
      </c>
      <c r="E4272" s="91" t="s">
        <v>768</v>
      </c>
      <c r="F4272" s="91" t="s">
        <v>769</v>
      </c>
      <c r="G4272" s="91" t="s">
        <v>768</v>
      </c>
      <c r="H4272" s="91">
        <v>360</v>
      </c>
      <c r="I4272" s="91" t="s">
        <v>1063</v>
      </c>
      <c r="J4272" s="2" t="s">
        <v>3336</v>
      </c>
      <c r="K4272" s="2" t="s">
        <v>3296</v>
      </c>
      <c r="L4272" s="2" t="s">
        <v>35</v>
      </c>
      <c r="M4272" s="91" t="s">
        <v>768</v>
      </c>
      <c r="N4272" s="64"/>
      <c r="O4272" s="64" t="s">
        <v>413</v>
      </c>
      <c r="P4272" s="64" t="s">
        <v>76</v>
      </c>
      <c r="Q4272" s="16">
        <v>0.04</v>
      </c>
      <c r="R4272" s="64" t="s">
        <v>1081</v>
      </c>
      <c r="S4272" s="64"/>
      <c r="T4272" s="84">
        <v>23573.97</v>
      </c>
      <c r="U4272" s="84"/>
      <c r="V4272" s="84">
        <v>23573.97</v>
      </c>
      <c r="W4272" s="84">
        <f t="shared" si="666"/>
        <v>0</v>
      </c>
      <c r="X4272" s="84">
        <f t="shared" si="667"/>
        <v>23573.97</v>
      </c>
      <c r="Y4272" s="84"/>
      <c r="Z4272" s="16">
        <v>0</v>
      </c>
      <c r="AA4272" s="7">
        <v>0</v>
      </c>
      <c r="AB4272" s="7">
        <f t="shared" si="670"/>
        <v>23573.97</v>
      </c>
      <c r="AC4272" s="5">
        <f t="shared" si="671"/>
        <v>942.95880000000011</v>
      </c>
      <c r="AD4272" s="84">
        <f t="shared" si="668"/>
        <v>23573.97</v>
      </c>
      <c r="AE4272" s="3">
        <f>VLOOKUP(I4272,[1]媒体政策预估表!A:N,MATCH(O4272,[1]媒体政策预估表!$A$2:$M$2,0),0)</f>
        <v>7.0000000000000007E-2</v>
      </c>
      <c r="AF4272" s="7">
        <f t="shared" si="672"/>
        <v>1650.1779000000001</v>
      </c>
      <c r="AG4272" s="16">
        <v>0</v>
      </c>
      <c r="AH4272" s="84">
        <f t="shared" si="669"/>
        <v>23573.97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3417</v>
      </c>
      <c r="B4273" s="91" t="s">
        <v>35</v>
      </c>
      <c r="C4273" s="91" t="s">
        <v>59</v>
      </c>
      <c r="D4273" s="91" t="s">
        <v>60</v>
      </c>
      <c r="E4273" s="91" t="s">
        <v>420</v>
      </c>
      <c r="F4273" s="91" t="s">
        <v>421</v>
      </c>
      <c r="G4273" s="91" t="s">
        <v>420</v>
      </c>
      <c r="H4273" s="91">
        <v>360</v>
      </c>
      <c r="I4273" s="91" t="s">
        <v>1063</v>
      </c>
      <c r="J4273" s="2" t="s">
        <v>3336</v>
      </c>
      <c r="K4273" s="2" t="s">
        <v>3296</v>
      </c>
      <c r="L4273" s="2" t="s">
        <v>35</v>
      </c>
      <c r="M4273" s="91" t="s">
        <v>420</v>
      </c>
      <c r="N4273" s="64"/>
      <c r="O4273" s="64" t="s">
        <v>413</v>
      </c>
      <c r="P4273" s="64" t="s">
        <v>41</v>
      </c>
      <c r="Q4273" s="16">
        <v>0</v>
      </c>
      <c r="R4273" s="64" t="s">
        <v>1846</v>
      </c>
      <c r="S4273" s="64" t="s">
        <v>3597</v>
      </c>
      <c r="T4273" s="84">
        <v>-24.899999999994179</v>
      </c>
      <c r="U4273" s="84"/>
      <c r="V4273" s="84">
        <v>0</v>
      </c>
      <c r="W4273" s="84">
        <f t="shared" si="666"/>
        <v>-24.899999999994179</v>
      </c>
      <c r="X4273" s="84">
        <v>272.82</v>
      </c>
      <c r="Y4273" s="84"/>
      <c r="Z4273" s="16">
        <v>0</v>
      </c>
      <c r="AA4273" s="7">
        <v>0</v>
      </c>
      <c r="AB4273" s="7">
        <f t="shared" si="670"/>
        <v>272.82</v>
      </c>
      <c r="AC4273" s="5">
        <f t="shared" si="671"/>
        <v>-272.82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3418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3336</v>
      </c>
      <c r="K4274" s="2" t="s">
        <v>3296</v>
      </c>
      <c r="L4274" s="2" t="s">
        <v>35</v>
      </c>
      <c r="M4274" s="91" t="s">
        <v>1848</v>
      </c>
      <c r="N4274" s="64"/>
      <c r="O4274" s="64" t="s">
        <v>413</v>
      </c>
      <c r="P4274" s="64" t="s">
        <v>41</v>
      </c>
      <c r="Q4274" s="16">
        <v>0</v>
      </c>
      <c r="R4274" s="64" t="s">
        <v>1849</v>
      </c>
      <c r="S4274" s="64"/>
      <c r="T4274" s="84">
        <v>7.999999999992724E-2</v>
      </c>
      <c r="U4274" s="84"/>
      <c r="V4274" s="84">
        <v>0</v>
      </c>
      <c r="W4274" s="84">
        <f t="shared" si="666"/>
        <v>7.999999999992724E-2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3418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3336</v>
      </c>
      <c r="K4275" s="2" t="s">
        <v>3296</v>
      </c>
      <c r="L4275" s="2" t="s">
        <v>35</v>
      </c>
      <c r="M4275" s="91" t="s">
        <v>1850</v>
      </c>
      <c r="N4275" s="64"/>
      <c r="O4275" s="64" t="s">
        <v>413</v>
      </c>
      <c r="P4275" s="64" t="s">
        <v>41</v>
      </c>
      <c r="Q4275" s="16">
        <v>0</v>
      </c>
      <c r="R4275" s="64" t="s">
        <v>1851</v>
      </c>
      <c r="S4275" s="64"/>
      <c r="T4275" s="84">
        <v>5.0000000082945917E-2</v>
      </c>
      <c r="U4275" s="84"/>
      <c r="V4275" s="84">
        <v>0</v>
      </c>
      <c r="W4275" s="84">
        <f t="shared" si="666"/>
        <v>5.0000000082945917E-2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3417</v>
      </c>
      <c r="B4276" s="91" t="s">
        <v>35</v>
      </c>
      <c r="C4276" s="91" t="s">
        <v>59</v>
      </c>
      <c r="D4276" s="91" t="s">
        <v>60</v>
      </c>
      <c r="E4276" s="91" t="s">
        <v>1847</v>
      </c>
      <c r="F4276" s="91" t="s">
        <v>1847</v>
      </c>
      <c r="G4276" s="91" t="s">
        <v>1847</v>
      </c>
      <c r="H4276" s="91">
        <v>360</v>
      </c>
      <c r="I4276" s="91" t="s">
        <v>1063</v>
      </c>
      <c r="J4276" s="2" t="s">
        <v>3336</v>
      </c>
      <c r="K4276" s="2" t="s">
        <v>3296</v>
      </c>
      <c r="L4276" s="2" t="s">
        <v>35</v>
      </c>
      <c r="M4276" s="91" t="s">
        <v>1852</v>
      </c>
      <c r="N4276" s="64"/>
      <c r="O4276" s="64" t="s">
        <v>413</v>
      </c>
      <c r="P4276" s="64" t="s">
        <v>41</v>
      </c>
      <c r="Q4276" s="16">
        <v>0</v>
      </c>
      <c r="R4276" s="64" t="s">
        <v>1853</v>
      </c>
      <c r="S4276" s="64"/>
      <c r="T4276" s="84">
        <v>8.9999999981955625E-2</v>
      </c>
      <c r="U4276" s="84"/>
      <c r="V4276" s="84">
        <v>0</v>
      </c>
      <c r="W4276" s="84">
        <f t="shared" si="666"/>
        <v>8.9999999981955625E-2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3417</v>
      </c>
      <c r="B4277" s="91" t="s">
        <v>35</v>
      </c>
      <c r="C4277" s="91" t="s">
        <v>59</v>
      </c>
      <c r="D4277" s="91" t="s">
        <v>60</v>
      </c>
      <c r="E4277" s="91" t="s">
        <v>787</v>
      </c>
      <c r="F4277" s="91" t="s">
        <v>787</v>
      </c>
      <c r="G4277" s="91" t="s">
        <v>787</v>
      </c>
      <c r="H4277" s="91">
        <v>360</v>
      </c>
      <c r="I4277" s="91" t="s">
        <v>1063</v>
      </c>
      <c r="J4277" s="2" t="s">
        <v>3336</v>
      </c>
      <c r="K4277" s="2" t="s">
        <v>3296</v>
      </c>
      <c r="L4277" s="2" t="s">
        <v>35</v>
      </c>
      <c r="M4277" s="91" t="s">
        <v>777</v>
      </c>
      <c r="N4277" s="64"/>
      <c r="O4277" s="64" t="s">
        <v>413</v>
      </c>
      <c r="P4277" s="64" t="s">
        <v>46</v>
      </c>
      <c r="Q4277" s="16">
        <v>0.04</v>
      </c>
      <c r="R4277" s="64" t="s">
        <v>1854</v>
      </c>
      <c r="S4277" s="64"/>
      <c r="T4277" s="84">
        <v>23338.525000000023</v>
      </c>
      <c r="U4277" s="84"/>
      <c r="V4277" s="84">
        <v>0</v>
      </c>
      <c r="W4277" s="84">
        <f t="shared" si="666"/>
        <v>23338.525000000023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3417</v>
      </c>
      <c r="B4278" s="91" t="s">
        <v>35</v>
      </c>
      <c r="C4278" s="91" t="s">
        <v>36</v>
      </c>
      <c r="D4278" s="91" t="s">
        <v>226</v>
      </c>
      <c r="E4278" s="91" t="s">
        <v>1855</v>
      </c>
      <c r="F4278" s="91" t="s">
        <v>1855</v>
      </c>
      <c r="G4278" s="91" t="s">
        <v>1855</v>
      </c>
      <c r="H4278" s="91">
        <v>360</v>
      </c>
      <c r="I4278" s="91" t="s">
        <v>1063</v>
      </c>
      <c r="J4278" s="2" t="s">
        <v>3336</v>
      </c>
      <c r="K4278" s="2" t="s">
        <v>3296</v>
      </c>
      <c r="L4278" s="2" t="s">
        <v>35</v>
      </c>
      <c r="M4278" s="91" t="s">
        <v>1855</v>
      </c>
      <c r="N4278" s="64"/>
      <c r="O4278" s="64" t="s">
        <v>413</v>
      </c>
      <c r="P4278" s="64" t="s">
        <v>46</v>
      </c>
      <c r="Q4278" s="16">
        <v>0.02</v>
      </c>
      <c r="R4278" s="64" t="s">
        <v>1856</v>
      </c>
      <c r="S4278" s="64"/>
      <c r="T4278" s="84">
        <v>-1.1999999999534339</v>
      </c>
      <c r="U4278" s="84"/>
      <c r="V4278" s="84">
        <v>0</v>
      </c>
      <c r="W4278" s="84">
        <f t="shared" si="666"/>
        <v>-1.1999999999534339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3417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3336</v>
      </c>
      <c r="K4279" s="2" t="s">
        <v>3296</v>
      </c>
      <c r="L4279" s="2" t="s">
        <v>35</v>
      </c>
      <c r="M4279" s="91" t="s">
        <v>1857</v>
      </c>
      <c r="N4279" s="64"/>
      <c r="O4279" s="64" t="s">
        <v>413</v>
      </c>
      <c r="P4279" s="64" t="s">
        <v>41</v>
      </c>
      <c r="Q4279" s="16">
        <v>0</v>
      </c>
      <c r="R4279" s="64" t="s">
        <v>1858</v>
      </c>
      <c r="S4279" s="64"/>
      <c r="T4279" s="84">
        <v>-52.80000000002326</v>
      </c>
      <c r="U4279" s="84"/>
      <c r="V4279" s="84">
        <v>0</v>
      </c>
      <c r="W4279" s="84">
        <f t="shared" si="666"/>
        <v>-52.80000000002326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3417</v>
      </c>
      <c r="B4280" s="91" t="s">
        <v>35</v>
      </c>
      <c r="C4280" s="91" t="s">
        <v>36</v>
      </c>
      <c r="D4280" s="91" t="s">
        <v>226</v>
      </c>
      <c r="E4280" s="91" t="s">
        <v>1152</v>
      </c>
      <c r="F4280" s="91" t="s">
        <v>1152</v>
      </c>
      <c r="G4280" s="91" t="s">
        <v>1152</v>
      </c>
      <c r="H4280" s="91">
        <v>360</v>
      </c>
      <c r="I4280" s="91" t="s">
        <v>1063</v>
      </c>
      <c r="J4280" s="2" t="s">
        <v>3336</v>
      </c>
      <c r="K4280" s="2" t="s">
        <v>3296</v>
      </c>
      <c r="L4280" s="2" t="s">
        <v>35</v>
      </c>
      <c r="M4280" s="91" t="s">
        <v>1859</v>
      </c>
      <c r="N4280" s="64"/>
      <c r="O4280" s="64" t="s">
        <v>413</v>
      </c>
      <c r="P4280" s="64" t="s">
        <v>41</v>
      </c>
      <c r="Q4280" s="16">
        <v>0</v>
      </c>
      <c r="R4280" s="64" t="s">
        <v>1860</v>
      </c>
      <c r="S4280" s="64"/>
      <c r="T4280" s="84">
        <v>0.18000000003667083</v>
      </c>
      <c r="U4280" s="84"/>
      <c r="V4280" s="84">
        <v>0</v>
      </c>
      <c r="W4280" s="84">
        <f t="shared" si="666"/>
        <v>0.18000000003667083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3420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3336</v>
      </c>
      <c r="K4281" s="2" t="s">
        <v>3296</v>
      </c>
      <c r="L4281" s="2" t="s">
        <v>35</v>
      </c>
      <c r="M4281" s="91" t="s">
        <v>1861</v>
      </c>
      <c r="N4281" s="64"/>
      <c r="O4281" s="64" t="s">
        <v>413</v>
      </c>
      <c r="P4281" s="64" t="s">
        <v>41</v>
      </c>
      <c r="Q4281" s="16">
        <v>0</v>
      </c>
      <c r="R4281" s="64" t="s">
        <v>1862</v>
      </c>
      <c r="S4281" s="64"/>
      <c r="T4281" s="84">
        <v>477114.46809999994</v>
      </c>
      <c r="U4281" s="84"/>
      <c r="V4281" s="84">
        <v>0</v>
      </c>
      <c r="W4281" s="84">
        <f t="shared" si="666"/>
        <v>477114.46809999994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3418</v>
      </c>
      <c r="B4282" s="91" t="s">
        <v>35</v>
      </c>
      <c r="C4282" s="91" t="s">
        <v>36</v>
      </c>
      <c r="D4282" s="91" t="s">
        <v>54</v>
      </c>
      <c r="E4282" s="91" t="s">
        <v>71</v>
      </c>
      <c r="F4282" s="91" t="s">
        <v>71</v>
      </c>
      <c r="G4282" s="91" t="s">
        <v>71</v>
      </c>
      <c r="H4282" s="91">
        <v>360</v>
      </c>
      <c r="I4282" s="91" t="s">
        <v>1063</v>
      </c>
      <c r="J4282" s="2" t="s">
        <v>3336</v>
      </c>
      <c r="K4282" s="2" t="s">
        <v>3296</v>
      </c>
      <c r="L4282" s="2" t="s">
        <v>35</v>
      </c>
      <c r="M4282" s="91" t="s">
        <v>73</v>
      </c>
      <c r="N4282" s="64"/>
      <c r="O4282" s="64" t="s">
        <v>413</v>
      </c>
      <c r="P4282" s="64" t="s">
        <v>41</v>
      </c>
      <c r="Q4282" s="16">
        <v>0</v>
      </c>
      <c r="R4282" s="64" t="s">
        <v>1863</v>
      </c>
      <c r="S4282" s="64"/>
      <c r="T4282" s="84">
        <v>3848357.4428999987</v>
      </c>
      <c r="U4282" s="84"/>
      <c r="V4282" s="84">
        <v>0</v>
      </c>
      <c r="W4282" s="84">
        <f t="shared" si="666"/>
        <v>3848357.4428999987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3417</v>
      </c>
      <c r="B4283" s="91" t="s">
        <v>35</v>
      </c>
      <c r="C4283" s="91" t="s">
        <v>36</v>
      </c>
      <c r="D4283" s="91" t="s">
        <v>54</v>
      </c>
      <c r="E4283" s="91" t="s">
        <v>1866</v>
      </c>
      <c r="F4283" s="91" t="s">
        <v>1866</v>
      </c>
      <c r="G4283" s="91" t="s">
        <v>1866</v>
      </c>
      <c r="H4283" s="91">
        <v>360</v>
      </c>
      <c r="I4283" s="91" t="s">
        <v>1063</v>
      </c>
      <c r="J4283" s="2" t="s">
        <v>3336</v>
      </c>
      <c r="K4283" s="2" t="s">
        <v>3296</v>
      </c>
      <c r="L4283" s="2" t="s">
        <v>35</v>
      </c>
      <c r="M4283" s="91" t="s">
        <v>1867</v>
      </c>
      <c r="N4283" s="64"/>
      <c r="O4283" s="64" t="s">
        <v>413</v>
      </c>
      <c r="P4283" s="64" t="s">
        <v>46</v>
      </c>
      <c r="Q4283" s="16">
        <v>0.02</v>
      </c>
      <c r="R4283" s="64" t="s">
        <v>1868</v>
      </c>
      <c r="S4283" s="64"/>
      <c r="T4283" s="84">
        <v>42528.9</v>
      </c>
      <c r="U4283" s="84"/>
      <c r="V4283" s="84">
        <v>0</v>
      </c>
      <c r="W4283" s="84">
        <f t="shared" si="666"/>
        <v>42528.9</v>
      </c>
      <c r="X4283" s="84">
        <f t="shared" si="667"/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si="668"/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si="669"/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3417</v>
      </c>
      <c r="B4284" s="91" t="s">
        <v>35</v>
      </c>
      <c r="C4284" s="91" t="s">
        <v>36</v>
      </c>
      <c r="D4284" s="91" t="s">
        <v>54</v>
      </c>
      <c r="E4284" s="91" t="s">
        <v>115</v>
      </c>
      <c r="F4284" s="91" t="s">
        <v>115</v>
      </c>
      <c r="G4284" s="91" t="s">
        <v>115</v>
      </c>
      <c r="H4284" s="91">
        <v>360</v>
      </c>
      <c r="I4284" s="91" t="s">
        <v>1063</v>
      </c>
      <c r="J4284" s="2" t="s">
        <v>3336</v>
      </c>
      <c r="K4284" s="2" t="s">
        <v>3296</v>
      </c>
      <c r="L4284" s="2" t="s">
        <v>35</v>
      </c>
      <c r="M4284" s="91" t="s">
        <v>1869</v>
      </c>
      <c r="N4284" s="64"/>
      <c r="O4284" s="64" t="s">
        <v>413</v>
      </c>
      <c r="P4284" s="64" t="s">
        <v>41</v>
      </c>
      <c r="Q4284" s="16">
        <v>0</v>
      </c>
      <c r="R4284" s="64" t="s">
        <v>1870</v>
      </c>
      <c r="S4284" s="64"/>
      <c r="T4284" s="84">
        <v>21736.292979998965</v>
      </c>
      <c r="U4284" s="84"/>
      <c r="V4284" s="84">
        <v>0</v>
      </c>
      <c r="W4284" s="84">
        <f t="shared" ref="W4284:W4347" si="675">T4284+U4284-V4284</f>
        <v>21736.292979998965</v>
      </c>
      <c r="X4284" s="84">
        <f t="shared" ref="X4284:X4347" si="676">IF(P4284="折扣",V4284*Q4284,IF(P4284="返现",V4284,V4284/(1+Q4284)))</f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ref="AD4284:AD4347" si="677">V4284</f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ref="AH4284:AH4347" si="678">V4284</f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3417</v>
      </c>
      <c r="B4285" s="91" t="s">
        <v>35</v>
      </c>
      <c r="C4285" s="91" t="s">
        <v>36</v>
      </c>
      <c r="D4285" s="91" t="s">
        <v>54</v>
      </c>
      <c r="E4285" s="91" t="s">
        <v>55</v>
      </c>
      <c r="F4285" s="91" t="s">
        <v>55</v>
      </c>
      <c r="G4285" s="91" t="s">
        <v>55</v>
      </c>
      <c r="H4285" s="91">
        <v>360</v>
      </c>
      <c r="I4285" s="91" t="s">
        <v>1063</v>
      </c>
      <c r="J4285" s="2" t="s">
        <v>3336</v>
      </c>
      <c r="K4285" s="2" t="s">
        <v>3296</v>
      </c>
      <c r="L4285" s="2" t="s">
        <v>35</v>
      </c>
      <c r="M4285" s="91" t="s">
        <v>55</v>
      </c>
      <c r="N4285" s="64"/>
      <c r="O4285" s="64" t="s">
        <v>413</v>
      </c>
      <c r="P4285" s="64" t="s">
        <v>41</v>
      </c>
      <c r="Q4285" s="16">
        <v>0</v>
      </c>
      <c r="R4285" s="64" t="s">
        <v>1872</v>
      </c>
      <c r="S4285" s="64"/>
      <c r="T4285" s="84">
        <v>7908627.8600000003</v>
      </c>
      <c r="U4285" s="84"/>
      <c r="V4285" s="84">
        <v>0</v>
      </c>
      <c r="W4285" s="84">
        <f t="shared" si="675"/>
        <v>7908627.8600000003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3418</v>
      </c>
      <c r="B4286" s="91" t="s">
        <v>35</v>
      </c>
      <c r="C4286" s="91" t="s">
        <v>36</v>
      </c>
      <c r="D4286" s="91" t="s">
        <v>37</v>
      </c>
      <c r="E4286" s="91" t="s">
        <v>1873</v>
      </c>
      <c r="F4286" s="91" t="s">
        <v>1874</v>
      </c>
      <c r="G4286" s="91" t="s">
        <v>1873</v>
      </c>
      <c r="H4286" s="91">
        <v>360</v>
      </c>
      <c r="I4286" s="91" t="s">
        <v>1063</v>
      </c>
      <c r="J4286" s="2" t="s">
        <v>3336</v>
      </c>
      <c r="K4286" s="2" t="s">
        <v>3296</v>
      </c>
      <c r="L4286" s="2" t="s">
        <v>35</v>
      </c>
      <c r="M4286" s="91" t="s">
        <v>1873</v>
      </c>
      <c r="N4286" s="64"/>
      <c r="O4286" s="64" t="s">
        <v>413</v>
      </c>
      <c r="P4286" s="64" t="s">
        <v>41</v>
      </c>
      <c r="Q4286" s="16">
        <v>0</v>
      </c>
      <c r="R4286" s="64" t="s">
        <v>1875</v>
      </c>
      <c r="S4286" s="64"/>
      <c r="T4286" s="84">
        <v>-12.799999999988358</v>
      </c>
      <c r="U4286" s="84"/>
      <c r="V4286" s="84">
        <v>0</v>
      </c>
      <c r="W4286" s="84">
        <f t="shared" si="675"/>
        <v>-12.799999999988358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3417</v>
      </c>
      <c r="B4287" s="91" t="s">
        <v>35</v>
      </c>
      <c r="C4287" s="91" t="s">
        <v>36</v>
      </c>
      <c r="D4287" s="91" t="s">
        <v>37</v>
      </c>
      <c r="E4287" s="91" t="s">
        <v>57</v>
      </c>
      <c r="F4287" s="91" t="s">
        <v>57</v>
      </c>
      <c r="G4287" s="91" t="s">
        <v>57</v>
      </c>
      <c r="H4287" s="91">
        <v>360</v>
      </c>
      <c r="I4287" s="91" t="s">
        <v>1063</v>
      </c>
      <c r="J4287" s="2" t="s">
        <v>3336</v>
      </c>
      <c r="K4287" s="2" t="s">
        <v>3296</v>
      </c>
      <c r="L4287" s="2" t="s">
        <v>35</v>
      </c>
      <c r="M4287" s="91" t="s">
        <v>57</v>
      </c>
      <c r="N4287" s="64"/>
      <c r="O4287" s="64" t="s">
        <v>413</v>
      </c>
      <c r="P4287" s="64" t="s">
        <v>41</v>
      </c>
      <c r="Q4287" s="16">
        <v>0</v>
      </c>
      <c r="R4287" s="64" t="s">
        <v>1876</v>
      </c>
      <c r="S4287" s="64"/>
      <c r="T4287" s="84">
        <v>-5.2999999999919964</v>
      </c>
      <c r="U4287" s="84"/>
      <c r="V4287" s="84">
        <v>0</v>
      </c>
      <c r="W4287" s="84">
        <f t="shared" si="675"/>
        <v>-5.2999999999919964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3417</v>
      </c>
      <c r="B4288" s="91" t="s">
        <v>35</v>
      </c>
      <c r="C4288" s="91" t="s">
        <v>65</v>
      </c>
      <c r="D4288" s="91" t="s">
        <v>66</v>
      </c>
      <c r="E4288" s="91" t="s">
        <v>716</v>
      </c>
      <c r="F4288" s="91" t="s">
        <v>716</v>
      </c>
      <c r="G4288" s="91" t="s">
        <v>716</v>
      </c>
      <c r="H4288" s="91">
        <v>360</v>
      </c>
      <c r="I4288" s="91" t="s">
        <v>1063</v>
      </c>
      <c r="J4288" s="2" t="s">
        <v>3336</v>
      </c>
      <c r="K4288" s="2" t="s">
        <v>3296</v>
      </c>
      <c r="L4288" s="2" t="s">
        <v>35</v>
      </c>
      <c r="M4288" s="91" t="s">
        <v>1877</v>
      </c>
      <c r="N4288" s="64"/>
      <c r="O4288" s="64" t="s">
        <v>413</v>
      </c>
      <c r="P4288" s="64" t="s">
        <v>46</v>
      </c>
      <c r="Q4288" s="16">
        <v>0.02</v>
      </c>
      <c r="R4288" s="64" t="s">
        <v>1878</v>
      </c>
      <c r="S4288" s="64"/>
      <c r="T4288" s="84">
        <v>10000</v>
      </c>
      <c r="U4288" s="84"/>
      <c r="V4288" s="84">
        <v>0</v>
      </c>
      <c r="W4288" s="84">
        <f t="shared" si="675"/>
        <v>10000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3418</v>
      </c>
      <c r="B4289" s="91" t="s">
        <v>35</v>
      </c>
      <c r="C4289" s="91" t="s">
        <v>65</v>
      </c>
      <c r="D4289" s="91" t="s">
        <v>66</v>
      </c>
      <c r="E4289" s="91" t="s">
        <v>496</v>
      </c>
      <c r="F4289" s="91" t="s">
        <v>496</v>
      </c>
      <c r="G4289" s="91" t="s">
        <v>496</v>
      </c>
      <c r="H4289" s="91">
        <v>360</v>
      </c>
      <c r="I4289" s="91" t="s">
        <v>1063</v>
      </c>
      <c r="J4289" s="2" t="s">
        <v>3336</v>
      </c>
      <c r="K4289" s="2" t="s">
        <v>3296</v>
      </c>
      <c r="L4289" s="2" t="s">
        <v>35</v>
      </c>
      <c r="M4289" s="91" t="s">
        <v>496</v>
      </c>
      <c r="N4289" s="64"/>
      <c r="O4289" s="64" t="s">
        <v>413</v>
      </c>
      <c r="P4289" s="64" t="s">
        <v>41</v>
      </c>
      <c r="Q4289" s="16">
        <v>0</v>
      </c>
      <c r="R4289" s="64" t="s">
        <v>1879</v>
      </c>
      <c r="S4289" s="64"/>
      <c r="T4289" s="84">
        <v>-28.555000000167638</v>
      </c>
      <c r="U4289" s="84"/>
      <c r="V4289" s="84">
        <v>0</v>
      </c>
      <c r="W4289" s="84">
        <f t="shared" si="675"/>
        <v>-28.555000000167638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7.0000000000000007E-2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3417</v>
      </c>
      <c r="B4290" s="91" t="s">
        <v>35</v>
      </c>
      <c r="C4290" s="91" t="s">
        <v>65</v>
      </c>
      <c r="D4290" s="91" t="s">
        <v>66</v>
      </c>
      <c r="E4290" s="91" t="s">
        <v>1880</v>
      </c>
      <c r="F4290" s="91" t="s">
        <v>1880</v>
      </c>
      <c r="G4290" s="91" t="s">
        <v>1880</v>
      </c>
      <c r="H4290" s="91">
        <v>360</v>
      </c>
      <c r="I4290" s="91" t="s">
        <v>1063</v>
      </c>
      <c r="J4290" s="2" t="s">
        <v>3336</v>
      </c>
      <c r="K4290" s="2" t="s">
        <v>3296</v>
      </c>
      <c r="L4290" s="2" t="s">
        <v>35</v>
      </c>
      <c r="M4290" s="91" t="s">
        <v>1880</v>
      </c>
      <c r="N4290" s="64"/>
      <c r="O4290" s="64" t="s">
        <v>45</v>
      </c>
      <c r="P4290" s="64" t="s">
        <v>41</v>
      </c>
      <c r="Q4290" s="16">
        <v>0</v>
      </c>
      <c r="R4290" s="64" t="s">
        <v>1881</v>
      </c>
      <c r="S4290" s="64"/>
      <c r="T4290" s="84">
        <v>283.4900000000016</v>
      </c>
      <c r="U4290" s="84"/>
      <c r="V4290" s="84">
        <v>0</v>
      </c>
      <c r="W4290" s="84">
        <f t="shared" si="675"/>
        <v>283.4900000000016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3417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3336</v>
      </c>
      <c r="K4291" s="2" t="s">
        <v>3296</v>
      </c>
      <c r="L4291" s="2" t="s">
        <v>35</v>
      </c>
      <c r="M4291" s="91" t="s">
        <v>498</v>
      </c>
      <c r="N4291" s="64"/>
      <c r="O4291" s="64" t="s">
        <v>45</v>
      </c>
      <c r="P4291" s="64" t="s">
        <v>46</v>
      </c>
      <c r="Q4291" s="16">
        <v>0.02</v>
      </c>
      <c r="R4291" s="64" t="s">
        <v>1882</v>
      </c>
      <c r="S4291" s="64"/>
      <c r="T4291" s="84">
        <v>108831.65385999993</v>
      </c>
      <c r="U4291" s="84"/>
      <c r="V4291" s="84">
        <v>0</v>
      </c>
      <c r="W4291" s="84">
        <f t="shared" si="675"/>
        <v>108831.65385999993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0.12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3417</v>
      </c>
      <c r="B4292" s="91" t="s">
        <v>35</v>
      </c>
      <c r="C4292" s="91" t="s">
        <v>65</v>
      </c>
      <c r="D4292" s="91" t="s">
        <v>66</v>
      </c>
      <c r="E4292" s="91" t="s">
        <v>497</v>
      </c>
      <c r="F4292" s="91" t="s">
        <v>497</v>
      </c>
      <c r="G4292" s="91" t="s">
        <v>497</v>
      </c>
      <c r="H4292" s="91">
        <v>360</v>
      </c>
      <c r="I4292" s="91" t="s">
        <v>1063</v>
      </c>
      <c r="J4292" s="2" t="s">
        <v>3336</v>
      </c>
      <c r="K4292" s="2" t="s">
        <v>3296</v>
      </c>
      <c r="L4292" s="2" t="s">
        <v>35</v>
      </c>
      <c r="M4292" s="91" t="s">
        <v>498</v>
      </c>
      <c r="N4292" s="64"/>
      <c r="O4292" s="64" t="s">
        <v>413</v>
      </c>
      <c r="P4292" s="64" t="s">
        <v>41</v>
      </c>
      <c r="Q4292" s="16">
        <v>0</v>
      </c>
      <c r="R4292" s="64" t="s">
        <v>1883</v>
      </c>
      <c r="S4292" s="64"/>
      <c r="T4292" s="84">
        <v>13.353929999982938</v>
      </c>
      <c r="U4292" s="84"/>
      <c r="V4292" s="84">
        <v>0</v>
      </c>
      <c r="W4292" s="84">
        <f t="shared" si="675"/>
        <v>13.353929999982938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3417</v>
      </c>
      <c r="B4293" s="91" t="s">
        <v>35</v>
      </c>
      <c r="C4293" s="91" t="s">
        <v>65</v>
      </c>
      <c r="D4293" s="91" t="s">
        <v>66</v>
      </c>
      <c r="E4293" s="91" t="s">
        <v>499</v>
      </c>
      <c r="F4293" s="91" t="s">
        <v>500</v>
      </c>
      <c r="G4293" s="91" t="s">
        <v>499</v>
      </c>
      <c r="H4293" s="91">
        <v>360</v>
      </c>
      <c r="I4293" s="91" t="s">
        <v>1063</v>
      </c>
      <c r="J4293" s="2" t="s">
        <v>3336</v>
      </c>
      <c r="K4293" s="2" t="s">
        <v>3296</v>
      </c>
      <c r="L4293" s="2" t="s">
        <v>35</v>
      </c>
      <c r="M4293" s="91" t="s">
        <v>501</v>
      </c>
      <c r="N4293" s="64"/>
      <c r="O4293" s="64" t="s">
        <v>413</v>
      </c>
      <c r="P4293" s="64" t="s">
        <v>46</v>
      </c>
      <c r="Q4293" s="16">
        <v>0.02</v>
      </c>
      <c r="R4293" s="64" t="s">
        <v>1887</v>
      </c>
      <c r="S4293" s="64"/>
      <c r="T4293" s="84">
        <v>656.99999999994179</v>
      </c>
      <c r="U4293" s="84"/>
      <c r="V4293" s="84">
        <v>0</v>
      </c>
      <c r="W4293" s="84">
        <f t="shared" si="675"/>
        <v>656.99999999994179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3417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1237</v>
      </c>
      <c r="G4294" s="91" t="s">
        <v>1237</v>
      </c>
      <c r="H4294" s="91">
        <v>360</v>
      </c>
      <c r="I4294" s="91" t="s">
        <v>1063</v>
      </c>
      <c r="J4294" s="2" t="s">
        <v>3336</v>
      </c>
      <c r="K4294" s="2" t="s">
        <v>3296</v>
      </c>
      <c r="L4294" s="2" t="s">
        <v>35</v>
      </c>
      <c r="M4294" s="91" t="s">
        <v>1237</v>
      </c>
      <c r="N4294" s="64"/>
      <c r="O4294" s="64" t="s">
        <v>413</v>
      </c>
      <c r="P4294" s="64" t="s">
        <v>41</v>
      </c>
      <c r="Q4294" s="16">
        <v>0</v>
      </c>
      <c r="R4294" s="64" t="s">
        <v>1888</v>
      </c>
      <c r="S4294" s="64"/>
      <c r="T4294" s="84">
        <v>-47.45000000030268</v>
      </c>
      <c r="U4294" s="84"/>
      <c r="V4294" s="84">
        <v>0</v>
      </c>
      <c r="W4294" s="84">
        <f t="shared" si="675"/>
        <v>-47.45000000030268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3417</v>
      </c>
      <c r="B4295" s="91" t="s">
        <v>35</v>
      </c>
      <c r="C4295" s="91" t="s">
        <v>65</v>
      </c>
      <c r="D4295" s="91" t="s">
        <v>66</v>
      </c>
      <c r="E4295" s="91" t="s">
        <v>1237</v>
      </c>
      <c r="F4295" s="91" t="s">
        <v>1889</v>
      </c>
      <c r="G4295" s="91" t="s">
        <v>1237</v>
      </c>
      <c r="H4295" s="91">
        <v>360</v>
      </c>
      <c r="I4295" s="91" t="s">
        <v>1063</v>
      </c>
      <c r="J4295" s="2" t="s">
        <v>3336</v>
      </c>
      <c r="K4295" s="2" t="s">
        <v>3296</v>
      </c>
      <c r="L4295" s="2" t="s">
        <v>35</v>
      </c>
      <c r="M4295" s="91" t="s">
        <v>1238</v>
      </c>
      <c r="N4295" s="64"/>
      <c r="O4295" s="64" t="s">
        <v>413</v>
      </c>
      <c r="P4295" s="64" t="s">
        <v>46</v>
      </c>
      <c r="Q4295" s="16">
        <v>0.02</v>
      </c>
      <c r="R4295" s="64" t="s">
        <v>1890</v>
      </c>
      <c r="S4295" s="64"/>
      <c r="T4295" s="84">
        <v>-2.4999999999892566</v>
      </c>
      <c r="U4295" s="84"/>
      <c r="V4295" s="84">
        <v>0</v>
      </c>
      <c r="W4295" s="84">
        <f t="shared" si="675"/>
        <v>-2.4999999999892566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3417</v>
      </c>
      <c r="B4296" s="91" t="s">
        <v>35</v>
      </c>
      <c r="C4296" s="91" t="s">
        <v>65</v>
      </c>
      <c r="D4296" s="91" t="s">
        <v>66</v>
      </c>
      <c r="E4296" s="91" t="s">
        <v>504</v>
      </c>
      <c r="F4296" s="91" t="s">
        <v>504</v>
      </c>
      <c r="G4296" s="91" t="s">
        <v>504</v>
      </c>
      <c r="H4296" s="91">
        <v>360</v>
      </c>
      <c r="I4296" s="91" t="s">
        <v>1063</v>
      </c>
      <c r="J4296" s="2" t="s">
        <v>3336</v>
      </c>
      <c r="K4296" s="2" t="s">
        <v>3296</v>
      </c>
      <c r="L4296" s="2" t="s">
        <v>35</v>
      </c>
      <c r="M4296" s="91" t="s">
        <v>504</v>
      </c>
      <c r="N4296" s="64"/>
      <c r="O4296" s="64" t="s">
        <v>413</v>
      </c>
      <c r="P4296" s="64" t="s">
        <v>41</v>
      </c>
      <c r="Q4296" s="16">
        <v>0</v>
      </c>
      <c r="R4296" s="64" t="s">
        <v>1891</v>
      </c>
      <c r="S4296" s="64"/>
      <c r="T4296" s="84">
        <v>-4.4999999998719433</v>
      </c>
      <c r="U4296" s="84"/>
      <c r="V4296" s="84">
        <v>0</v>
      </c>
      <c r="W4296" s="84">
        <f t="shared" si="675"/>
        <v>-4.4999999998719433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3417</v>
      </c>
      <c r="B4297" s="91" t="s">
        <v>35</v>
      </c>
      <c r="C4297" s="91" t="s">
        <v>65</v>
      </c>
      <c r="D4297" s="91" t="s">
        <v>66</v>
      </c>
      <c r="E4297" s="91" t="s">
        <v>1892</v>
      </c>
      <c r="F4297" s="91" t="s">
        <v>1892</v>
      </c>
      <c r="G4297" s="91" t="s">
        <v>1892</v>
      </c>
      <c r="H4297" s="91">
        <v>360</v>
      </c>
      <c r="I4297" s="91" t="s">
        <v>1063</v>
      </c>
      <c r="J4297" s="2" t="s">
        <v>3336</v>
      </c>
      <c r="K4297" s="2" t="s">
        <v>3296</v>
      </c>
      <c r="L4297" s="2" t="s">
        <v>35</v>
      </c>
      <c r="M4297" s="91" t="s">
        <v>1892</v>
      </c>
      <c r="N4297" s="64"/>
      <c r="O4297" s="64" t="s">
        <v>413</v>
      </c>
      <c r="P4297" s="64" t="s">
        <v>46</v>
      </c>
      <c r="Q4297" s="16">
        <v>0.01</v>
      </c>
      <c r="R4297" s="64" t="s">
        <v>1893</v>
      </c>
      <c r="S4297" s="64"/>
      <c r="T4297" s="84">
        <v>-4.1000000000065029</v>
      </c>
      <c r="U4297" s="84"/>
      <c r="V4297" s="84">
        <v>0</v>
      </c>
      <c r="W4297" s="84">
        <f t="shared" si="675"/>
        <v>-4.1000000000065029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3417</v>
      </c>
      <c r="B4298" s="91" t="s">
        <v>35</v>
      </c>
      <c r="C4298" s="91" t="s">
        <v>65</v>
      </c>
      <c r="D4298" s="91" t="s">
        <v>124</v>
      </c>
      <c r="E4298" s="91" t="s">
        <v>1897</v>
      </c>
      <c r="F4298" s="91" t="s">
        <v>1897</v>
      </c>
      <c r="G4298" s="91" t="s">
        <v>1897</v>
      </c>
      <c r="H4298" s="91">
        <v>360</v>
      </c>
      <c r="I4298" s="91" t="s">
        <v>1063</v>
      </c>
      <c r="J4298" s="2" t="s">
        <v>3336</v>
      </c>
      <c r="K4298" s="2" t="s">
        <v>3296</v>
      </c>
      <c r="L4298" s="2" t="s">
        <v>35</v>
      </c>
      <c r="M4298" s="91" t="s">
        <v>1897</v>
      </c>
      <c r="N4298" s="64"/>
      <c r="O4298" s="64" t="s">
        <v>413</v>
      </c>
      <c r="P4298" s="64" t="s">
        <v>41</v>
      </c>
      <c r="Q4298" s="16">
        <v>0</v>
      </c>
      <c r="R4298" s="64" t="s">
        <v>1898</v>
      </c>
      <c r="S4298" s="64"/>
      <c r="T4298" s="84">
        <v>-88.000000000025466</v>
      </c>
      <c r="U4298" s="84"/>
      <c r="V4298" s="84">
        <v>0</v>
      </c>
      <c r="W4298" s="84">
        <f t="shared" si="675"/>
        <v>-88.000000000025466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3417</v>
      </c>
      <c r="B4299" s="91" t="s">
        <v>35</v>
      </c>
      <c r="C4299" s="91" t="s">
        <v>65</v>
      </c>
      <c r="D4299" s="91" t="s">
        <v>124</v>
      </c>
      <c r="E4299" s="91" t="s">
        <v>1899</v>
      </c>
      <c r="F4299" s="91" t="s">
        <v>1899</v>
      </c>
      <c r="G4299" s="91" t="s">
        <v>1899</v>
      </c>
      <c r="H4299" s="91">
        <v>360</v>
      </c>
      <c r="I4299" s="91" t="s">
        <v>1063</v>
      </c>
      <c r="J4299" s="2" t="s">
        <v>3336</v>
      </c>
      <c r="K4299" s="2" t="s">
        <v>3296</v>
      </c>
      <c r="L4299" s="2" t="s">
        <v>35</v>
      </c>
      <c r="M4299" s="91" t="s">
        <v>1899</v>
      </c>
      <c r="N4299" s="64"/>
      <c r="O4299" s="64" t="s">
        <v>413</v>
      </c>
      <c r="P4299" s="64" t="s">
        <v>46</v>
      </c>
      <c r="Q4299" s="16">
        <v>0.02</v>
      </c>
      <c r="R4299" s="64" t="s">
        <v>1900</v>
      </c>
      <c r="S4299" s="64"/>
      <c r="T4299" s="84">
        <v>-1.45</v>
      </c>
      <c r="U4299" s="84"/>
      <c r="V4299" s="84">
        <v>0</v>
      </c>
      <c r="W4299" s="84">
        <f t="shared" si="675"/>
        <v>-1.45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7.0000000000000007E-2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3418</v>
      </c>
      <c r="B4300" s="91" t="s">
        <v>35</v>
      </c>
      <c r="C4300" s="91" t="s">
        <v>65</v>
      </c>
      <c r="D4300" s="91" t="s">
        <v>124</v>
      </c>
      <c r="E4300" s="91" t="s">
        <v>1901</v>
      </c>
      <c r="F4300" s="91" t="s">
        <v>1901</v>
      </c>
      <c r="G4300" s="91" t="s">
        <v>1901</v>
      </c>
      <c r="H4300" s="91">
        <v>360</v>
      </c>
      <c r="I4300" s="91" t="s">
        <v>1063</v>
      </c>
      <c r="J4300" s="2" t="s">
        <v>3336</v>
      </c>
      <c r="K4300" s="2" t="s">
        <v>3296</v>
      </c>
      <c r="L4300" s="2" t="s">
        <v>35</v>
      </c>
      <c r="M4300" s="91" t="s">
        <v>1901</v>
      </c>
      <c r="N4300" s="64"/>
      <c r="O4300" s="64" t="s">
        <v>45</v>
      </c>
      <c r="P4300" s="64" t="s">
        <v>46</v>
      </c>
      <c r="Q4300" s="16">
        <v>0.08</v>
      </c>
      <c r="R4300" s="64" t="s">
        <v>1902</v>
      </c>
      <c r="S4300" s="64"/>
      <c r="T4300" s="84">
        <v>0.29000000000145504</v>
      </c>
      <c r="U4300" s="84"/>
      <c r="V4300" s="84">
        <v>0</v>
      </c>
      <c r="W4300" s="84">
        <f t="shared" si="675"/>
        <v>0.29000000000145504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si="670"/>
        <v>0</v>
      </c>
      <c r="AC4300" s="5">
        <f t="shared" si="671"/>
        <v>0</v>
      </c>
      <c r="AD4300" s="84">
        <f t="shared" si="677"/>
        <v>0</v>
      </c>
      <c r="AE4300" s="3">
        <f>VLOOKUP(I4300,[1]媒体政策预估表!A:N,MATCH(O4300,[1]媒体政策预估表!$A$2:$M$2,0),0)</f>
        <v>0.12</v>
      </c>
      <c r="AF4300" s="7">
        <f t="shared" si="672"/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3417</v>
      </c>
      <c r="B4301" s="91" t="s">
        <v>35</v>
      </c>
      <c r="C4301" s="91" t="s">
        <v>65</v>
      </c>
      <c r="D4301" s="91" t="s">
        <v>127</v>
      </c>
      <c r="E4301" s="91" t="s">
        <v>1906</v>
      </c>
      <c r="F4301" s="91" t="s">
        <v>1907</v>
      </c>
      <c r="G4301" s="91" t="s">
        <v>1906</v>
      </c>
      <c r="H4301" s="91">
        <v>360</v>
      </c>
      <c r="I4301" s="91" t="s">
        <v>1063</v>
      </c>
      <c r="J4301" s="2" t="s">
        <v>3336</v>
      </c>
      <c r="K4301" s="2" t="s">
        <v>3296</v>
      </c>
      <c r="L4301" s="2" t="s">
        <v>35</v>
      </c>
      <c r="M4301" s="91" t="s">
        <v>1908</v>
      </c>
      <c r="N4301" s="64"/>
      <c r="O4301" s="64" t="s">
        <v>413</v>
      </c>
      <c r="P4301" s="64" t="s">
        <v>41</v>
      </c>
      <c r="Q4301" s="16">
        <v>0</v>
      </c>
      <c r="R4301" s="64" t="s">
        <v>1909</v>
      </c>
      <c r="S4301" s="64"/>
      <c r="T4301" s="84">
        <v>2768595.0750100003</v>
      </c>
      <c r="U4301" s="84"/>
      <c r="V4301" s="84">
        <v>0</v>
      </c>
      <c r="W4301" s="84">
        <f t="shared" si="675"/>
        <v>2768595.0750100003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ref="AB4301:AB4364" si="679">X4301+AA4301</f>
        <v>0</v>
      </c>
      <c r="AC4301" s="5">
        <f t="shared" ref="AC4301:AC4364" si="680">IF(P4301="返现",X4301*Q4301,V4301-X4301)</f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ref="AF4301:AF4364" si="681">AD4301*AE4301</f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3417</v>
      </c>
      <c r="B4302" s="91" t="s">
        <v>35</v>
      </c>
      <c r="C4302" s="91" t="s">
        <v>65</v>
      </c>
      <c r="D4302" s="91" t="s">
        <v>234</v>
      </c>
      <c r="E4302" s="91" t="s">
        <v>1910</v>
      </c>
      <c r="F4302" s="91" t="s">
        <v>1911</v>
      </c>
      <c r="G4302" s="91" t="s">
        <v>1910</v>
      </c>
      <c r="H4302" s="91">
        <v>360</v>
      </c>
      <c r="I4302" s="91" t="s">
        <v>1063</v>
      </c>
      <c r="J4302" s="2" t="s">
        <v>3336</v>
      </c>
      <c r="K4302" s="2" t="s">
        <v>3296</v>
      </c>
      <c r="L4302" s="2" t="s">
        <v>35</v>
      </c>
      <c r="M4302" s="91" t="s">
        <v>487</v>
      </c>
      <c r="N4302" s="64"/>
      <c r="O4302" s="64" t="s">
        <v>413</v>
      </c>
      <c r="P4302" s="64" t="s">
        <v>41</v>
      </c>
      <c r="Q4302" s="16">
        <v>0</v>
      </c>
      <c r="R4302" s="64" t="s">
        <v>1912</v>
      </c>
      <c r="S4302" s="64"/>
      <c r="T4302" s="84">
        <v>-6.5200000000186265</v>
      </c>
      <c r="U4302" s="84"/>
      <c r="V4302" s="84">
        <v>0</v>
      </c>
      <c r="W4302" s="84">
        <f t="shared" si="675"/>
        <v>-6.5200000000186265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7.0000000000000007E-2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3418</v>
      </c>
      <c r="B4303" s="91" t="s">
        <v>35</v>
      </c>
      <c r="C4303" s="91" t="s">
        <v>47</v>
      </c>
      <c r="D4303" s="91" t="s">
        <v>881</v>
      </c>
      <c r="E4303" s="91" t="s">
        <v>1913</v>
      </c>
      <c r="F4303" s="91" t="s">
        <v>1913</v>
      </c>
      <c r="G4303" s="91" t="s">
        <v>1913</v>
      </c>
      <c r="H4303" s="91">
        <v>360</v>
      </c>
      <c r="I4303" s="91" t="s">
        <v>1063</v>
      </c>
      <c r="J4303" s="2" t="s">
        <v>3336</v>
      </c>
      <c r="K4303" s="2" t="s">
        <v>3296</v>
      </c>
      <c r="L4303" s="2" t="s">
        <v>35</v>
      </c>
      <c r="M4303" s="91" t="s">
        <v>1913</v>
      </c>
      <c r="N4303" s="64"/>
      <c r="O4303" s="64" t="s">
        <v>45</v>
      </c>
      <c r="P4303" s="64" t="s">
        <v>46</v>
      </c>
      <c r="Q4303" s="16">
        <v>0.02</v>
      </c>
      <c r="R4303" s="64" t="s">
        <v>1914</v>
      </c>
      <c r="S4303" s="64"/>
      <c r="T4303" s="84">
        <v>0.34000000000014552</v>
      </c>
      <c r="U4303" s="84"/>
      <c r="V4303" s="84">
        <v>0</v>
      </c>
      <c r="W4303" s="84">
        <f t="shared" si="675"/>
        <v>0.34000000000014552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0.12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3417</v>
      </c>
      <c r="B4304" s="91" t="s">
        <v>35</v>
      </c>
      <c r="C4304" s="91" t="s">
        <v>47</v>
      </c>
      <c r="D4304" s="91" t="s">
        <v>63</v>
      </c>
      <c r="E4304" s="91" t="s">
        <v>1915</v>
      </c>
      <c r="F4304" s="91" t="s">
        <v>1915</v>
      </c>
      <c r="G4304" s="91" t="s">
        <v>1915</v>
      </c>
      <c r="H4304" s="91">
        <v>360</v>
      </c>
      <c r="I4304" s="91" t="s">
        <v>1063</v>
      </c>
      <c r="J4304" s="2" t="s">
        <v>3336</v>
      </c>
      <c r="K4304" s="2" t="s">
        <v>3296</v>
      </c>
      <c r="L4304" s="2" t="s">
        <v>35</v>
      </c>
      <c r="M4304" s="91" t="s">
        <v>1915</v>
      </c>
      <c r="N4304" s="64"/>
      <c r="O4304" s="64" t="s">
        <v>413</v>
      </c>
      <c r="P4304" s="64" t="s">
        <v>46</v>
      </c>
      <c r="Q4304" s="16">
        <v>0.02</v>
      </c>
      <c r="R4304" s="64" t="s">
        <v>1916</v>
      </c>
      <c r="S4304" s="64"/>
      <c r="T4304" s="84">
        <v>-4.0000000007012204E-2</v>
      </c>
      <c r="U4304" s="84"/>
      <c r="V4304" s="84">
        <v>0</v>
      </c>
      <c r="W4304" s="84">
        <f t="shared" si="675"/>
        <v>-4.0000000007012204E-2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3417</v>
      </c>
      <c r="B4305" s="91" t="s">
        <v>35</v>
      </c>
      <c r="C4305" s="91" t="s">
        <v>47</v>
      </c>
      <c r="D4305" s="91" t="s">
        <v>63</v>
      </c>
      <c r="E4305" s="91" t="s">
        <v>1917</v>
      </c>
      <c r="F4305" s="91" t="s">
        <v>1917</v>
      </c>
      <c r="G4305" s="91" t="s">
        <v>1917</v>
      </c>
      <c r="H4305" s="91">
        <v>360</v>
      </c>
      <c r="I4305" s="91" t="s">
        <v>1063</v>
      </c>
      <c r="J4305" s="2" t="s">
        <v>3336</v>
      </c>
      <c r="K4305" s="2" t="s">
        <v>3296</v>
      </c>
      <c r="L4305" s="2" t="s">
        <v>35</v>
      </c>
      <c r="M4305" s="91" t="s">
        <v>1917</v>
      </c>
      <c r="N4305" s="64"/>
      <c r="O4305" s="64" t="s">
        <v>413</v>
      </c>
      <c r="P4305" s="64" t="s">
        <v>46</v>
      </c>
      <c r="Q4305" s="16">
        <v>0.02</v>
      </c>
      <c r="R4305" s="64" t="s">
        <v>1918</v>
      </c>
      <c r="S4305" s="64"/>
      <c r="T4305" s="84">
        <v>-245.00000000000364</v>
      </c>
      <c r="U4305" s="84"/>
      <c r="V4305" s="84">
        <v>0</v>
      </c>
      <c r="W4305" s="84">
        <f t="shared" si="675"/>
        <v>-245.00000000000364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3417</v>
      </c>
      <c r="B4306" s="91" t="s">
        <v>35</v>
      </c>
      <c r="C4306" s="91" t="s">
        <v>47</v>
      </c>
      <c r="D4306" s="91" t="s">
        <v>48</v>
      </c>
      <c r="E4306" s="91" t="s">
        <v>1919</v>
      </c>
      <c r="F4306" s="91" t="s">
        <v>1919</v>
      </c>
      <c r="G4306" s="91" t="s">
        <v>1919</v>
      </c>
      <c r="H4306" s="91">
        <v>360</v>
      </c>
      <c r="I4306" s="91" t="s">
        <v>1063</v>
      </c>
      <c r="J4306" s="2" t="s">
        <v>3336</v>
      </c>
      <c r="K4306" s="2" t="s">
        <v>3296</v>
      </c>
      <c r="L4306" s="2" t="s">
        <v>35</v>
      </c>
      <c r="M4306" s="91" t="s">
        <v>1920</v>
      </c>
      <c r="N4306" s="64"/>
      <c r="O4306" s="64" t="s">
        <v>413</v>
      </c>
      <c r="P4306" s="64" t="s">
        <v>41</v>
      </c>
      <c r="Q4306" s="16">
        <v>0</v>
      </c>
      <c r="R4306" s="64" t="s">
        <v>1921</v>
      </c>
      <c r="S4306" s="64"/>
      <c r="T4306" s="84">
        <v>5.8789900001138449</v>
      </c>
      <c r="U4306" s="84"/>
      <c r="V4306" s="84">
        <v>0</v>
      </c>
      <c r="W4306" s="84">
        <f t="shared" si="675"/>
        <v>5.8789900001138449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3417</v>
      </c>
      <c r="B4307" s="91" t="s">
        <v>35</v>
      </c>
      <c r="C4307" s="91" t="s">
        <v>47</v>
      </c>
      <c r="D4307" s="91" t="s">
        <v>48</v>
      </c>
      <c r="E4307" s="91" t="s">
        <v>545</v>
      </c>
      <c r="F4307" s="91" t="s">
        <v>546</v>
      </c>
      <c r="G4307" s="91" t="s">
        <v>545</v>
      </c>
      <c r="H4307" s="91">
        <v>360</v>
      </c>
      <c r="I4307" s="91" t="s">
        <v>1063</v>
      </c>
      <c r="J4307" s="2" t="s">
        <v>3336</v>
      </c>
      <c r="K4307" s="2" t="s">
        <v>3296</v>
      </c>
      <c r="L4307" s="2" t="s">
        <v>35</v>
      </c>
      <c r="M4307" s="91" t="s">
        <v>545</v>
      </c>
      <c r="N4307" s="64"/>
      <c r="O4307" s="64" t="s">
        <v>413</v>
      </c>
      <c r="P4307" s="64" t="s">
        <v>41</v>
      </c>
      <c r="Q4307" s="16">
        <v>0</v>
      </c>
      <c r="R4307" s="64" t="s">
        <v>1922</v>
      </c>
      <c r="S4307" s="64"/>
      <c r="T4307" s="84">
        <v>35.500050000031479</v>
      </c>
      <c r="U4307" s="84"/>
      <c r="V4307" s="84">
        <v>0</v>
      </c>
      <c r="W4307" s="84">
        <f t="shared" si="675"/>
        <v>35.500050000031479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3417</v>
      </c>
      <c r="B4308" s="91" t="s">
        <v>35</v>
      </c>
      <c r="C4308" s="91" t="s">
        <v>47</v>
      </c>
      <c r="D4308" s="91" t="s">
        <v>48</v>
      </c>
      <c r="E4308" s="91" t="s">
        <v>553</v>
      </c>
      <c r="F4308" s="91" t="s">
        <v>554</v>
      </c>
      <c r="G4308" s="91" t="s">
        <v>553</v>
      </c>
      <c r="H4308" s="91">
        <v>360</v>
      </c>
      <c r="I4308" s="91" t="s">
        <v>1063</v>
      </c>
      <c r="J4308" s="2" t="s">
        <v>3336</v>
      </c>
      <c r="K4308" s="2" t="s">
        <v>3296</v>
      </c>
      <c r="L4308" s="2" t="s">
        <v>35</v>
      </c>
      <c r="M4308" s="91" t="s">
        <v>553</v>
      </c>
      <c r="N4308" s="64"/>
      <c r="O4308" s="64" t="s">
        <v>413</v>
      </c>
      <c r="P4308" s="64" t="s">
        <v>41</v>
      </c>
      <c r="Q4308" s="16">
        <v>0</v>
      </c>
      <c r="R4308" s="64" t="s">
        <v>1923</v>
      </c>
      <c r="S4308" s="64"/>
      <c r="T4308" s="84">
        <v>190585.96999999997</v>
      </c>
      <c r="U4308" s="84"/>
      <c r="V4308" s="84">
        <v>0</v>
      </c>
      <c r="W4308" s="84">
        <f t="shared" si="675"/>
        <v>190585.96999999997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3418</v>
      </c>
      <c r="B4309" s="91" t="s">
        <v>35</v>
      </c>
      <c r="C4309" s="91" t="s">
        <v>47</v>
      </c>
      <c r="D4309" s="91" t="s">
        <v>48</v>
      </c>
      <c r="E4309" s="91" t="s">
        <v>1924</v>
      </c>
      <c r="F4309" s="91" t="s">
        <v>1924</v>
      </c>
      <c r="G4309" s="91" t="s">
        <v>1924</v>
      </c>
      <c r="H4309" s="91">
        <v>360</v>
      </c>
      <c r="I4309" s="91" t="s">
        <v>1063</v>
      </c>
      <c r="J4309" s="2" t="s">
        <v>3336</v>
      </c>
      <c r="K4309" s="2" t="s">
        <v>3296</v>
      </c>
      <c r="L4309" s="2" t="s">
        <v>35</v>
      </c>
      <c r="M4309" s="91" t="s">
        <v>1924</v>
      </c>
      <c r="N4309" s="64"/>
      <c r="O4309" s="64" t="s">
        <v>413</v>
      </c>
      <c r="P4309" s="64" t="s">
        <v>41</v>
      </c>
      <c r="Q4309" s="16">
        <v>0</v>
      </c>
      <c r="R4309" s="64" t="s">
        <v>1925</v>
      </c>
      <c r="S4309" s="64"/>
      <c r="T4309" s="84">
        <v>478.91000000000031</v>
      </c>
      <c r="U4309" s="84"/>
      <c r="V4309" s="84">
        <v>0</v>
      </c>
      <c r="W4309" s="84">
        <f t="shared" si="675"/>
        <v>478.91000000000031</v>
      </c>
      <c r="X4309" s="84">
        <f t="shared" si="676"/>
        <v>0</v>
      </c>
      <c r="Y4309" s="84"/>
      <c r="Z4309" s="16">
        <v>0</v>
      </c>
      <c r="AA4309" s="7">
        <v>0</v>
      </c>
      <c r="AB4309" s="7">
        <f t="shared" si="679"/>
        <v>0</v>
      </c>
      <c r="AC4309" s="5">
        <f t="shared" si="680"/>
        <v>0</v>
      </c>
      <c r="AD4309" s="84">
        <f t="shared" si="677"/>
        <v>0</v>
      </c>
      <c r="AE4309" s="3">
        <f>VLOOKUP(I4309,[1]媒体政策预估表!A:N,MATCH(O4309,[1]媒体政策预估表!$A$2:$M$2,0),0)</f>
        <v>7.0000000000000007E-2</v>
      </c>
      <c r="AF4309" s="7">
        <f t="shared" si="681"/>
        <v>0</v>
      </c>
      <c r="AG4309" s="16">
        <v>0</v>
      </c>
      <c r="AH4309" s="84">
        <f t="shared" si="678"/>
        <v>0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3418</v>
      </c>
      <c r="B4310" s="91" t="s">
        <v>35</v>
      </c>
      <c r="C4310" s="91" t="s">
        <v>146</v>
      </c>
      <c r="D4310" s="91" t="s">
        <v>147</v>
      </c>
      <c r="E4310" s="91" t="s">
        <v>808</v>
      </c>
      <c r="F4310" s="91" t="s">
        <v>808</v>
      </c>
      <c r="G4310" s="91" t="s">
        <v>808</v>
      </c>
      <c r="H4310" s="91">
        <v>360</v>
      </c>
      <c r="I4310" s="91" t="s">
        <v>1063</v>
      </c>
      <c r="J4310" s="2" t="s">
        <v>3336</v>
      </c>
      <c r="K4310" s="2" t="s">
        <v>3296</v>
      </c>
      <c r="L4310" s="2" t="s">
        <v>35</v>
      </c>
      <c r="M4310" s="91" t="s">
        <v>808</v>
      </c>
      <c r="N4310" s="64"/>
      <c r="O4310" s="64" t="s">
        <v>413</v>
      </c>
      <c r="P4310" s="64" t="s">
        <v>46</v>
      </c>
      <c r="Q4310" s="16">
        <v>0.04</v>
      </c>
      <c r="R4310" s="64" t="s">
        <v>1404</v>
      </c>
      <c r="S4310" s="64"/>
      <c r="T4310" s="84">
        <v>30973.730000000098</v>
      </c>
      <c r="U4310" s="84"/>
      <c r="V4310" s="84">
        <v>16444.599999999999</v>
      </c>
      <c r="W4310" s="84">
        <f t="shared" si="675"/>
        <v>14529.130000000099</v>
      </c>
      <c r="X4310" s="84">
        <f t="shared" si="676"/>
        <v>15812.115384615383</v>
      </c>
      <c r="Y4310" s="84"/>
      <c r="Z4310" s="16">
        <v>0</v>
      </c>
      <c r="AA4310" s="7">
        <v>0</v>
      </c>
      <c r="AB4310" s="7">
        <f t="shared" si="679"/>
        <v>15812.115384615383</v>
      </c>
      <c r="AC4310" s="5">
        <f t="shared" si="680"/>
        <v>632.48461538461561</v>
      </c>
      <c r="AD4310" s="84">
        <f t="shared" si="677"/>
        <v>16444.599999999999</v>
      </c>
      <c r="AE4310" s="3">
        <f>VLOOKUP(I4310,[1]媒体政策预估表!A:N,MATCH(O4310,[1]媒体政策预估表!$A$2:$M$2,0),0)</f>
        <v>7.0000000000000007E-2</v>
      </c>
      <c r="AF4310" s="7">
        <f t="shared" si="681"/>
        <v>1151.1220000000001</v>
      </c>
      <c r="AG4310" s="16">
        <v>0</v>
      </c>
      <c r="AH4310" s="84">
        <f t="shared" si="678"/>
        <v>16444.599999999999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3417</v>
      </c>
      <c r="B4311" s="91" t="s">
        <v>35</v>
      </c>
      <c r="C4311" s="91" t="s">
        <v>146</v>
      </c>
      <c r="D4311" s="91" t="s">
        <v>147</v>
      </c>
      <c r="E4311" s="91" t="s">
        <v>1419</v>
      </c>
      <c r="F4311" s="91" t="s">
        <v>1419</v>
      </c>
      <c r="G4311" s="91" t="s">
        <v>1419</v>
      </c>
      <c r="H4311" s="91">
        <v>360</v>
      </c>
      <c r="I4311" s="91" t="s">
        <v>1063</v>
      </c>
      <c r="J4311" s="2" t="s">
        <v>3336</v>
      </c>
      <c r="K4311" s="2" t="s">
        <v>3296</v>
      </c>
      <c r="L4311" s="2" t="s">
        <v>35</v>
      </c>
      <c r="M4311" s="91" t="s">
        <v>1420</v>
      </c>
      <c r="N4311" s="64"/>
      <c r="O4311" s="64" t="s">
        <v>45</v>
      </c>
      <c r="P4311" s="64" t="s">
        <v>46</v>
      </c>
      <c r="Q4311" s="16">
        <v>0.02</v>
      </c>
      <c r="R4311" s="64" t="s">
        <v>1927</v>
      </c>
      <c r="S4311" s="64"/>
      <c r="T4311" s="84">
        <v>21905.768390000001</v>
      </c>
      <c r="U4311" s="84"/>
      <c r="V4311" s="84">
        <v>0</v>
      </c>
      <c r="W4311" s="84">
        <f t="shared" si="675"/>
        <v>21905.768390000001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0.12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3417</v>
      </c>
      <c r="B4312" s="91" t="s">
        <v>35</v>
      </c>
      <c r="C4312" s="91" t="s">
        <v>146</v>
      </c>
      <c r="D4312" s="91" t="s">
        <v>147</v>
      </c>
      <c r="E4312" s="91" t="s">
        <v>1928</v>
      </c>
      <c r="F4312" s="91" t="s">
        <v>1928</v>
      </c>
      <c r="G4312" s="91" t="s">
        <v>1928</v>
      </c>
      <c r="H4312" s="91">
        <v>360</v>
      </c>
      <c r="I4312" s="91" t="s">
        <v>1063</v>
      </c>
      <c r="J4312" s="2" t="s">
        <v>3336</v>
      </c>
      <c r="K4312" s="2" t="s">
        <v>3296</v>
      </c>
      <c r="L4312" s="2" t="s">
        <v>35</v>
      </c>
      <c r="M4312" s="91" t="s">
        <v>1928</v>
      </c>
      <c r="N4312" s="64"/>
      <c r="O4312" s="64" t="s">
        <v>413</v>
      </c>
      <c r="P4312" s="64" t="s">
        <v>46</v>
      </c>
      <c r="Q4312" s="16">
        <v>0.02</v>
      </c>
      <c r="R4312" s="64" t="s">
        <v>1929</v>
      </c>
      <c r="S4312" s="64"/>
      <c r="T4312" s="84">
        <v>-5.5000000007566996E-2</v>
      </c>
      <c r="U4312" s="84"/>
      <c r="V4312" s="84">
        <v>0</v>
      </c>
      <c r="W4312" s="84">
        <f t="shared" si="675"/>
        <v>-5.5000000007566996E-2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3417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3336</v>
      </c>
      <c r="K4313" s="2" t="s">
        <v>3296</v>
      </c>
      <c r="L4313" s="2" t="s">
        <v>35</v>
      </c>
      <c r="M4313" s="91" t="s">
        <v>1930</v>
      </c>
      <c r="N4313" s="64"/>
      <c r="O4313" s="64" t="s">
        <v>413</v>
      </c>
      <c r="P4313" s="64" t="s">
        <v>41</v>
      </c>
      <c r="Q4313" s="16">
        <v>0</v>
      </c>
      <c r="R4313" s="64" t="s">
        <v>1931</v>
      </c>
      <c r="S4313" s="64"/>
      <c r="T4313" s="84">
        <v>-36.899999999906868</v>
      </c>
      <c r="U4313" s="84"/>
      <c r="V4313" s="84">
        <v>0</v>
      </c>
      <c r="W4313" s="84">
        <f t="shared" si="675"/>
        <v>-36.899999999906868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3418</v>
      </c>
      <c r="B4314" s="91" t="s">
        <v>35</v>
      </c>
      <c r="C4314" s="91" t="s">
        <v>146</v>
      </c>
      <c r="D4314" s="91" t="s">
        <v>154</v>
      </c>
      <c r="E4314" s="91" t="s">
        <v>161</v>
      </c>
      <c r="F4314" s="91" t="s">
        <v>161</v>
      </c>
      <c r="G4314" s="91" t="s">
        <v>161</v>
      </c>
      <c r="H4314" s="91">
        <v>360</v>
      </c>
      <c r="I4314" s="91" t="s">
        <v>1063</v>
      </c>
      <c r="J4314" s="2" t="s">
        <v>3336</v>
      </c>
      <c r="K4314" s="2" t="s">
        <v>3296</v>
      </c>
      <c r="L4314" s="2" t="s">
        <v>35</v>
      </c>
      <c r="M4314" s="91" t="s">
        <v>161</v>
      </c>
      <c r="N4314" s="64"/>
      <c r="O4314" s="64" t="s">
        <v>413</v>
      </c>
      <c r="P4314" s="64" t="s">
        <v>41</v>
      </c>
      <c r="Q4314" s="16">
        <v>0</v>
      </c>
      <c r="R4314" s="64" t="s">
        <v>1932</v>
      </c>
      <c r="S4314" s="64" t="s">
        <v>3598</v>
      </c>
      <c r="T4314" s="84">
        <v>-5305.5648600004661</v>
      </c>
      <c r="U4314" s="84">
        <v>4833.33</v>
      </c>
      <c r="V4314" s="84">
        <v>0</v>
      </c>
      <c r="W4314" s="84">
        <f t="shared" si="675"/>
        <v>-472.23486000046614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3417</v>
      </c>
      <c r="B4315" s="91" t="s">
        <v>35</v>
      </c>
      <c r="C4315" s="91" t="s">
        <v>146</v>
      </c>
      <c r="D4315" s="91" t="s">
        <v>154</v>
      </c>
      <c r="E4315" s="91" t="s">
        <v>1934</v>
      </c>
      <c r="F4315" s="91" t="s">
        <v>1934</v>
      </c>
      <c r="G4315" s="91" t="s">
        <v>1934</v>
      </c>
      <c r="H4315" s="91">
        <v>360</v>
      </c>
      <c r="I4315" s="91" t="s">
        <v>1063</v>
      </c>
      <c r="J4315" s="2" t="s">
        <v>3336</v>
      </c>
      <c r="K4315" s="2" t="s">
        <v>3296</v>
      </c>
      <c r="L4315" s="2" t="s">
        <v>35</v>
      </c>
      <c r="M4315" s="91" t="s">
        <v>1934</v>
      </c>
      <c r="N4315" s="64"/>
      <c r="O4315" s="64" t="s">
        <v>413</v>
      </c>
      <c r="P4315" s="64" t="s">
        <v>46</v>
      </c>
      <c r="Q4315" s="16">
        <v>0.02</v>
      </c>
      <c r="R4315" s="64" t="s">
        <v>1935</v>
      </c>
      <c r="S4315" s="64"/>
      <c r="T4315" s="84">
        <v>-2.1000000000009891</v>
      </c>
      <c r="U4315" s="84"/>
      <c r="V4315" s="84">
        <v>0</v>
      </c>
      <c r="W4315" s="84">
        <f t="shared" si="675"/>
        <v>-2.1000000000009891</v>
      </c>
      <c r="X4315" s="84">
        <f t="shared" si="676"/>
        <v>0</v>
      </c>
      <c r="Y4315" s="84"/>
      <c r="Z4315" s="16">
        <v>0</v>
      </c>
      <c r="AA4315" s="7">
        <v>0</v>
      </c>
      <c r="AB4315" s="7">
        <f t="shared" si="679"/>
        <v>0</v>
      </c>
      <c r="AC4315" s="5">
        <f t="shared" si="680"/>
        <v>0</v>
      </c>
      <c r="AD4315" s="84">
        <f t="shared" si="677"/>
        <v>0</v>
      </c>
      <c r="AE4315" s="3">
        <f>VLOOKUP(I4315,[1]媒体政策预估表!A:N,MATCH(O4315,[1]媒体政策预估表!$A$2:$M$2,0),0)</f>
        <v>7.0000000000000007E-2</v>
      </c>
      <c r="AF4315" s="7">
        <f t="shared" si="681"/>
        <v>0</v>
      </c>
      <c r="AG4315" s="16">
        <v>0</v>
      </c>
      <c r="AH4315" s="84">
        <f t="shared" si="678"/>
        <v>0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3417</v>
      </c>
      <c r="B4316" s="91" t="s">
        <v>35</v>
      </c>
      <c r="C4316" s="91" t="s">
        <v>146</v>
      </c>
      <c r="D4316" s="91" t="s">
        <v>163</v>
      </c>
      <c r="E4316" s="91" t="s">
        <v>1936</v>
      </c>
      <c r="F4316" s="91" t="s">
        <v>1936</v>
      </c>
      <c r="G4316" s="91" t="s">
        <v>1936</v>
      </c>
      <c r="H4316" s="91">
        <v>360</v>
      </c>
      <c r="I4316" s="91" t="s">
        <v>1063</v>
      </c>
      <c r="J4316" s="2" t="s">
        <v>3336</v>
      </c>
      <c r="K4316" s="2" t="s">
        <v>3296</v>
      </c>
      <c r="L4316" s="2" t="s">
        <v>35</v>
      </c>
      <c r="M4316" s="91" t="s">
        <v>1936</v>
      </c>
      <c r="N4316" s="64"/>
      <c r="O4316" s="64" t="s">
        <v>413</v>
      </c>
      <c r="P4316" s="64" t="s">
        <v>41</v>
      </c>
      <c r="Q4316" s="16">
        <v>0</v>
      </c>
      <c r="R4316" s="64" t="s">
        <v>1937</v>
      </c>
      <c r="S4316" s="64"/>
      <c r="T4316" s="84">
        <v>32530.899999999994</v>
      </c>
      <c r="U4316" s="84"/>
      <c r="V4316" s="84">
        <v>32530.899999999994</v>
      </c>
      <c r="W4316" s="84">
        <f t="shared" si="675"/>
        <v>0</v>
      </c>
      <c r="X4316" s="84">
        <f t="shared" si="676"/>
        <v>32530.899999999994</v>
      </c>
      <c r="Y4316" s="84"/>
      <c r="Z4316" s="16">
        <v>0</v>
      </c>
      <c r="AA4316" s="7">
        <v>0</v>
      </c>
      <c r="AB4316" s="7">
        <f t="shared" si="679"/>
        <v>32530.899999999994</v>
      </c>
      <c r="AC4316" s="5">
        <f t="shared" si="680"/>
        <v>0</v>
      </c>
      <c r="AD4316" s="84">
        <f t="shared" si="677"/>
        <v>32530.899999999994</v>
      </c>
      <c r="AE4316" s="3">
        <f>VLOOKUP(I4316,[1]媒体政策预估表!A:N,MATCH(O4316,[1]媒体政策预估表!$A$2:$M$2,0),0)</f>
        <v>7.0000000000000007E-2</v>
      </c>
      <c r="AF4316" s="7">
        <f t="shared" si="681"/>
        <v>2277.163</v>
      </c>
      <c r="AG4316" s="16">
        <v>0</v>
      </c>
      <c r="AH4316" s="84">
        <f t="shared" si="678"/>
        <v>32530.899999999994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3417</v>
      </c>
      <c r="B4317" s="91" t="s">
        <v>35</v>
      </c>
      <c r="C4317" s="91" t="s">
        <v>146</v>
      </c>
      <c r="D4317" s="91" t="s">
        <v>163</v>
      </c>
      <c r="E4317" s="91" t="s">
        <v>1938</v>
      </c>
      <c r="F4317" s="91" t="s">
        <v>1938</v>
      </c>
      <c r="G4317" s="91" t="s">
        <v>1938</v>
      </c>
      <c r="H4317" s="91">
        <v>360</v>
      </c>
      <c r="I4317" s="91" t="s">
        <v>1063</v>
      </c>
      <c r="J4317" s="2" t="s">
        <v>3336</v>
      </c>
      <c r="K4317" s="2" t="s">
        <v>3296</v>
      </c>
      <c r="L4317" s="2" t="s">
        <v>35</v>
      </c>
      <c r="M4317" s="91" t="s">
        <v>1938</v>
      </c>
      <c r="N4317" s="64"/>
      <c r="O4317" s="64" t="s">
        <v>413</v>
      </c>
      <c r="P4317" s="64" t="s">
        <v>41</v>
      </c>
      <c r="Q4317" s="16">
        <v>0</v>
      </c>
      <c r="R4317" s="64" t="s">
        <v>1939</v>
      </c>
      <c r="S4317" s="64"/>
      <c r="T4317" s="84">
        <v>-2.5985699997283405</v>
      </c>
      <c r="U4317" s="84"/>
      <c r="V4317" s="84">
        <v>0</v>
      </c>
      <c r="W4317" s="84">
        <f t="shared" si="675"/>
        <v>-2.5985699997283405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3417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3336</v>
      </c>
      <c r="K4318" s="2" t="s">
        <v>3296</v>
      </c>
      <c r="L4318" s="2" t="s">
        <v>35</v>
      </c>
      <c r="M4318" s="91" t="s">
        <v>1941</v>
      </c>
      <c r="N4318" s="64"/>
      <c r="O4318" s="64" t="s">
        <v>413</v>
      </c>
      <c r="P4318" s="64" t="s">
        <v>46</v>
      </c>
      <c r="Q4318" s="16">
        <v>0.03</v>
      </c>
      <c r="R4318" s="64" t="s">
        <v>1942</v>
      </c>
      <c r="S4318" s="64"/>
      <c r="T4318" s="84">
        <v>-1.2099999999991269</v>
      </c>
      <c r="U4318" s="84"/>
      <c r="V4318" s="84">
        <v>0</v>
      </c>
      <c r="W4318" s="84">
        <f t="shared" si="675"/>
        <v>-1.2099999999991269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3417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3336</v>
      </c>
      <c r="K4319" s="2" t="s">
        <v>3296</v>
      </c>
      <c r="L4319" s="2" t="s">
        <v>35</v>
      </c>
      <c r="M4319" s="91" t="s">
        <v>1943</v>
      </c>
      <c r="N4319" s="64"/>
      <c r="O4319" s="64" t="s">
        <v>413</v>
      </c>
      <c r="P4319" s="64" t="s">
        <v>46</v>
      </c>
      <c r="Q4319" s="16">
        <v>0.03</v>
      </c>
      <c r="R4319" s="64" t="s">
        <v>1944</v>
      </c>
      <c r="S4319" s="64"/>
      <c r="T4319" s="84">
        <v>-0.8000000000174623</v>
      </c>
      <c r="U4319" s="84"/>
      <c r="V4319" s="84">
        <v>0</v>
      </c>
      <c r="W4319" s="84">
        <f t="shared" si="675"/>
        <v>-0.8000000000174623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3417</v>
      </c>
      <c r="B4320" s="91" t="s">
        <v>35</v>
      </c>
      <c r="C4320" s="91" t="s">
        <v>146</v>
      </c>
      <c r="D4320" s="91" t="s">
        <v>163</v>
      </c>
      <c r="E4320" s="91" t="s">
        <v>1940</v>
      </c>
      <c r="F4320" s="91" t="s">
        <v>1940</v>
      </c>
      <c r="G4320" s="91" t="s">
        <v>1940</v>
      </c>
      <c r="H4320" s="91">
        <v>360</v>
      </c>
      <c r="I4320" s="91" t="s">
        <v>1063</v>
      </c>
      <c r="J4320" s="2" t="s">
        <v>3336</v>
      </c>
      <c r="K4320" s="2" t="s">
        <v>3296</v>
      </c>
      <c r="L4320" s="2" t="s">
        <v>35</v>
      </c>
      <c r="M4320" s="91" t="s">
        <v>1940</v>
      </c>
      <c r="N4320" s="64"/>
      <c r="O4320" s="64" t="s">
        <v>413</v>
      </c>
      <c r="P4320" s="64" t="s">
        <v>46</v>
      </c>
      <c r="Q4320" s="16">
        <v>0.03</v>
      </c>
      <c r="R4320" s="64" t="s">
        <v>1945</v>
      </c>
      <c r="S4320" s="64"/>
      <c r="T4320" s="84">
        <v>7.2300000000104774</v>
      </c>
      <c r="U4320" s="84"/>
      <c r="V4320" s="84">
        <v>0</v>
      </c>
      <c r="W4320" s="84">
        <f t="shared" si="675"/>
        <v>7.2300000000104774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3417</v>
      </c>
      <c r="B4321" s="91" t="s">
        <v>35</v>
      </c>
      <c r="C4321" s="91" t="s">
        <v>166</v>
      </c>
      <c r="D4321" s="91" t="s">
        <v>167</v>
      </c>
      <c r="E4321" s="91" t="s">
        <v>618</v>
      </c>
      <c r="F4321" s="91" t="s">
        <v>618</v>
      </c>
      <c r="G4321" s="91" t="s">
        <v>618</v>
      </c>
      <c r="H4321" s="91">
        <v>360</v>
      </c>
      <c r="I4321" s="91" t="s">
        <v>1063</v>
      </c>
      <c r="J4321" s="2" t="s">
        <v>3336</v>
      </c>
      <c r="K4321" s="2" t="s">
        <v>3296</v>
      </c>
      <c r="L4321" s="2" t="s">
        <v>35</v>
      </c>
      <c r="M4321" s="91" t="s">
        <v>619</v>
      </c>
      <c r="N4321" s="64"/>
      <c r="O4321" s="64" t="s">
        <v>413</v>
      </c>
      <c r="P4321" s="64" t="s">
        <v>46</v>
      </c>
      <c r="Q4321" s="16">
        <v>0.02</v>
      </c>
      <c r="R4321" s="64" t="s">
        <v>1946</v>
      </c>
      <c r="S4321" s="64"/>
      <c r="T4321" s="84">
        <v>-70.300000000337604</v>
      </c>
      <c r="U4321" s="84"/>
      <c r="V4321" s="84">
        <v>0</v>
      </c>
      <c r="W4321" s="84">
        <f t="shared" si="675"/>
        <v>-70.300000000337604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3417</v>
      </c>
      <c r="B4322" s="91" t="s">
        <v>35</v>
      </c>
      <c r="C4322" s="91" t="s">
        <v>166</v>
      </c>
      <c r="D4322" s="91" t="s">
        <v>167</v>
      </c>
      <c r="E4322" s="91" t="s">
        <v>1947</v>
      </c>
      <c r="F4322" s="91" t="s">
        <v>1947</v>
      </c>
      <c r="G4322" s="91" t="s">
        <v>1947</v>
      </c>
      <c r="H4322" s="91">
        <v>360</v>
      </c>
      <c r="I4322" s="91" t="s">
        <v>1063</v>
      </c>
      <c r="J4322" s="2" t="s">
        <v>3336</v>
      </c>
      <c r="K4322" s="2" t="s">
        <v>3296</v>
      </c>
      <c r="L4322" s="2" t="s">
        <v>35</v>
      </c>
      <c r="M4322" s="91" t="s">
        <v>1948</v>
      </c>
      <c r="N4322" s="64"/>
      <c r="O4322" s="64" t="s">
        <v>413</v>
      </c>
      <c r="P4322" s="64" t="s">
        <v>46</v>
      </c>
      <c r="Q4322" s="16">
        <v>0.02</v>
      </c>
      <c r="R4322" s="64" t="s">
        <v>1949</v>
      </c>
      <c r="S4322" s="64"/>
      <c r="T4322" s="84">
        <v>-0.9</v>
      </c>
      <c r="U4322" s="84"/>
      <c r="V4322" s="84">
        <v>0</v>
      </c>
      <c r="W4322" s="84">
        <f t="shared" si="675"/>
        <v>-0.9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7.0000000000000007E-2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3417</v>
      </c>
      <c r="B4323" s="91" t="s">
        <v>35</v>
      </c>
      <c r="C4323" s="91" t="s">
        <v>166</v>
      </c>
      <c r="D4323" s="91" t="s">
        <v>167</v>
      </c>
      <c r="E4323" s="91" t="s">
        <v>622</v>
      </c>
      <c r="F4323" s="91" t="s">
        <v>623</v>
      </c>
      <c r="G4323" s="91" t="s">
        <v>622</v>
      </c>
      <c r="H4323" s="91">
        <v>360</v>
      </c>
      <c r="I4323" s="91" t="s">
        <v>1063</v>
      </c>
      <c r="J4323" s="2" t="s">
        <v>3336</v>
      </c>
      <c r="K4323" s="2" t="s">
        <v>3296</v>
      </c>
      <c r="L4323" s="2" t="s">
        <v>35</v>
      </c>
      <c r="M4323" s="91" t="s">
        <v>622</v>
      </c>
      <c r="N4323" s="64"/>
      <c r="O4323" s="64" t="s">
        <v>45</v>
      </c>
      <c r="P4323" s="64" t="s">
        <v>46</v>
      </c>
      <c r="Q4323" s="16">
        <v>0.04</v>
      </c>
      <c r="R4323" s="64" t="s">
        <v>1537</v>
      </c>
      <c r="S4323" s="64"/>
      <c r="T4323" s="84">
        <v>15000</v>
      </c>
      <c r="U4323" s="84"/>
      <c r="V4323" s="84">
        <v>0</v>
      </c>
      <c r="W4323" s="84">
        <f t="shared" si="675"/>
        <v>15000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0.12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3417</v>
      </c>
      <c r="B4324" s="91" t="s">
        <v>35</v>
      </c>
      <c r="C4324" s="91" t="s">
        <v>166</v>
      </c>
      <c r="D4324" s="91" t="s">
        <v>167</v>
      </c>
      <c r="E4324" s="91" t="s">
        <v>1544</v>
      </c>
      <c r="F4324" s="91" t="s">
        <v>1544</v>
      </c>
      <c r="G4324" s="91" t="s">
        <v>1544</v>
      </c>
      <c r="H4324" s="91">
        <v>360</v>
      </c>
      <c r="I4324" s="91" t="s">
        <v>1063</v>
      </c>
      <c r="J4324" s="2" t="s">
        <v>3336</v>
      </c>
      <c r="K4324" s="2" t="s">
        <v>3296</v>
      </c>
      <c r="L4324" s="2" t="s">
        <v>35</v>
      </c>
      <c r="M4324" s="91" t="s">
        <v>1950</v>
      </c>
      <c r="N4324" s="64"/>
      <c r="O4324" s="64" t="s">
        <v>413</v>
      </c>
      <c r="P4324" s="64" t="s">
        <v>46</v>
      </c>
      <c r="Q4324" s="16">
        <v>0.02</v>
      </c>
      <c r="R4324" s="64" t="s">
        <v>1951</v>
      </c>
      <c r="S4324" s="64"/>
      <c r="T4324" s="84">
        <v>412.40000000000146</v>
      </c>
      <c r="U4324" s="84"/>
      <c r="V4324" s="84">
        <v>0</v>
      </c>
      <c r="W4324" s="84">
        <f t="shared" si="675"/>
        <v>412.40000000000146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3417</v>
      </c>
      <c r="B4325" s="91" t="s">
        <v>35</v>
      </c>
      <c r="C4325" s="91" t="s">
        <v>166</v>
      </c>
      <c r="D4325" s="91" t="s">
        <v>167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1063</v>
      </c>
      <c r="J4325" s="2" t="s">
        <v>3336</v>
      </c>
      <c r="K4325" s="2" t="s">
        <v>3296</v>
      </c>
      <c r="L4325" s="2" t="s">
        <v>35</v>
      </c>
      <c r="M4325" s="91" t="s">
        <v>1953</v>
      </c>
      <c r="N4325" s="64"/>
      <c r="O4325" s="64" t="s">
        <v>413</v>
      </c>
      <c r="P4325" s="64" t="s">
        <v>41</v>
      </c>
      <c r="Q4325" s="16">
        <v>0</v>
      </c>
      <c r="R4325" s="64" t="s">
        <v>1954</v>
      </c>
      <c r="S4325" s="64"/>
      <c r="T4325" s="84">
        <v>442.49999999999636</v>
      </c>
      <c r="U4325" s="84"/>
      <c r="V4325" s="84">
        <v>0</v>
      </c>
      <c r="W4325" s="84">
        <f t="shared" si="675"/>
        <v>442.49999999999636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3417</v>
      </c>
      <c r="B4326" s="91" t="s">
        <v>35</v>
      </c>
      <c r="C4326" s="91" t="s">
        <v>166</v>
      </c>
      <c r="D4326" s="91" t="s">
        <v>171</v>
      </c>
      <c r="E4326" s="91" t="s">
        <v>1955</v>
      </c>
      <c r="F4326" s="91" t="s">
        <v>1955</v>
      </c>
      <c r="G4326" s="91" t="s">
        <v>1955</v>
      </c>
      <c r="H4326" s="91">
        <v>360</v>
      </c>
      <c r="I4326" s="91" t="s">
        <v>1063</v>
      </c>
      <c r="J4326" s="2" t="s">
        <v>3336</v>
      </c>
      <c r="K4326" s="2" t="s">
        <v>3296</v>
      </c>
      <c r="L4326" s="2" t="s">
        <v>35</v>
      </c>
      <c r="M4326" s="91" t="s">
        <v>1955</v>
      </c>
      <c r="N4326" s="64"/>
      <c r="O4326" s="64" t="s">
        <v>413</v>
      </c>
      <c r="P4326" s="64" t="s">
        <v>46</v>
      </c>
      <c r="Q4326" s="16">
        <v>0.04</v>
      </c>
      <c r="R4326" s="64" t="s">
        <v>1956</v>
      </c>
      <c r="S4326" s="64"/>
      <c r="T4326" s="84">
        <v>-0.1</v>
      </c>
      <c r="U4326" s="84"/>
      <c r="V4326" s="84">
        <v>0</v>
      </c>
      <c r="W4326" s="84">
        <f t="shared" si="675"/>
        <v>-0.1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7.0000000000000007E-2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3417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3336</v>
      </c>
      <c r="K4327" s="2" t="s">
        <v>3296</v>
      </c>
      <c r="L4327" s="2" t="s">
        <v>35</v>
      </c>
      <c r="M4327" s="91" t="s">
        <v>1957</v>
      </c>
      <c r="N4327" s="64"/>
      <c r="O4327" s="64" t="s">
        <v>45</v>
      </c>
      <c r="P4327" s="64" t="s">
        <v>46</v>
      </c>
      <c r="Q4327" s="16">
        <v>0.02</v>
      </c>
      <c r="R4327" s="64" t="s">
        <v>1958</v>
      </c>
      <c r="S4327" s="64"/>
      <c r="T4327" s="84">
        <v>569024.13454000012</v>
      </c>
      <c r="U4327" s="84"/>
      <c r="V4327" s="84">
        <v>0</v>
      </c>
      <c r="W4327" s="84">
        <f t="shared" si="675"/>
        <v>569024.13454000012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0.12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3417</v>
      </c>
      <c r="B4328" s="91" t="s">
        <v>35</v>
      </c>
      <c r="C4328" s="91" t="s">
        <v>166</v>
      </c>
      <c r="D4328" s="91" t="s">
        <v>171</v>
      </c>
      <c r="E4328" s="91" t="s">
        <v>1957</v>
      </c>
      <c r="F4328" s="91" t="s">
        <v>1957</v>
      </c>
      <c r="G4328" s="91" t="s">
        <v>1957</v>
      </c>
      <c r="H4328" s="91">
        <v>360</v>
      </c>
      <c r="I4328" s="91" t="s">
        <v>1063</v>
      </c>
      <c r="J4328" s="2" t="s">
        <v>3336</v>
      </c>
      <c r="K4328" s="2" t="s">
        <v>3296</v>
      </c>
      <c r="L4328" s="2" t="s">
        <v>35</v>
      </c>
      <c r="M4328" s="91" t="s">
        <v>1957</v>
      </c>
      <c r="N4328" s="64"/>
      <c r="O4328" s="64" t="s">
        <v>413</v>
      </c>
      <c r="P4328" s="64" t="s">
        <v>46</v>
      </c>
      <c r="Q4328" s="16">
        <v>0.01</v>
      </c>
      <c r="R4328" s="64" t="s">
        <v>1959</v>
      </c>
      <c r="S4328" s="64"/>
      <c r="T4328" s="84">
        <v>-95730.62</v>
      </c>
      <c r="U4328" s="84"/>
      <c r="V4328" s="84">
        <v>0</v>
      </c>
      <c r="W4328" s="84">
        <f t="shared" si="675"/>
        <v>-95730.62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7.0000000000000007E-2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3417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3336</v>
      </c>
      <c r="K4329" s="2" t="s">
        <v>3296</v>
      </c>
      <c r="L4329" s="2" t="s">
        <v>35</v>
      </c>
      <c r="M4329" s="91" t="s">
        <v>631</v>
      </c>
      <c r="N4329" s="64"/>
      <c r="O4329" s="64" t="s">
        <v>45</v>
      </c>
      <c r="P4329" s="64" t="s">
        <v>46</v>
      </c>
      <c r="Q4329" s="16">
        <v>0.1</v>
      </c>
      <c r="R4329" s="64" t="s">
        <v>1960</v>
      </c>
      <c r="S4329" s="64"/>
      <c r="T4329" s="84">
        <v>-69520.026129999998</v>
      </c>
      <c r="U4329" s="84"/>
      <c r="V4329" s="84">
        <v>0</v>
      </c>
      <c r="W4329" s="84">
        <f t="shared" si="675"/>
        <v>-69520.026129999998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0.12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3418</v>
      </c>
      <c r="B4330" s="91" t="s">
        <v>35</v>
      </c>
      <c r="C4330" s="91" t="s">
        <v>166</v>
      </c>
      <c r="D4330" s="91" t="s">
        <v>171</v>
      </c>
      <c r="E4330" s="91" t="s">
        <v>631</v>
      </c>
      <c r="F4330" s="91" t="s">
        <v>631</v>
      </c>
      <c r="G4330" s="91" t="s">
        <v>631</v>
      </c>
      <c r="H4330" s="91">
        <v>360</v>
      </c>
      <c r="I4330" s="91" t="s">
        <v>1063</v>
      </c>
      <c r="J4330" s="2" t="s">
        <v>3336</v>
      </c>
      <c r="K4330" s="2" t="s">
        <v>3296</v>
      </c>
      <c r="L4330" s="2" t="s">
        <v>35</v>
      </c>
      <c r="M4330" s="91" t="s">
        <v>631</v>
      </c>
      <c r="N4330" s="64"/>
      <c r="O4330" s="64" t="s">
        <v>413</v>
      </c>
      <c r="P4330" s="64" t="s">
        <v>46</v>
      </c>
      <c r="Q4330" s="16">
        <v>0.05</v>
      </c>
      <c r="R4330" s="64" t="s">
        <v>1960</v>
      </c>
      <c r="S4330" s="64"/>
      <c r="T4330" s="84">
        <v>95503.372560000047</v>
      </c>
      <c r="U4330" s="84"/>
      <c r="V4330" s="84">
        <v>0</v>
      </c>
      <c r="W4330" s="84">
        <f t="shared" si="675"/>
        <v>95503.372560000047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si="674"/>
        <v>0</v>
      </c>
    </row>
    <row r="4331" spans="1:37" hidden="1" x14ac:dyDescent="0.3">
      <c r="A4331" s="104" t="s">
        <v>3417</v>
      </c>
      <c r="B4331" s="91" t="s">
        <v>35</v>
      </c>
      <c r="C4331" s="91" t="s">
        <v>166</v>
      </c>
      <c r="D4331" s="91" t="s">
        <v>176</v>
      </c>
      <c r="E4331" s="91" t="s">
        <v>1967</v>
      </c>
      <c r="F4331" s="91" t="s">
        <v>1967</v>
      </c>
      <c r="G4331" s="91" t="s">
        <v>1967</v>
      </c>
      <c r="H4331" s="91">
        <v>360</v>
      </c>
      <c r="I4331" s="91" t="s">
        <v>1063</v>
      </c>
      <c r="J4331" s="2" t="s">
        <v>3336</v>
      </c>
      <c r="K4331" s="2" t="s">
        <v>3296</v>
      </c>
      <c r="L4331" s="2" t="s">
        <v>35</v>
      </c>
      <c r="M4331" s="91" t="s">
        <v>1967</v>
      </c>
      <c r="N4331" s="64"/>
      <c r="O4331" s="64" t="s">
        <v>413</v>
      </c>
      <c r="P4331" s="64" t="s">
        <v>46</v>
      </c>
      <c r="Q4331" s="16">
        <v>0.03</v>
      </c>
      <c r="R4331" s="64" t="s">
        <v>1968</v>
      </c>
      <c r="S4331" s="64"/>
      <c r="T4331" s="84">
        <v>-1.3</v>
      </c>
      <c r="U4331" s="84"/>
      <c r="V4331" s="84">
        <v>0</v>
      </c>
      <c r="W4331" s="84">
        <f t="shared" si="675"/>
        <v>-1.3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7.0000000000000007E-2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ref="AK4331:AK4394" si="682">X4331+AA4331-AB4331</f>
        <v>0</v>
      </c>
    </row>
    <row r="4332" spans="1:37" hidden="1" x14ac:dyDescent="0.3">
      <c r="A4332" s="104" t="s">
        <v>3418</v>
      </c>
      <c r="B4332" s="91" t="s">
        <v>35</v>
      </c>
      <c r="C4332" s="91" t="s">
        <v>166</v>
      </c>
      <c r="D4332" s="91" t="s">
        <v>176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1063</v>
      </c>
      <c r="J4332" s="2" t="s">
        <v>3336</v>
      </c>
      <c r="K4332" s="2" t="s">
        <v>3296</v>
      </c>
      <c r="L4332" s="2" t="s">
        <v>35</v>
      </c>
      <c r="M4332" s="91" t="s">
        <v>1970</v>
      </c>
      <c r="N4332" s="64"/>
      <c r="O4332" s="64" t="s">
        <v>45</v>
      </c>
      <c r="P4332" s="64" t="s">
        <v>41</v>
      </c>
      <c r="Q4332" s="16">
        <v>0</v>
      </c>
      <c r="R4332" s="64" t="s">
        <v>1971</v>
      </c>
      <c r="S4332" s="64"/>
      <c r="T4332" s="84">
        <v>-203229.41070999985</v>
      </c>
      <c r="U4332" s="84">
        <v>203229.42</v>
      </c>
      <c r="V4332" s="84">
        <v>0</v>
      </c>
      <c r="W4332" s="84">
        <v>0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0.12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3417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3336</v>
      </c>
      <c r="K4333" s="2" t="s">
        <v>3296</v>
      </c>
      <c r="L4333" s="2" t="s">
        <v>35</v>
      </c>
      <c r="M4333" s="91" t="s">
        <v>1972</v>
      </c>
      <c r="N4333" s="64"/>
      <c r="O4333" s="64" t="s">
        <v>413</v>
      </c>
      <c r="P4333" s="64" t="s">
        <v>41</v>
      </c>
      <c r="Q4333" s="16">
        <v>0</v>
      </c>
      <c r="R4333" s="64" t="s">
        <v>1973</v>
      </c>
      <c r="S4333" s="64"/>
      <c r="T4333" s="84">
        <v>-42.80000000003929</v>
      </c>
      <c r="U4333" s="84"/>
      <c r="V4333" s="84">
        <v>0</v>
      </c>
      <c r="W4333" s="84">
        <f t="shared" si="675"/>
        <v>-42.80000000003929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3417</v>
      </c>
      <c r="B4334" s="91" t="s">
        <v>35</v>
      </c>
      <c r="C4334" s="91" t="s">
        <v>166</v>
      </c>
      <c r="D4334" s="91" t="s">
        <v>176</v>
      </c>
      <c r="E4334" s="91" t="s">
        <v>1972</v>
      </c>
      <c r="F4334" s="91" t="s">
        <v>1972</v>
      </c>
      <c r="G4334" s="91" t="s">
        <v>1972</v>
      </c>
      <c r="H4334" s="91">
        <v>360</v>
      </c>
      <c r="I4334" s="91" t="s">
        <v>1063</v>
      </c>
      <c r="J4334" s="2" t="s">
        <v>3336</v>
      </c>
      <c r="K4334" s="2" t="s">
        <v>3296</v>
      </c>
      <c r="L4334" s="2" t="s">
        <v>35</v>
      </c>
      <c r="M4334" s="91" t="s">
        <v>1974</v>
      </c>
      <c r="N4334" s="64"/>
      <c r="O4334" s="64" t="s">
        <v>413</v>
      </c>
      <c r="P4334" s="64" t="s">
        <v>41</v>
      </c>
      <c r="Q4334" s="16">
        <v>0</v>
      </c>
      <c r="R4334" s="64" t="s">
        <v>1975</v>
      </c>
      <c r="S4334" s="64"/>
      <c r="T4334" s="84">
        <v>-117.30000000010477</v>
      </c>
      <c r="U4334" s="84"/>
      <c r="V4334" s="84">
        <v>0</v>
      </c>
      <c r="W4334" s="84">
        <f t="shared" si="675"/>
        <v>-117.30000000010477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7.0000000000000007E-2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3417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3336</v>
      </c>
      <c r="K4335" s="2" t="s">
        <v>3296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1976</v>
      </c>
      <c r="S4335" s="64"/>
      <c r="T4335" s="84">
        <v>518666.41804000008</v>
      </c>
      <c r="U4335" s="84"/>
      <c r="V4335" s="84">
        <v>0</v>
      </c>
      <c r="W4335" s="84">
        <f t="shared" si="675"/>
        <v>518666.41804000008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3417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3336</v>
      </c>
      <c r="K4336" s="2" t="s">
        <v>3296</v>
      </c>
      <c r="L4336" s="2" t="s">
        <v>35</v>
      </c>
      <c r="M4336" s="91" t="s">
        <v>654</v>
      </c>
      <c r="N4336" s="64"/>
      <c r="O4336" s="64" t="s">
        <v>45</v>
      </c>
      <c r="P4336" s="64" t="s">
        <v>46</v>
      </c>
      <c r="Q4336" s="16">
        <v>0.06</v>
      </c>
      <c r="R4336" s="64" t="s">
        <v>1977</v>
      </c>
      <c r="S4336" s="64"/>
      <c r="T4336" s="84">
        <v>805462.72551999986</v>
      </c>
      <c r="U4336" s="84"/>
      <c r="V4336" s="84">
        <v>0</v>
      </c>
      <c r="W4336" s="84">
        <f t="shared" si="675"/>
        <v>805462.72551999986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3417</v>
      </c>
      <c r="B4337" s="91" t="s">
        <v>35</v>
      </c>
      <c r="C4337" s="91" t="s">
        <v>166</v>
      </c>
      <c r="D4337" s="91" t="s">
        <v>176</v>
      </c>
      <c r="E4337" s="91" t="s">
        <v>654</v>
      </c>
      <c r="F4337" s="91" t="s">
        <v>654</v>
      </c>
      <c r="G4337" s="91" t="s">
        <v>654</v>
      </c>
      <c r="H4337" s="91">
        <v>360</v>
      </c>
      <c r="I4337" s="91" t="s">
        <v>1063</v>
      </c>
      <c r="J4337" s="2" t="s">
        <v>3336</v>
      </c>
      <c r="K4337" s="2" t="s">
        <v>3296</v>
      </c>
      <c r="L4337" s="2" t="s">
        <v>35</v>
      </c>
      <c r="M4337" s="91" t="s">
        <v>1632</v>
      </c>
      <c r="N4337" s="64"/>
      <c r="O4337" s="64" t="s">
        <v>45</v>
      </c>
      <c r="P4337" s="64" t="s">
        <v>46</v>
      </c>
      <c r="Q4337" s="16">
        <v>0.06</v>
      </c>
      <c r="R4337" s="64" t="s">
        <v>1978</v>
      </c>
      <c r="S4337" s="64"/>
      <c r="T4337" s="84">
        <v>579763.91428000014</v>
      </c>
      <c r="U4337" s="84"/>
      <c r="V4337" s="84">
        <v>0</v>
      </c>
      <c r="W4337" s="84">
        <f t="shared" si="675"/>
        <v>579763.91428000014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0.12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3417</v>
      </c>
      <c r="B4338" s="91" t="s">
        <v>35</v>
      </c>
      <c r="C4338" s="91" t="s">
        <v>166</v>
      </c>
      <c r="D4338" s="91" t="s">
        <v>176</v>
      </c>
      <c r="E4338" s="91" t="s">
        <v>1979</v>
      </c>
      <c r="F4338" s="91" t="s">
        <v>1979</v>
      </c>
      <c r="G4338" s="91" t="s">
        <v>1979</v>
      </c>
      <c r="H4338" s="91">
        <v>360</v>
      </c>
      <c r="I4338" s="91" t="s">
        <v>1063</v>
      </c>
      <c r="J4338" s="2" t="s">
        <v>3336</v>
      </c>
      <c r="K4338" s="2" t="s">
        <v>3296</v>
      </c>
      <c r="L4338" s="2" t="s">
        <v>35</v>
      </c>
      <c r="M4338" s="91" t="s">
        <v>1979</v>
      </c>
      <c r="N4338" s="64"/>
      <c r="O4338" s="64" t="s">
        <v>413</v>
      </c>
      <c r="P4338" s="64" t="s">
        <v>46</v>
      </c>
      <c r="Q4338" s="16">
        <v>0.02</v>
      </c>
      <c r="R4338" s="64" t="s">
        <v>1980</v>
      </c>
      <c r="S4338" s="64"/>
      <c r="T4338" s="84">
        <v>-0.7</v>
      </c>
      <c r="U4338" s="84"/>
      <c r="V4338" s="84">
        <v>0</v>
      </c>
      <c r="W4338" s="84">
        <f t="shared" si="675"/>
        <v>-0.7</v>
      </c>
      <c r="X4338" s="84">
        <f t="shared" si="676"/>
        <v>0</v>
      </c>
      <c r="Y4338" s="84"/>
      <c r="Z4338" s="16">
        <v>0</v>
      </c>
      <c r="AA4338" s="7">
        <v>0</v>
      </c>
      <c r="AB4338" s="7">
        <f t="shared" si="679"/>
        <v>0</v>
      </c>
      <c r="AC4338" s="5">
        <f t="shared" si="680"/>
        <v>0</v>
      </c>
      <c r="AD4338" s="84">
        <f t="shared" si="677"/>
        <v>0</v>
      </c>
      <c r="AE4338" s="3">
        <f>VLOOKUP(I4338,[1]媒体政策预估表!A:N,MATCH(O4338,[1]媒体政策预估表!$A$2:$M$2,0),0)</f>
        <v>7.0000000000000007E-2</v>
      </c>
      <c r="AF4338" s="7">
        <f t="shared" si="681"/>
        <v>0</v>
      </c>
      <c r="AG4338" s="16">
        <v>0</v>
      </c>
      <c r="AH4338" s="84">
        <f t="shared" si="678"/>
        <v>0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3417</v>
      </c>
      <c r="B4339" s="91" t="s">
        <v>35</v>
      </c>
      <c r="C4339" s="91" t="s">
        <v>166</v>
      </c>
      <c r="D4339" s="91" t="s">
        <v>176</v>
      </c>
      <c r="E4339" s="91" t="s">
        <v>1981</v>
      </c>
      <c r="F4339" s="91" t="s">
        <v>1981</v>
      </c>
      <c r="G4339" s="91" t="s">
        <v>1981</v>
      </c>
      <c r="H4339" s="91">
        <v>360</v>
      </c>
      <c r="I4339" s="91" t="s">
        <v>1063</v>
      </c>
      <c r="J4339" s="2" t="s">
        <v>3336</v>
      </c>
      <c r="K4339" s="2" t="s">
        <v>3296</v>
      </c>
      <c r="L4339" s="2" t="s">
        <v>35</v>
      </c>
      <c r="M4339" s="91" t="s">
        <v>1981</v>
      </c>
      <c r="N4339" s="64"/>
      <c r="O4339" s="64" t="s">
        <v>413</v>
      </c>
      <c r="P4339" s="64" t="s">
        <v>41</v>
      </c>
      <c r="Q4339" s="16">
        <v>0</v>
      </c>
      <c r="R4339" s="64" t="s">
        <v>1982</v>
      </c>
      <c r="S4339" s="64"/>
      <c r="T4339" s="84">
        <v>5564.7349999999997</v>
      </c>
      <c r="U4339" s="84"/>
      <c r="V4339" s="84">
        <v>5071</v>
      </c>
      <c r="W4339" s="84">
        <f t="shared" si="675"/>
        <v>493.73499999999967</v>
      </c>
      <c r="X4339" s="84">
        <f t="shared" si="676"/>
        <v>5071</v>
      </c>
      <c r="Y4339" s="84"/>
      <c r="Z4339" s="16">
        <v>0</v>
      </c>
      <c r="AA4339" s="7">
        <v>0</v>
      </c>
      <c r="AB4339" s="7">
        <f t="shared" si="679"/>
        <v>5071</v>
      </c>
      <c r="AC4339" s="5">
        <f t="shared" si="680"/>
        <v>0</v>
      </c>
      <c r="AD4339" s="84">
        <f t="shared" si="677"/>
        <v>5071</v>
      </c>
      <c r="AE4339" s="3">
        <f>VLOOKUP(I4339,[1]媒体政策预估表!A:N,MATCH(O4339,[1]媒体政策预估表!$A$2:$M$2,0),0)</f>
        <v>7.0000000000000007E-2</v>
      </c>
      <c r="AF4339" s="7">
        <f t="shared" si="681"/>
        <v>354.97</v>
      </c>
      <c r="AG4339" s="16">
        <v>0</v>
      </c>
      <c r="AH4339" s="84">
        <f t="shared" si="678"/>
        <v>5071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3417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3336</v>
      </c>
      <c r="K4340" s="2" t="s">
        <v>3296</v>
      </c>
      <c r="L4340" s="2" t="s">
        <v>35</v>
      </c>
      <c r="M4340" s="91" t="s">
        <v>1984</v>
      </c>
      <c r="N4340" s="64"/>
      <c r="O4340" s="64" t="s">
        <v>413</v>
      </c>
      <c r="P4340" s="64" t="s">
        <v>46</v>
      </c>
      <c r="Q4340" s="16">
        <v>0.04</v>
      </c>
      <c r="R4340" s="64" t="s">
        <v>1985</v>
      </c>
      <c r="S4340" s="64"/>
      <c r="T4340" s="84">
        <v>-0.4</v>
      </c>
      <c r="U4340" s="84"/>
      <c r="V4340" s="84">
        <v>0</v>
      </c>
      <c r="W4340" s="84">
        <f t="shared" si="675"/>
        <v>-0.4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3417</v>
      </c>
      <c r="B4341" s="91" t="s">
        <v>35</v>
      </c>
      <c r="C4341" s="91" t="s">
        <v>166</v>
      </c>
      <c r="D4341" s="91" t="s">
        <v>176</v>
      </c>
      <c r="E4341" s="91" t="s">
        <v>1983</v>
      </c>
      <c r="F4341" s="91" t="s">
        <v>1983</v>
      </c>
      <c r="G4341" s="91" t="s">
        <v>1983</v>
      </c>
      <c r="H4341" s="91">
        <v>360</v>
      </c>
      <c r="I4341" s="91" t="s">
        <v>1063</v>
      </c>
      <c r="J4341" s="2" t="s">
        <v>3336</v>
      </c>
      <c r="K4341" s="2" t="s">
        <v>3296</v>
      </c>
      <c r="L4341" s="2" t="s">
        <v>35</v>
      </c>
      <c r="M4341" s="91" t="s">
        <v>1986</v>
      </c>
      <c r="N4341" s="64"/>
      <c r="O4341" s="64" t="s">
        <v>413</v>
      </c>
      <c r="P4341" s="64" t="s">
        <v>46</v>
      </c>
      <c r="Q4341" s="16">
        <v>0.04</v>
      </c>
      <c r="R4341" s="64" t="s">
        <v>1987</v>
      </c>
      <c r="S4341" s="64"/>
      <c r="T4341" s="84">
        <v>-0.3</v>
      </c>
      <c r="U4341" s="84"/>
      <c r="V4341" s="84">
        <v>0</v>
      </c>
      <c r="W4341" s="84">
        <f t="shared" si="675"/>
        <v>-0.3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3417</v>
      </c>
      <c r="B4342" s="91" t="s">
        <v>35</v>
      </c>
      <c r="C4342" s="91" t="s">
        <v>166</v>
      </c>
      <c r="D4342" s="91" t="s">
        <v>176</v>
      </c>
      <c r="E4342" s="91" t="s">
        <v>1690</v>
      </c>
      <c r="F4342" s="91" t="s">
        <v>1690</v>
      </c>
      <c r="G4342" s="91" t="s">
        <v>1690</v>
      </c>
      <c r="H4342" s="91">
        <v>360</v>
      </c>
      <c r="I4342" s="91" t="s">
        <v>1063</v>
      </c>
      <c r="J4342" s="2" t="s">
        <v>3336</v>
      </c>
      <c r="K4342" s="2" t="s">
        <v>3296</v>
      </c>
      <c r="L4342" s="2" t="s">
        <v>35</v>
      </c>
      <c r="M4342" s="91" t="s">
        <v>1692</v>
      </c>
      <c r="N4342" s="64"/>
      <c r="O4342" s="64" t="s">
        <v>413</v>
      </c>
      <c r="P4342" s="64" t="s">
        <v>46</v>
      </c>
      <c r="Q4342" s="16">
        <v>0.02</v>
      </c>
      <c r="R4342" s="64" t="s">
        <v>1694</v>
      </c>
      <c r="S4342" s="64"/>
      <c r="T4342" s="84">
        <v>517.75000000003342</v>
      </c>
      <c r="U4342" s="84"/>
      <c r="V4342" s="84">
        <v>0</v>
      </c>
      <c r="W4342" s="84">
        <f t="shared" si="675"/>
        <v>517.75000000003342</v>
      </c>
      <c r="X4342" s="84">
        <f t="shared" si="676"/>
        <v>0</v>
      </c>
      <c r="Y4342" s="84"/>
      <c r="Z4342" s="16">
        <v>0</v>
      </c>
      <c r="AA4342" s="7">
        <v>0</v>
      </c>
      <c r="AB4342" s="7">
        <f t="shared" si="679"/>
        <v>0</v>
      </c>
      <c r="AC4342" s="5">
        <f t="shared" si="680"/>
        <v>0</v>
      </c>
      <c r="AD4342" s="84">
        <f t="shared" si="677"/>
        <v>0</v>
      </c>
      <c r="AE4342" s="3">
        <f>VLOOKUP(I4342,[1]媒体政策预估表!A:N,MATCH(O4342,[1]媒体政策预估表!$A$2:$M$2,0),0)</f>
        <v>7.0000000000000007E-2</v>
      </c>
      <c r="AF4342" s="7">
        <f t="shared" si="681"/>
        <v>0</v>
      </c>
      <c r="AG4342" s="16">
        <v>0</v>
      </c>
      <c r="AH4342" s="84">
        <f t="shared" si="678"/>
        <v>0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3417</v>
      </c>
      <c r="B4343" s="91" t="s">
        <v>35</v>
      </c>
      <c r="C4343" s="91" t="s">
        <v>166</v>
      </c>
      <c r="D4343" s="91" t="s">
        <v>176</v>
      </c>
      <c r="E4343" s="91" t="s">
        <v>1988</v>
      </c>
      <c r="F4343" s="91" t="s">
        <v>1988</v>
      </c>
      <c r="G4343" s="91" t="s">
        <v>1988</v>
      </c>
      <c r="H4343" s="91">
        <v>360</v>
      </c>
      <c r="I4343" s="91" t="s">
        <v>1063</v>
      </c>
      <c r="J4343" s="2" t="s">
        <v>3336</v>
      </c>
      <c r="K4343" s="2" t="s">
        <v>3296</v>
      </c>
      <c r="L4343" s="2" t="s">
        <v>35</v>
      </c>
      <c r="M4343" s="91" t="s">
        <v>1988</v>
      </c>
      <c r="N4343" s="64"/>
      <c r="O4343" s="64" t="s">
        <v>413</v>
      </c>
      <c r="P4343" s="64" t="s">
        <v>41</v>
      </c>
      <c r="Q4343" s="16">
        <v>0</v>
      </c>
      <c r="R4343" s="64" t="s">
        <v>1989</v>
      </c>
      <c r="S4343" s="64"/>
      <c r="T4343" s="84">
        <v>339.39999999999782</v>
      </c>
      <c r="U4343" s="84"/>
      <c r="V4343" s="84">
        <v>338.5</v>
      </c>
      <c r="W4343" s="84">
        <f t="shared" si="675"/>
        <v>0.89999999999781721</v>
      </c>
      <c r="X4343" s="84">
        <f t="shared" si="676"/>
        <v>338.5</v>
      </c>
      <c r="Y4343" s="84"/>
      <c r="Z4343" s="16">
        <v>0</v>
      </c>
      <c r="AA4343" s="7">
        <v>0</v>
      </c>
      <c r="AB4343" s="7">
        <f t="shared" si="679"/>
        <v>338.5</v>
      </c>
      <c r="AC4343" s="5">
        <f t="shared" si="680"/>
        <v>0</v>
      </c>
      <c r="AD4343" s="84">
        <f t="shared" si="677"/>
        <v>338.5</v>
      </c>
      <c r="AE4343" s="3">
        <f>VLOOKUP(I4343,[1]媒体政策预估表!A:N,MATCH(O4343,[1]媒体政策预估表!$A$2:$M$2,0),0)</f>
        <v>7.0000000000000007E-2</v>
      </c>
      <c r="AF4343" s="7">
        <f t="shared" si="681"/>
        <v>23.695000000000004</v>
      </c>
      <c r="AG4343" s="16">
        <v>0</v>
      </c>
      <c r="AH4343" s="84">
        <f t="shared" si="678"/>
        <v>338.5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3418</v>
      </c>
      <c r="B4344" s="91" t="s">
        <v>35</v>
      </c>
      <c r="C4344" s="91" t="s">
        <v>166</v>
      </c>
      <c r="D4344" s="91" t="s">
        <v>176</v>
      </c>
      <c r="E4344" s="91" t="s">
        <v>1714</v>
      </c>
      <c r="F4344" s="91" t="s">
        <v>1714</v>
      </c>
      <c r="G4344" s="91" t="s">
        <v>1714</v>
      </c>
      <c r="H4344" s="91">
        <v>360</v>
      </c>
      <c r="I4344" s="91" t="s">
        <v>1063</v>
      </c>
      <c r="J4344" s="2" t="s">
        <v>3336</v>
      </c>
      <c r="K4344" s="2" t="s">
        <v>3296</v>
      </c>
      <c r="L4344" s="2" t="s">
        <v>35</v>
      </c>
      <c r="M4344" s="91" t="s">
        <v>1714</v>
      </c>
      <c r="N4344" s="64"/>
      <c r="O4344" s="64" t="s">
        <v>45</v>
      </c>
      <c r="P4344" s="64" t="s">
        <v>46</v>
      </c>
      <c r="Q4344" s="16">
        <v>0.04</v>
      </c>
      <c r="R4344" s="64" t="s">
        <v>1990</v>
      </c>
      <c r="S4344" s="64"/>
      <c r="T4344" s="84">
        <v>10006.083050000005</v>
      </c>
      <c r="U4344" s="84"/>
      <c r="V4344" s="84">
        <v>1347.9814500000048</v>
      </c>
      <c r="W4344" s="84">
        <v>0</v>
      </c>
      <c r="X4344" s="84">
        <f t="shared" si="676"/>
        <v>1296.1360096153892</v>
      </c>
      <c r="Y4344" s="84"/>
      <c r="Z4344" s="16">
        <v>0</v>
      </c>
      <c r="AA4344" s="7">
        <v>0</v>
      </c>
      <c r="AB4344" s="7">
        <f t="shared" si="679"/>
        <v>1296.1360096153892</v>
      </c>
      <c r="AC4344" s="5">
        <f t="shared" si="680"/>
        <v>51.845440384615586</v>
      </c>
      <c r="AD4344" s="84">
        <f t="shared" si="677"/>
        <v>1347.9814500000048</v>
      </c>
      <c r="AE4344" s="3">
        <f>VLOOKUP(I4344,[1]媒体政策预估表!A:N,MATCH(O4344,[1]媒体政策预估表!$A$2:$M$2,0),0)</f>
        <v>0.12</v>
      </c>
      <c r="AF4344" s="7">
        <f t="shared" si="681"/>
        <v>161.75777400000058</v>
      </c>
      <c r="AG4344" s="16">
        <v>0</v>
      </c>
      <c r="AH4344" s="84">
        <f t="shared" si="678"/>
        <v>1347.9814500000048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3417</v>
      </c>
      <c r="B4345" s="91" t="s">
        <v>35</v>
      </c>
      <c r="C4345" s="91" t="s">
        <v>166</v>
      </c>
      <c r="D4345" s="91" t="s">
        <v>176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1063</v>
      </c>
      <c r="J4345" s="2" t="s">
        <v>3336</v>
      </c>
      <c r="K4345" s="2" t="s">
        <v>3296</v>
      </c>
      <c r="L4345" s="2" t="s">
        <v>35</v>
      </c>
      <c r="M4345" s="91" t="s">
        <v>1993</v>
      </c>
      <c r="N4345" s="64"/>
      <c r="O4345" s="64" t="s">
        <v>413</v>
      </c>
      <c r="P4345" s="64" t="s">
        <v>46</v>
      </c>
      <c r="Q4345" s="16">
        <v>0.02</v>
      </c>
      <c r="R4345" s="64" t="s">
        <v>1994</v>
      </c>
      <c r="S4345" s="64"/>
      <c r="T4345" s="84">
        <v>-0.8999999999888928</v>
      </c>
      <c r="U4345" s="84"/>
      <c r="V4345" s="84">
        <v>0</v>
      </c>
      <c r="W4345" s="84">
        <f t="shared" si="675"/>
        <v>-0.8999999999888928</v>
      </c>
      <c r="X4345" s="84">
        <f t="shared" si="676"/>
        <v>0</v>
      </c>
      <c r="Y4345" s="84"/>
      <c r="Z4345" s="16">
        <v>0</v>
      </c>
      <c r="AA4345" s="7">
        <v>0</v>
      </c>
      <c r="AB4345" s="7">
        <f t="shared" si="679"/>
        <v>0</v>
      </c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 t="e">
        <v>#N/A</v>
      </c>
      <c r="AK4345" s="12">
        <f t="shared" si="682"/>
        <v>0</v>
      </c>
    </row>
    <row r="4346" spans="1:37" hidden="1" x14ac:dyDescent="0.3">
      <c r="A4346" s="104" t="s">
        <v>3418</v>
      </c>
      <c r="B4346" s="91" t="s">
        <v>35</v>
      </c>
      <c r="C4346" s="91" t="s">
        <v>166</v>
      </c>
      <c r="D4346" s="91" t="s">
        <v>176</v>
      </c>
      <c r="E4346" s="91" t="s">
        <v>1995</v>
      </c>
      <c r="F4346" s="91" t="s">
        <v>1995</v>
      </c>
      <c r="G4346" s="91" t="s">
        <v>1995</v>
      </c>
      <c r="H4346" s="91">
        <v>360</v>
      </c>
      <c r="I4346" s="91" t="s">
        <v>1063</v>
      </c>
      <c r="J4346" s="2" t="s">
        <v>3336</v>
      </c>
      <c r="K4346" s="2" t="s">
        <v>3296</v>
      </c>
      <c r="L4346" s="2" t="s">
        <v>35</v>
      </c>
      <c r="M4346" s="91" t="s">
        <v>1995</v>
      </c>
      <c r="N4346" s="64"/>
      <c r="O4346" s="64" t="s">
        <v>413</v>
      </c>
      <c r="P4346" s="64" t="s">
        <v>41</v>
      </c>
      <c r="Q4346" s="16">
        <v>0</v>
      </c>
      <c r="R4346" s="64" t="s">
        <v>1996</v>
      </c>
      <c r="S4346" s="64"/>
      <c r="T4346" s="84">
        <v>-1</v>
      </c>
      <c r="U4346" s="84"/>
      <c r="V4346" s="84">
        <v>0</v>
      </c>
      <c r="W4346" s="84">
        <f t="shared" si="675"/>
        <v>-1</v>
      </c>
      <c r="X4346" s="84">
        <f t="shared" si="676"/>
        <v>0</v>
      </c>
      <c r="Y4346" s="84"/>
      <c r="Z4346" s="16">
        <v>0</v>
      </c>
      <c r="AA4346" s="7">
        <v>0</v>
      </c>
      <c r="AB4346" s="7"/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>
        <v>81</v>
      </c>
      <c r="AK4346" s="12">
        <f t="shared" si="682"/>
        <v>0</v>
      </c>
    </row>
    <row r="4347" spans="1:37" hidden="1" x14ac:dyDescent="0.3">
      <c r="A4347" s="104" t="s">
        <v>3417</v>
      </c>
      <c r="B4347" s="91" t="s">
        <v>35</v>
      </c>
      <c r="C4347" s="91" t="s">
        <v>166</v>
      </c>
      <c r="D4347" s="91" t="s">
        <v>176</v>
      </c>
      <c r="E4347" s="91" t="s">
        <v>1997</v>
      </c>
      <c r="F4347" s="91" t="s">
        <v>1997</v>
      </c>
      <c r="G4347" s="91" t="s">
        <v>1997</v>
      </c>
      <c r="H4347" s="91">
        <v>360</v>
      </c>
      <c r="I4347" s="91" t="s">
        <v>1063</v>
      </c>
      <c r="J4347" s="2" t="s">
        <v>3336</v>
      </c>
      <c r="K4347" s="2" t="s">
        <v>3296</v>
      </c>
      <c r="L4347" s="2" t="s">
        <v>35</v>
      </c>
      <c r="M4347" s="91" t="s">
        <v>1997</v>
      </c>
      <c r="N4347" s="64"/>
      <c r="O4347" s="64" t="s">
        <v>413</v>
      </c>
      <c r="P4347" s="64" t="s">
        <v>46</v>
      </c>
      <c r="Q4347" s="16">
        <v>0.03</v>
      </c>
      <c r="R4347" s="64" t="s">
        <v>1998</v>
      </c>
      <c r="S4347" s="64"/>
      <c r="T4347" s="84">
        <v>-1.26</v>
      </c>
      <c r="U4347" s="84"/>
      <c r="V4347" s="84">
        <v>0</v>
      </c>
      <c r="W4347" s="84">
        <f t="shared" si="675"/>
        <v>-1.26</v>
      </c>
      <c r="X4347" s="84">
        <f t="shared" si="676"/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si="677"/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si="678"/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3417</v>
      </c>
      <c r="B4348" s="91" t="s">
        <v>35</v>
      </c>
      <c r="C4348" s="91" t="s">
        <v>166</v>
      </c>
      <c r="D4348" s="91" t="s">
        <v>176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1063</v>
      </c>
      <c r="J4348" s="2" t="s">
        <v>3336</v>
      </c>
      <c r="K4348" s="2" t="s">
        <v>3296</v>
      </c>
      <c r="L4348" s="2" t="s">
        <v>35</v>
      </c>
      <c r="M4348" s="91" t="s">
        <v>2000</v>
      </c>
      <c r="N4348" s="64"/>
      <c r="O4348" s="64" t="s">
        <v>413</v>
      </c>
      <c r="P4348" s="64" t="s">
        <v>46</v>
      </c>
      <c r="Q4348" s="16">
        <v>0.02</v>
      </c>
      <c r="R4348" s="64" t="s">
        <v>2001</v>
      </c>
      <c r="S4348" s="64"/>
      <c r="T4348" s="84">
        <v>16064.199999999997</v>
      </c>
      <c r="U4348" s="84"/>
      <c r="V4348" s="84">
        <v>0</v>
      </c>
      <c r="W4348" s="84">
        <f t="shared" ref="W4348:W4411" si="683">T4348+U4348-V4348</f>
        <v>16064.199999999997</v>
      </c>
      <c r="X4348" s="84">
        <f t="shared" ref="X4348:X4411" si="684">IF(P4348="折扣",V4348*Q4348,IF(P4348="返现",V4348,V4348/(1+Q4348)))</f>
        <v>0</v>
      </c>
      <c r="Y4348" s="84"/>
      <c r="Z4348" s="16">
        <v>0</v>
      </c>
      <c r="AA4348" s="7">
        <v>0</v>
      </c>
      <c r="AB4348" s="7">
        <f t="shared" si="679"/>
        <v>0</v>
      </c>
      <c r="AC4348" s="5">
        <f t="shared" si="680"/>
        <v>0</v>
      </c>
      <c r="AD4348" s="84">
        <f t="shared" ref="AD4348:AD4411" si="685">V4348</f>
        <v>0</v>
      </c>
      <c r="AE4348" s="3">
        <f>VLOOKUP(I4348,[1]媒体政策预估表!A:N,MATCH(O4348,[1]媒体政策预估表!$A$2:$M$2,0),0)</f>
        <v>7.0000000000000007E-2</v>
      </c>
      <c r="AF4348" s="7">
        <f t="shared" si="681"/>
        <v>0</v>
      </c>
      <c r="AG4348" s="16">
        <v>0</v>
      </c>
      <c r="AH4348" s="84">
        <f t="shared" ref="AH4348:AH4411" si="686">V4348</f>
        <v>0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3417</v>
      </c>
      <c r="B4349" s="91" t="s">
        <v>35</v>
      </c>
      <c r="C4349" s="91" t="s">
        <v>166</v>
      </c>
      <c r="D4349" s="91" t="s">
        <v>176</v>
      </c>
      <c r="E4349" s="91" t="s">
        <v>2002</v>
      </c>
      <c r="F4349" s="91" t="s">
        <v>2002</v>
      </c>
      <c r="G4349" s="91" t="s">
        <v>2002</v>
      </c>
      <c r="H4349" s="91">
        <v>360</v>
      </c>
      <c r="I4349" s="91" t="s">
        <v>1063</v>
      </c>
      <c r="J4349" s="2" t="s">
        <v>3336</v>
      </c>
      <c r="K4349" s="2" t="s">
        <v>3296</v>
      </c>
      <c r="L4349" s="2" t="s">
        <v>35</v>
      </c>
      <c r="M4349" s="91" t="s">
        <v>2002</v>
      </c>
      <c r="N4349" s="64"/>
      <c r="O4349" s="64" t="s">
        <v>413</v>
      </c>
      <c r="P4349" s="64" t="s">
        <v>46</v>
      </c>
      <c r="Q4349" s="16">
        <v>0.02</v>
      </c>
      <c r="R4349" s="64" t="s">
        <v>2003</v>
      </c>
      <c r="S4349" s="64"/>
      <c r="T4349" s="84">
        <v>458.29000000000087</v>
      </c>
      <c r="U4349" s="84"/>
      <c r="V4349" s="84">
        <v>458.29000000000087</v>
      </c>
      <c r="W4349" s="84">
        <f t="shared" si="683"/>
        <v>0</v>
      </c>
      <c r="X4349" s="84">
        <f t="shared" si="684"/>
        <v>449.30392156862831</v>
      </c>
      <c r="Y4349" s="84"/>
      <c r="Z4349" s="16">
        <v>0</v>
      </c>
      <c r="AA4349" s="7">
        <v>0</v>
      </c>
      <c r="AB4349" s="7">
        <f t="shared" si="679"/>
        <v>449.30392156862831</v>
      </c>
      <c r="AC4349" s="5">
        <f t="shared" si="680"/>
        <v>8.9860784313725617</v>
      </c>
      <c r="AD4349" s="84">
        <f t="shared" si="685"/>
        <v>458.29000000000087</v>
      </c>
      <c r="AE4349" s="3">
        <f>VLOOKUP(I4349,[1]媒体政策预估表!A:N,MATCH(O4349,[1]媒体政策预估表!$A$2:$M$2,0),0)</f>
        <v>7.0000000000000007E-2</v>
      </c>
      <c r="AF4349" s="7">
        <f t="shared" si="681"/>
        <v>32.080300000000065</v>
      </c>
      <c r="AG4349" s="16">
        <v>0</v>
      </c>
      <c r="AH4349" s="84">
        <f t="shared" si="686"/>
        <v>458.29000000000087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3417</v>
      </c>
      <c r="B4350" s="91" t="s">
        <v>35</v>
      </c>
      <c r="C4350" s="91" t="s">
        <v>166</v>
      </c>
      <c r="D4350" s="91" t="s">
        <v>176</v>
      </c>
      <c r="E4350" s="91" t="s">
        <v>2004</v>
      </c>
      <c r="F4350" s="91" t="s">
        <v>2004</v>
      </c>
      <c r="G4350" s="91" t="s">
        <v>2004</v>
      </c>
      <c r="H4350" s="91">
        <v>360</v>
      </c>
      <c r="I4350" s="91" t="s">
        <v>1063</v>
      </c>
      <c r="J4350" s="2" t="s">
        <v>3336</v>
      </c>
      <c r="K4350" s="2" t="s">
        <v>3296</v>
      </c>
      <c r="L4350" s="2" t="s">
        <v>35</v>
      </c>
      <c r="M4350" s="91" t="s">
        <v>2004</v>
      </c>
      <c r="N4350" s="64"/>
      <c r="O4350" s="64" t="s">
        <v>413</v>
      </c>
      <c r="P4350" s="64" t="s">
        <v>46</v>
      </c>
      <c r="Q4350" s="16">
        <v>0.02</v>
      </c>
      <c r="R4350" s="64" t="s">
        <v>2005</v>
      </c>
      <c r="S4350" s="64"/>
      <c r="T4350" s="84">
        <v>386</v>
      </c>
      <c r="U4350" s="84"/>
      <c r="V4350" s="84">
        <v>0</v>
      </c>
      <c r="W4350" s="84">
        <f t="shared" si="683"/>
        <v>386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3417</v>
      </c>
      <c r="B4351" s="91" t="s">
        <v>35</v>
      </c>
      <c r="C4351" s="91" t="s">
        <v>166</v>
      </c>
      <c r="D4351" s="91" t="s">
        <v>176</v>
      </c>
      <c r="E4351" s="91" t="s">
        <v>2006</v>
      </c>
      <c r="F4351" s="91" t="s">
        <v>2006</v>
      </c>
      <c r="G4351" s="91" t="s">
        <v>2006</v>
      </c>
      <c r="H4351" s="91">
        <v>360</v>
      </c>
      <c r="I4351" s="91" t="s">
        <v>1063</v>
      </c>
      <c r="J4351" s="2" t="s">
        <v>3336</v>
      </c>
      <c r="K4351" s="2" t="s">
        <v>3296</v>
      </c>
      <c r="L4351" s="2" t="s">
        <v>35</v>
      </c>
      <c r="M4351" s="91" t="s">
        <v>2006</v>
      </c>
      <c r="N4351" s="64"/>
      <c r="O4351" s="64" t="s">
        <v>413</v>
      </c>
      <c r="P4351" s="64" t="s">
        <v>41</v>
      </c>
      <c r="Q4351" s="16">
        <v>0</v>
      </c>
      <c r="R4351" s="64" t="s">
        <v>2007</v>
      </c>
      <c r="S4351" s="64"/>
      <c r="T4351" s="84">
        <v>0.99999999998544808</v>
      </c>
      <c r="U4351" s="84"/>
      <c r="V4351" s="84">
        <v>0</v>
      </c>
      <c r="W4351" s="84">
        <f t="shared" si="683"/>
        <v>0.99999999998544808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3417</v>
      </c>
      <c r="B4352" s="91" t="s">
        <v>35</v>
      </c>
      <c r="C4352" s="91" t="s">
        <v>166</v>
      </c>
      <c r="D4352" s="91" t="s">
        <v>176</v>
      </c>
      <c r="E4352" s="91" t="s">
        <v>2008</v>
      </c>
      <c r="F4352" s="91" t="s">
        <v>2008</v>
      </c>
      <c r="G4352" s="91" t="s">
        <v>2008</v>
      </c>
      <c r="H4352" s="91">
        <v>360</v>
      </c>
      <c r="I4352" s="91" t="s">
        <v>1063</v>
      </c>
      <c r="J4352" s="2" t="s">
        <v>3336</v>
      </c>
      <c r="K4352" s="2" t="s">
        <v>3296</v>
      </c>
      <c r="L4352" s="2" t="s">
        <v>35</v>
      </c>
      <c r="M4352" s="91" t="s">
        <v>2008</v>
      </c>
      <c r="N4352" s="64"/>
      <c r="O4352" s="64" t="s">
        <v>413</v>
      </c>
      <c r="P4352" s="64" t="s">
        <v>46</v>
      </c>
      <c r="Q4352" s="16">
        <v>0.03</v>
      </c>
      <c r="R4352" s="64" t="s">
        <v>2009</v>
      </c>
      <c r="S4352" s="64"/>
      <c r="T4352" s="84">
        <v>-1.3</v>
      </c>
      <c r="U4352" s="84"/>
      <c r="V4352" s="84">
        <v>0</v>
      </c>
      <c r="W4352" s="84">
        <f t="shared" si="683"/>
        <v>-1.3</v>
      </c>
      <c r="X4352" s="84">
        <f t="shared" si="684"/>
        <v>0</v>
      </c>
      <c r="Y4352" s="84"/>
      <c r="Z4352" s="16">
        <v>0</v>
      </c>
      <c r="AA4352" s="7">
        <v>0</v>
      </c>
      <c r="AB4352" s="7">
        <f t="shared" si="679"/>
        <v>0</v>
      </c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 t="e">
        <v>#N/A</v>
      </c>
      <c r="AK4352" s="12">
        <f t="shared" si="682"/>
        <v>0</v>
      </c>
    </row>
    <row r="4353" spans="1:37" hidden="1" x14ac:dyDescent="0.3">
      <c r="A4353" s="104" t="s">
        <v>3417</v>
      </c>
      <c r="B4353" s="91" t="s">
        <v>35</v>
      </c>
      <c r="C4353" s="91" t="s">
        <v>166</v>
      </c>
      <c r="D4353" s="91" t="s">
        <v>176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1063</v>
      </c>
      <c r="J4353" s="2" t="s">
        <v>3336</v>
      </c>
      <c r="K4353" s="2" t="s">
        <v>3296</v>
      </c>
      <c r="L4353" s="2" t="s">
        <v>35</v>
      </c>
      <c r="M4353" s="91" t="s">
        <v>2013</v>
      </c>
      <c r="N4353" s="64"/>
      <c r="O4353" s="64" t="s">
        <v>413</v>
      </c>
      <c r="P4353" s="64" t="s">
        <v>46</v>
      </c>
      <c r="Q4353" s="16">
        <v>0.03</v>
      </c>
      <c r="R4353" s="64" t="s">
        <v>2014</v>
      </c>
      <c r="S4353" s="64"/>
      <c r="T4353" s="84">
        <v>234.00000000000182</v>
      </c>
      <c r="U4353" s="84"/>
      <c r="V4353" s="84">
        <v>0</v>
      </c>
      <c r="W4353" s="84">
        <f t="shared" si="683"/>
        <v>234.00000000000182</v>
      </c>
      <c r="X4353" s="84">
        <f t="shared" si="684"/>
        <v>0</v>
      </c>
      <c r="Y4353" s="84"/>
      <c r="Z4353" s="16">
        <v>0</v>
      </c>
      <c r="AA4353" s="7">
        <v>0</v>
      </c>
      <c r="AB4353" s="7"/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>
        <v>110</v>
      </c>
      <c r="AK4353" s="12">
        <f t="shared" si="682"/>
        <v>0</v>
      </c>
    </row>
    <row r="4354" spans="1:37" hidden="1" x14ac:dyDescent="0.3">
      <c r="A4354" s="104" t="s">
        <v>3418</v>
      </c>
      <c r="B4354" s="91" t="s">
        <v>35</v>
      </c>
      <c r="C4354" s="91" t="s">
        <v>166</v>
      </c>
      <c r="D4354" s="91" t="s">
        <v>176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1063</v>
      </c>
      <c r="J4354" s="2" t="s">
        <v>3336</v>
      </c>
      <c r="K4354" s="2" t="s">
        <v>3296</v>
      </c>
      <c r="L4354" s="2" t="s">
        <v>35</v>
      </c>
      <c r="M4354" s="91" t="s">
        <v>2016</v>
      </c>
      <c r="N4354" s="64"/>
      <c r="O4354" s="64" t="s">
        <v>413</v>
      </c>
      <c r="P4354" s="64" t="s">
        <v>46</v>
      </c>
      <c r="Q4354" s="16">
        <v>0.02</v>
      </c>
      <c r="R4354" s="64" t="s">
        <v>2017</v>
      </c>
      <c r="S4354" s="64"/>
      <c r="T4354" s="84">
        <v>64863.840000000026</v>
      </c>
      <c r="U4354" s="84"/>
      <c r="V4354" s="84">
        <v>0</v>
      </c>
      <c r="W4354" s="84">
        <f t="shared" si="683"/>
        <v>64863.840000000026</v>
      </c>
      <c r="X4354" s="84">
        <f t="shared" si="684"/>
        <v>0</v>
      </c>
      <c r="Y4354" s="84"/>
      <c r="Z4354" s="16">
        <v>0</v>
      </c>
      <c r="AA4354" s="7">
        <v>0</v>
      </c>
      <c r="AB4354" s="7">
        <f t="shared" si="679"/>
        <v>0</v>
      </c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 t="e">
        <v>#N/A</v>
      </c>
      <c r="AK4354" s="12">
        <f t="shared" si="682"/>
        <v>0</v>
      </c>
    </row>
    <row r="4355" spans="1:37" hidden="1" x14ac:dyDescent="0.3">
      <c r="A4355" s="104" t="s">
        <v>3418</v>
      </c>
      <c r="B4355" s="91" t="s">
        <v>35</v>
      </c>
      <c r="C4355" s="91" t="s">
        <v>166</v>
      </c>
      <c r="D4355" s="91" t="s">
        <v>176</v>
      </c>
      <c r="E4355" s="91" t="s">
        <v>2018</v>
      </c>
      <c r="F4355" s="91" t="s">
        <v>2018</v>
      </c>
      <c r="G4355" s="91" t="s">
        <v>2018</v>
      </c>
      <c r="H4355" s="91">
        <v>360</v>
      </c>
      <c r="I4355" s="91" t="s">
        <v>1063</v>
      </c>
      <c r="J4355" s="2" t="s">
        <v>3336</v>
      </c>
      <c r="K4355" s="2" t="s">
        <v>3296</v>
      </c>
      <c r="L4355" s="2" t="s">
        <v>35</v>
      </c>
      <c r="M4355" s="91" t="s">
        <v>2018</v>
      </c>
      <c r="N4355" s="64"/>
      <c r="O4355" s="64" t="s">
        <v>413</v>
      </c>
      <c r="P4355" s="64" t="s">
        <v>46</v>
      </c>
      <c r="Q4355" s="16">
        <v>0.04</v>
      </c>
      <c r="R4355" s="64" t="s">
        <v>2019</v>
      </c>
      <c r="S4355" s="64"/>
      <c r="T4355" s="84">
        <v>-1.4</v>
      </c>
      <c r="U4355" s="84"/>
      <c r="V4355" s="84">
        <v>0</v>
      </c>
      <c r="W4355" s="84">
        <f t="shared" si="683"/>
        <v>-1.4</v>
      </c>
      <c r="X4355" s="84">
        <f t="shared" si="684"/>
        <v>0</v>
      </c>
      <c r="Y4355" s="84"/>
      <c r="Z4355" s="16">
        <v>0</v>
      </c>
      <c r="AA4355" s="7">
        <v>0</v>
      </c>
      <c r="AB4355" s="7"/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7.0000000000000007E-2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>
        <v>17</v>
      </c>
      <c r="AK4355" s="12">
        <f t="shared" si="682"/>
        <v>0</v>
      </c>
    </row>
    <row r="4356" spans="1:37" hidden="1" x14ac:dyDescent="0.3">
      <c r="A4356" s="104" t="s">
        <v>3418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3336</v>
      </c>
      <c r="K4356" s="2" t="s">
        <v>3296</v>
      </c>
      <c r="L4356" s="2" t="s">
        <v>35</v>
      </c>
      <c r="M4356" s="91" t="s">
        <v>2020</v>
      </c>
      <c r="N4356" s="64"/>
      <c r="O4356" s="64" t="s">
        <v>45</v>
      </c>
      <c r="P4356" s="64" t="s">
        <v>41</v>
      </c>
      <c r="Q4356" s="16">
        <v>0</v>
      </c>
      <c r="R4356" s="64" t="s">
        <v>2021</v>
      </c>
      <c r="S4356" s="64"/>
      <c r="T4356" s="84">
        <v>-619057.95222000009</v>
      </c>
      <c r="U4356" s="84"/>
      <c r="V4356" s="84">
        <v>0</v>
      </c>
      <c r="W4356" s="84">
        <f t="shared" si="683"/>
        <v>-619057.95222000009</v>
      </c>
      <c r="X4356" s="84">
        <f t="shared" si="684"/>
        <v>0</v>
      </c>
      <c r="Y4356" s="84"/>
      <c r="Z4356" s="16">
        <v>0</v>
      </c>
      <c r="AA4356" s="7"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0.12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3417</v>
      </c>
      <c r="B4357" s="91" t="s">
        <v>35</v>
      </c>
      <c r="C4357" s="91" t="s">
        <v>166</v>
      </c>
      <c r="D4357" s="91" t="s">
        <v>183</v>
      </c>
      <c r="E4357" s="91" t="s">
        <v>184</v>
      </c>
      <c r="F4357" s="91" t="s">
        <v>185</v>
      </c>
      <c r="G4357" s="91" t="s">
        <v>184</v>
      </c>
      <c r="H4357" s="91">
        <v>360</v>
      </c>
      <c r="I4357" s="91" t="s">
        <v>1063</v>
      </c>
      <c r="J4357" s="2" t="s">
        <v>3336</v>
      </c>
      <c r="K4357" s="2" t="s">
        <v>3296</v>
      </c>
      <c r="L4357" s="2" t="s">
        <v>35</v>
      </c>
      <c r="M4357" s="91" t="s">
        <v>2020</v>
      </c>
      <c r="N4357" s="64"/>
      <c r="O4357" s="64" t="s">
        <v>413</v>
      </c>
      <c r="P4357" s="64" t="s">
        <v>41</v>
      </c>
      <c r="Q4357" s="16">
        <v>0</v>
      </c>
      <c r="R4357" s="64" t="s">
        <v>2021</v>
      </c>
      <c r="S4357" s="64"/>
      <c r="T4357" s="84">
        <v>718898.98</v>
      </c>
      <c r="U4357" s="84"/>
      <c r="V4357" s="84">
        <v>0</v>
      </c>
      <c r="W4357" s="84">
        <f t="shared" si="683"/>
        <v>718898.98</v>
      </c>
      <c r="X4357" s="84">
        <f t="shared" si="684"/>
        <v>0</v>
      </c>
      <c r="Y4357" s="84"/>
      <c r="Z4357" s="16">
        <v>0.02</v>
      </c>
      <c r="AA4357" s="7">
        <f>X4357/(1-Z4357)*Z4357</f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3417</v>
      </c>
      <c r="B4358" s="91" t="s">
        <v>35</v>
      </c>
      <c r="C4358" s="91" t="s">
        <v>65</v>
      </c>
      <c r="D4358" s="91" t="s">
        <v>66</v>
      </c>
      <c r="E4358" s="91" t="s">
        <v>1880</v>
      </c>
      <c r="F4358" s="91" t="s">
        <v>1880</v>
      </c>
      <c r="G4358" s="91" t="s">
        <v>1880</v>
      </c>
      <c r="H4358" s="91">
        <v>360</v>
      </c>
      <c r="I4358" s="91" t="s">
        <v>1063</v>
      </c>
      <c r="J4358" s="2" t="s">
        <v>3336</v>
      </c>
      <c r="K4358" s="2" t="s">
        <v>3296</v>
      </c>
      <c r="L4358" s="2" t="s">
        <v>35</v>
      </c>
      <c r="M4358" s="91" t="s">
        <v>1880</v>
      </c>
      <c r="N4358" s="64"/>
      <c r="O4358" s="64" t="s">
        <v>413</v>
      </c>
      <c r="P4358" s="64" t="s">
        <v>46</v>
      </c>
      <c r="Q4358" s="16">
        <v>0.03</v>
      </c>
      <c r="R4358" s="64" t="s">
        <v>2022</v>
      </c>
      <c r="S4358" s="64"/>
      <c r="T4358" s="84">
        <v>0.99999999999965894</v>
      </c>
      <c r="U4358" s="84"/>
      <c r="V4358" s="84">
        <v>0</v>
      </c>
      <c r="W4358" s="84">
        <f t="shared" si="683"/>
        <v>0.99999999999965894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3417</v>
      </c>
      <c r="B4359" s="91" t="s">
        <v>35</v>
      </c>
      <c r="C4359" s="91" t="s">
        <v>65</v>
      </c>
      <c r="D4359" s="91" t="s">
        <v>66</v>
      </c>
      <c r="E4359" s="91" t="s">
        <v>2023</v>
      </c>
      <c r="F4359" s="91" t="s">
        <v>2023</v>
      </c>
      <c r="G4359" s="91" t="s">
        <v>2023</v>
      </c>
      <c r="H4359" s="91">
        <v>360</v>
      </c>
      <c r="I4359" s="91" t="s">
        <v>1063</v>
      </c>
      <c r="J4359" s="2" t="s">
        <v>3336</v>
      </c>
      <c r="K4359" s="2" t="s">
        <v>3296</v>
      </c>
      <c r="L4359" s="2" t="s">
        <v>35</v>
      </c>
      <c r="M4359" s="91" t="s">
        <v>2023</v>
      </c>
      <c r="N4359" s="64"/>
      <c r="O4359" s="64" t="s">
        <v>413</v>
      </c>
      <c r="P4359" s="64" t="s">
        <v>46</v>
      </c>
      <c r="Q4359" s="16">
        <v>0.02</v>
      </c>
      <c r="R4359" s="64" t="s">
        <v>2024</v>
      </c>
      <c r="S4359" s="64"/>
      <c r="T4359" s="84">
        <v>485.58999999999651</v>
      </c>
      <c r="U4359" s="84"/>
      <c r="V4359" s="84">
        <v>0</v>
      </c>
      <c r="W4359" s="84">
        <f t="shared" si="683"/>
        <v>485.58999999999651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3417</v>
      </c>
      <c r="B4360" s="91" t="s">
        <v>35</v>
      </c>
      <c r="C4360" s="91" t="s">
        <v>36</v>
      </c>
      <c r="D4360" s="91" t="s">
        <v>3511</v>
      </c>
      <c r="E4360" s="91" t="s">
        <v>1352</v>
      </c>
      <c r="F4360" s="91" t="s">
        <v>1352</v>
      </c>
      <c r="G4360" s="91" t="s">
        <v>1352</v>
      </c>
      <c r="H4360" s="91">
        <v>360</v>
      </c>
      <c r="I4360" s="91" t="s">
        <v>1063</v>
      </c>
      <c r="J4360" s="2" t="s">
        <v>3336</v>
      </c>
      <c r="K4360" s="2" t="s">
        <v>3296</v>
      </c>
      <c r="L4360" s="2" t="s">
        <v>35</v>
      </c>
      <c r="M4360" s="91" t="s">
        <v>1352</v>
      </c>
      <c r="N4360" s="64"/>
      <c r="O4360" s="64" t="s">
        <v>413</v>
      </c>
      <c r="P4360" s="64" t="s">
        <v>41</v>
      </c>
      <c r="Q4360" s="16">
        <v>0</v>
      </c>
      <c r="R4360" s="64" t="s">
        <v>2025</v>
      </c>
      <c r="S4360" s="64"/>
      <c r="T4360" s="84">
        <v>-3.6999999999970896</v>
      </c>
      <c r="U4360" s="84"/>
      <c r="V4360" s="84">
        <v>0</v>
      </c>
      <c r="W4360" s="84">
        <f t="shared" si="683"/>
        <v>-3.6999999999970896</v>
      </c>
      <c r="X4360" s="84">
        <f t="shared" si="684"/>
        <v>0</v>
      </c>
      <c r="Y4360" s="84"/>
      <c r="Z4360" s="16">
        <v>0</v>
      </c>
      <c r="AA4360" s="7">
        <v>0</v>
      </c>
      <c r="AB4360" s="7">
        <f t="shared" si="679"/>
        <v>0</v>
      </c>
      <c r="AC4360" s="5">
        <f t="shared" si="680"/>
        <v>0</v>
      </c>
      <c r="AD4360" s="84">
        <f t="shared" si="685"/>
        <v>0</v>
      </c>
      <c r="AE4360" s="3">
        <f>VLOOKUP(I4360,[1]媒体政策预估表!A:N,MATCH(O4360,[1]媒体政策预估表!$A$2:$M$2,0),0)</f>
        <v>7.0000000000000007E-2</v>
      </c>
      <c r="AF4360" s="7">
        <f t="shared" si="681"/>
        <v>0</v>
      </c>
      <c r="AG4360" s="16">
        <v>0</v>
      </c>
      <c r="AH4360" s="84">
        <f t="shared" si="686"/>
        <v>0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3417</v>
      </c>
      <c r="B4361" s="91" t="s">
        <v>35</v>
      </c>
      <c r="C4361" s="91" t="s">
        <v>166</v>
      </c>
      <c r="D4361" s="91" t="s">
        <v>176</v>
      </c>
      <c r="E4361" s="91" t="s">
        <v>2026</v>
      </c>
      <c r="F4361" s="91" t="s">
        <v>2026</v>
      </c>
      <c r="G4361" s="91" t="s">
        <v>2026</v>
      </c>
      <c r="H4361" s="91">
        <v>360</v>
      </c>
      <c r="I4361" s="91" t="s">
        <v>1063</v>
      </c>
      <c r="J4361" s="2" t="s">
        <v>3336</v>
      </c>
      <c r="K4361" s="2" t="s">
        <v>3296</v>
      </c>
      <c r="L4361" s="2" t="s">
        <v>35</v>
      </c>
      <c r="M4361" s="91" t="s">
        <v>2026</v>
      </c>
      <c r="N4361" s="64"/>
      <c r="O4361" s="64" t="s">
        <v>413</v>
      </c>
      <c r="P4361" s="64" t="s">
        <v>46</v>
      </c>
      <c r="Q4361" s="16">
        <v>0.02</v>
      </c>
      <c r="R4361" s="64" t="s">
        <v>2027</v>
      </c>
      <c r="S4361" s="64"/>
      <c r="T4361" s="84">
        <v>19056.900000000005</v>
      </c>
      <c r="U4361" s="84"/>
      <c r="V4361" s="84">
        <v>14976.5</v>
      </c>
      <c r="W4361" s="84">
        <f t="shared" si="683"/>
        <v>4080.4000000000051</v>
      </c>
      <c r="X4361" s="84">
        <f t="shared" si="684"/>
        <v>14682.843137254902</v>
      </c>
      <c r="Y4361" s="84"/>
      <c r="Z4361" s="16">
        <v>0</v>
      </c>
      <c r="AA4361" s="7">
        <v>0</v>
      </c>
      <c r="AB4361" s="7">
        <f t="shared" si="679"/>
        <v>14682.843137254902</v>
      </c>
      <c r="AC4361" s="5">
        <f t="shared" si="680"/>
        <v>293.6568627450979</v>
      </c>
      <c r="AD4361" s="84">
        <f t="shared" si="685"/>
        <v>14976.5</v>
      </c>
      <c r="AE4361" s="3">
        <f>VLOOKUP(I4361,[1]媒体政策预估表!A:N,MATCH(O4361,[1]媒体政策预估表!$A$2:$M$2,0),0)</f>
        <v>7.0000000000000007E-2</v>
      </c>
      <c r="AF4361" s="7">
        <f t="shared" si="681"/>
        <v>1048.355</v>
      </c>
      <c r="AG4361" s="16">
        <v>0</v>
      </c>
      <c r="AH4361" s="84">
        <f t="shared" si="686"/>
        <v>14976.5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3417</v>
      </c>
      <c r="B4362" s="91" t="s">
        <v>35</v>
      </c>
      <c r="C4362" s="91" t="s">
        <v>166</v>
      </c>
      <c r="D4362" s="91" t="s">
        <v>176</v>
      </c>
      <c r="E4362" s="91" t="s">
        <v>241</v>
      </c>
      <c r="F4362" s="91" t="s">
        <v>310</v>
      </c>
      <c r="G4362" s="91" t="s">
        <v>241</v>
      </c>
      <c r="H4362" s="91">
        <v>360</v>
      </c>
      <c r="I4362" s="91" t="s">
        <v>1063</v>
      </c>
      <c r="J4362" s="2" t="s">
        <v>3336</v>
      </c>
      <c r="K4362" s="2" t="s">
        <v>3296</v>
      </c>
      <c r="L4362" s="2" t="s">
        <v>35</v>
      </c>
      <c r="M4362" s="91" t="s">
        <v>241</v>
      </c>
      <c r="N4362" s="64"/>
      <c r="O4362" s="64" t="s">
        <v>413</v>
      </c>
      <c r="P4362" s="64" t="s">
        <v>41</v>
      </c>
      <c r="Q4362" s="16">
        <v>0</v>
      </c>
      <c r="R4362" s="64" t="s">
        <v>2028</v>
      </c>
      <c r="S4362" s="64"/>
      <c r="T4362" s="84">
        <v>10222.209999999999</v>
      </c>
      <c r="U4362" s="84"/>
      <c r="V4362" s="84">
        <v>0</v>
      </c>
      <c r="W4362" s="84">
        <f t="shared" si="683"/>
        <v>10222.209999999999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3418</v>
      </c>
      <c r="B4363" s="91" t="s">
        <v>35</v>
      </c>
      <c r="C4363" s="91" t="s">
        <v>166</v>
      </c>
      <c r="D4363" s="91" t="s">
        <v>176</v>
      </c>
      <c r="E4363" s="91" t="s">
        <v>1714</v>
      </c>
      <c r="F4363" s="91" t="s">
        <v>1714</v>
      </c>
      <c r="G4363" s="91" t="s">
        <v>1714</v>
      </c>
      <c r="H4363" s="91">
        <v>360</v>
      </c>
      <c r="I4363" s="91" t="s">
        <v>1063</v>
      </c>
      <c r="J4363" s="2" t="s">
        <v>3336</v>
      </c>
      <c r="K4363" s="2" t="s">
        <v>3296</v>
      </c>
      <c r="L4363" s="2" t="s">
        <v>35</v>
      </c>
      <c r="M4363" s="91" t="s">
        <v>2029</v>
      </c>
      <c r="N4363" s="64"/>
      <c r="O4363" s="64" t="s">
        <v>413</v>
      </c>
      <c r="P4363" s="64" t="s">
        <v>46</v>
      </c>
      <c r="Q4363" s="16">
        <v>0.02</v>
      </c>
      <c r="R4363" s="64" t="s">
        <v>2030</v>
      </c>
      <c r="S4363" s="64"/>
      <c r="T4363" s="84">
        <v>30</v>
      </c>
      <c r="U4363" s="84"/>
      <c r="V4363" s="84">
        <v>0</v>
      </c>
      <c r="W4363" s="84">
        <f t="shared" si="683"/>
        <v>30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3417</v>
      </c>
      <c r="B4364" s="91" t="s">
        <v>35</v>
      </c>
      <c r="C4364" s="91" t="s">
        <v>166</v>
      </c>
      <c r="D4364" s="91" t="s">
        <v>176</v>
      </c>
      <c r="E4364" s="91" t="s">
        <v>2031</v>
      </c>
      <c r="F4364" s="91" t="s">
        <v>2031</v>
      </c>
      <c r="G4364" s="91" t="s">
        <v>2031</v>
      </c>
      <c r="H4364" s="91">
        <v>360</v>
      </c>
      <c r="I4364" s="91" t="s">
        <v>1063</v>
      </c>
      <c r="J4364" s="2" t="s">
        <v>3336</v>
      </c>
      <c r="K4364" s="2" t="s">
        <v>3296</v>
      </c>
      <c r="L4364" s="2" t="s">
        <v>35</v>
      </c>
      <c r="M4364" s="91" t="s">
        <v>2031</v>
      </c>
      <c r="N4364" s="64"/>
      <c r="O4364" s="64" t="s">
        <v>413</v>
      </c>
      <c r="P4364" s="64" t="s">
        <v>46</v>
      </c>
      <c r="Q4364" s="16">
        <v>0.03</v>
      </c>
      <c r="R4364" s="64">
        <v>13472654320</v>
      </c>
      <c r="S4364" s="64"/>
      <c r="T4364" s="84">
        <v>459.70000000000073</v>
      </c>
      <c r="U4364" s="84"/>
      <c r="V4364" s="84">
        <v>0</v>
      </c>
      <c r="W4364" s="84">
        <f t="shared" si="683"/>
        <v>459.70000000000073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si="679"/>
        <v>0</v>
      </c>
      <c r="AC4364" s="5">
        <f t="shared" si="680"/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si="681"/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3418</v>
      </c>
      <c r="B4365" s="91" t="s">
        <v>35</v>
      </c>
      <c r="C4365" s="91" t="s">
        <v>36</v>
      </c>
      <c r="D4365" s="91" t="s">
        <v>226</v>
      </c>
      <c r="E4365" s="91" t="s">
        <v>1111</v>
      </c>
      <c r="F4365" s="91" t="s">
        <v>1111</v>
      </c>
      <c r="G4365" s="91" t="s">
        <v>1111</v>
      </c>
      <c r="H4365" s="91">
        <v>360</v>
      </c>
      <c r="I4365" s="91" t="s">
        <v>1063</v>
      </c>
      <c r="J4365" s="2" t="s">
        <v>3336</v>
      </c>
      <c r="K4365" s="2" t="s">
        <v>3296</v>
      </c>
      <c r="L4365" s="2" t="s">
        <v>35</v>
      </c>
      <c r="M4365" s="91" t="s">
        <v>2033</v>
      </c>
      <c r="N4365" s="64"/>
      <c r="O4365" s="64" t="s">
        <v>413</v>
      </c>
      <c r="P4365" s="64" t="s">
        <v>41</v>
      </c>
      <c r="Q4365" s="16">
        <v>0</v>
      </c>
      <c r="R4365" s="64" t="s">
        <v>1115</v>
      </c>
      <c r="S4365" s="64"/>
      <c r="T4365" s="84">
        <v>7180.6399999999994</v>
      </c>
      <c r="U4365" s="84"/>
      <c r="V4365" s="84">
        <v>0</v>
      </c>
      <c r="W4365" s="84">
        <f t="shared" si="683"/>
        <v>7180.6399999999994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ref="AB4365:AB4428" si="687">X4365+AA4365</f>
        <v>0</v>
      </c>
      <c r="AC4365" s="5">
        <f t="shared" ref="AC4365:AC4428" si="688">IF(P4365="返现",X4365*Q4365,V4365-X4365)</f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ref="AF4365:AF4428" si="689">AD4365*AE4365</f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3417</v>
      </c>
      <c r="B4366" s="91" t="s">
        <v>35</v>
      </c>
      <c r="C4366" s="91" t="s">
        <v>65</v>
      </c>
      <c r="D4366" s="91" t="s">
        <v>66</v>
      </c>
      <c r="E4366" s="91" t="s">
        <v>2034</v>
      </c>
      <c r="F4366" s="91" t="s">
        <v>2034</v>
      </c>
      <c r="G4366" s="91" t="s">
        <v>2034</v>
      </c>
      <c r="H4366" s="91">
        <v>360</v>
      </c>
      <c r="I4366" s="91" t="s">
        <v>1063</v>
      </c>
      <c r="J4366" s="2" t="s">
        <v>3336</v>
      </c>
      <c r="K4366" s="2" t="s">
        <v>3296</v>
      </c>
      <c r="L4366" s="2" t="s">
        <v>35</v>
      </c>
      <c r="M4366" s="91" t="s">
        <v>2035</v>
      </c>
      <c r="N4366" s="64"/>
      <c r="O4366" s="64" t="s">
        <v>413</v>
      </c>
      <c r="P4366" s="64" t="s">
        <v>41</v>
      </c>
      <c r="Q4366" s="16">
        <v>0</v>
      </c>
      <c r="R4366" s="64" t="s">
        <v>2036</v>
      </c>
      <c r="S4366" s="64"/>
      <c r="T4366" s="84">
        <v>473.05999999999767</v>
      </c>
      <c r="U4366" s="84"/>
      <c r="V4366" s="84">
        <v>0</v>
      </c>
      <c r="W4366" s="84">
        <f t="shared" si="683"/>
        <v>473.05999999999767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7.0000000000000007E-2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3417</v>
      </c>
      <c r="B4367" s="91" t="s">
        <v>35</v>
      </c>
      <c r="C4367" s="91" t="s">
        <v>146</v>
      </c>
      <c r="D4367" s="91" t="s">
        <v>147</v>
      </c>
      <c r="E4367" s="91" t="s">
        <v>1419</v>
      </c>
      <c r="F4367" s="91" t="s">
        <v>1419</v>
      </c>
      <c r="G4367" s="91" t="s">
        <v>1419</v>
      </c>
      <c r="H4367" s="91">
        <v>360</v>
      </c>
      <c r="I4367" s="91" t="s">
        <v>1063</v>
      </c>
      <c r="J4367" s="2" t="s">
        <v>3336</v>
      </c>
      <c r="K4367" s="2" t="s">
        <v>3296</v>
      </c>
      <c r="L4367" s="2" t="s">
        <v>35</v>
      </c>
      <c r="M4367" s="91" t="s">
        <v>1419</v>
      </c>
      <c r="N4367" s="64"/>
      <c r="O4367" s="64" t="s">
        <v>45</v>
      </c>
      <c r="P4367" s="64" t="s">
        <v>46</v>
      </c>
      <c r="Q4367" s="16">
        <v>0.02</v>
      </c>
      <c r="R4367" s="64" t="s">
        <v>2037</v>
      </c>
      <c r="S4367" s="64"/>
      <c r="T4367" s="84">
        <v>1161555.46</v>
      </c>
      <c r="U4367" s="84"/>
      <c r="V4367" s="84">
        <v>0</v>
      </c>
      <c r="W4367" s="84">
        <f t="shared" si="683"/>
        <v>1161555.46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0.12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3417</v>
      </c>
      <c r="B4368" s="91" t="s">
        <v>35</v>
      </c>
      <c r="C4368" s="91" t="s">
        <v>166</v>
      </c>
      <c r="D4368" s="91" t="s">
        <v>167</v>
      </c>
      <c r="E4368" s="91" t="s">
        <v>2038</v>
      </c>
      <c r="F4368" s="91" t="s">
        <v>2039</v>
      </c>
      <c r="G4368" s="91" t="s">
        <v>2038</v>
      </c>
      <c r="H4368" s="91">
        <v>360</v>
      </c>
      <c r="I4368" s="91" t="s">
        <v>1063</v>
      </c>
      <c r="J4368" s="2" t="s">
        <v>3336</v>
      </c>
      <c r="K4368" s="2" t="s">
        <v>3296</v>
      </c>
      <c r="L4368" s="2" t="s">
        <v>35</v>
      </c>
      <c r="M4368" s="91" t="s">
        <v>2040</v>
      </c>
      <c r="N4368" s="64"/>
      <c r="O4368" s="64" t="s">
        <v>413</v>
      </c>
      <c r="P4368" s="64" t="s">
        <v>46</v>
      </c>
      <c r="Q4368" s="16">
        <v>0.05</v>
      </c>
      <c r="R4368" s="64" t="s">
        <v>2041</v>
      </c>
      <c r="S4368" s="64"/>
      <c r="T4368" s="84">
        <v>466.36999999999972</v>
      </c>
      <c r="U4368" s="84"/>
      <c r="V4368" s="84">
        <v>0</v>
      </c>
      <c r="W4368" s="84">
        <f t="shared" si="683"/>
        <v>466.36999999999972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3417</v>
      </c>
      <c r="B4369" s="91" t="s">
        <v>35</v>
      </c>
      <c r="C4369" s="91" t="s">
        <v>166</v>
      </c>
      <c r="D4369" s="91" t="s">
        <v>176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1063</v>
      </c>
      <c r="J4369" s="2" t="s">
        <v>3336</v>
      </c>
      <c r="K4369" s="2" t="s">
        <v>3296</v>
      </c>
      <c r="L4369" s="2" t="s">
        <v>35</v>
      </c>
      <c r="M4369" s="91" t="s">
        <v>2042</v>
      </c>
      <c r="N4369" s="64"/>
      <c r="O4369" s="64" t="s">
        <v>413</v>
      </c>
      <c r="P4369" s="64" t="s">
        <v>46</v>
      </c>
      <c r="Q4369" s="16">
        <v>0.02</v>
      </c>
      <c r="R4369" s="64" t="s">
        <v>2043</v>
      </c>
      <c r="S4369" s="64"/>
      <c r="T4369" s="84">
        <v>485.10000000000036</v>
      </c>
      <c r="U4369" s="84"/>
      <c r="V4369" s="84">
        <v>0</v>
      </c>
      <c r="W4369" s="84">
        <f t="shared" si="683"/>
        <v>485.10000000000036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3418</v>
      </c>
      <c r="B4370" s="91" t="s">
        <v>35</v>
      </c>
      <c r="C4370" s="91" t="s">
        <v>36</v>
      </c>
      <c r="D4370" s="91" t="s">
        <v>226</v>
      </c>
      <c r="E4370" s="91" t="s">
        <v>2045</v>
      </c>
      <c r="F4370" s="91" t="s">
        <v>2045</v>
      </c>
      <c r="G4370" s="91" t="s">
        <v>2045</v>
      </c>
      <c r="H4370" s="91">
        <v>360</v>
      </c>
      <c r="I4370" s="91" t="s">
        <v>1063</v>
      </c>
      <c r="J4370" s="2" t="s">
        <v>3336</v>
      </c>
      <c r="K4370" s="2" t="s">
        <v>3296</v>
      </c>
      <c r="L4370" s="2" t="s">
        <v>35</v>
      </c>
      <c r="M4370" s="91" t="s">
        <v>2045</v>
      </c>
      <c r="N4370" s="64"/>
      <c r="O4370" s="64" t="s">
        <v>413</v>
      </c>
      <c r="P4370" s="64" t="s">
        <v>46</v>
      </c>
      <c r="Q4370" s="16">
        <v>0.02</v>
      </c>
      <c r="R4370" s="64" t="s">
        <v>2046</v>
      </c>
      <c r="S4370" s="64"/>
      <c r="T4370" s="84">
        <v>489.29999999999927</v>
      </c>
      <c r="U4370" s="84"/>
      <c r="V4370" s="84">
        <v>0</v>
      </c>
      <c r="W4370" s="84">
        <f t="shared" si="683"/>
        <v>489.29999999999927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3417</v>
      </c>
      <c r="B4371" s="91" t="s">
        <v>35</v>
      </c>
      <c r="C4371" s="91" t="s">
        <v>65</v>
      </c>
      <c r="D4371" s="91" t="s">
        <v>234</v>
      </c>
      <c r="E4371" s="91" t="s">
        <v>2047</v>
      </c>
      <c r="F4371" s="91" t="s">
        <v>2047</v>
      </c>
      <c r="G4371" s="91" t="s">
        <v>2047</v>
      </c>
      <c r="H4371" s="91">
        <v>360</v>
      </c>
      <c r="I4371" s="91" t="s">
        <v>1063</v>
      </c>
      <c r="J4371" s="2" t="s">
        <v>3336</v>
      </c>
      <c r="K4371" s="2" t="s">
        <v>3296</v>
      </c>
      <c r="L4371" s="2" t="s">
        <v>35</v>
      </c>
      <c r="M4371" s="91" t="s">
        <v>2047</v>
      </c>
      <c r="N4371" s="64"/>
      <c r="O4371" s="64" t="s">
        <v>413</v>
      </c>
      <c r="P4371" s="64" t="s">
        <v>46</v>
      </c>
      <c r="Q4371" s="16">
        <v>0.02</v>
      </c>
      <c r="R4371" s="64" t="s">
        <v>2048</v>
      </c>
      <c r="S4371" s="64"/>
      <c r="T4371" s="84">
        <v>4407.9000000000005</v>
      </c>
      <c r="U4371" s="84"/>
      <c r="V4371" s="84">
        <v>0</v>
      </c>
      <c r="W4371" s="84">
        <f t="shared" si="683"/>
        <v>4407.9000000000005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3417</v>
      </c>
      <c r="B4372" s="91" t="s">
        <v>35</v>
      </c>
      <c r="C4372" s="91" t="s">
        <v>146</v>
      </c>
      <c r="D4372" s="91" t="s">
        <v>147</v>
      </c>
      <c r="E4372" s="91" t="s">
        <v>2049</v>
      </c>
      <c r="F4372" s="91" t="s">
        <v>2049</v>
      </c>
      <c r="G4372" s="91" t="s">
        <v>2049</v>
      </c>
      <c r="H4372" s="91">
        <v>360</v>
      </c>
      <c r="I4372" s="91" t="s">
        <v>1063</v>
      </c>
      <c r="J4372" s="2" t="s">
        <v>3336</v>
      </c>
      <c r="K4372" s="2" t="s">
        <v>3296</v>
      </c>
      <c r="L4372" s="2" t="s">
        <v>35</v>
      </c>
      <c r="M4372" s="91" t="s">
        <v>2049</v>
      </c>
      <c r="N4372" s="64"/>
      <c r="O4372" s="64" t="s">
        <v>413</v>
      </c>
      <c r="P4372" s="64" t="s">
        <v>46</v>
      </c>
      <c r="Q4372" s="16">
        <v>0.02</v>
      </c>
      <c r="R4372" s="64" t="s">
        <v>2050</v>
      </c>
      <c r="S4372" s="64"/>
      <c r="T4372" s="84">
        <v>496.09999999999746</v>
      </c>
      <c r="U4372" s="84"/>
      <c r="V4372" s="84">
        <v>0</v>
      </c>
      <c r="W4372" s="84">
        <f t="shared" si="683"/>
        <v>496.09999999999746</v>
      </c>
      <c r="X4372" s="84">
        <f t="shared" si="684"/>
        <v>0</v>
      </c>
      <c r="Y4372" s="84"/>
      <c r="Z4372" s="16">
        <v>0</v>
      </c>
      <c r="AA4372" s="7">
        <v>0</v>
      </c>
      <c r="AB4372" s="7">
        <f t="shared" si="687"/>
        <v>0</v>
      </c>
      <c r="AC4372" s="5">
        <f t="shared" si="688"/>
        <v>0</v>
      </c>
      <c r="AD4372" s="84">
        <f t="shared" si="685"/>
        <v>0</v>
      </c>
      <c r="AE4372" s="3">
        <f>VLOOKUP(I4372,[1]媒体政策预估表!A:N,MATCH(O4372,[1]媒体政策预估表!$A$2:$M$2,0),0)</f>
        <v>7.0000000000000007E-2</v>
      </c>
      <c r="AF4372" s="7">
        <f t="shared" si="689"/>
        <v>0</v>
      </c>
      <c r="AG4372" s="16">
        <v>0</v>
      </c>
      <c r="AH4372" s="84">
        <f t="shared" si="686"/>
        <v>0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3417</v>
      </c>
      <c r="B4373" s="91" t="s">
        <v>35</v>
      </c>
      <c r="C4373" s="91" t="s">
        <v>146</v>
      </c>
      <c r="D4373" s="91" t="s">
        <v>154</v>
      </c>
      <c r="E4373" s="91" t="s">
        <v>157</v>
      </c>
      <c r="F4373" s="91" t="s">
        <v>1468</v>
      </c>
      <c r="G4373" s="91" t="s">
        <v>157</v>
      </c>
      <c r="H4373" s="91">
        <v>360</v>
      </c>
      <c r="I4373" s="91" t="s">
        <v>1063</v>
      </c>
      <c r="J4373" s="2" t="s">
        <v>3336</v>
      </c>
      <c r="K4373" s="2" t="s">
        <v>3296</v>
      </c>
      <c r="L4373" s="2" t="s">
        <v>35</v>
      </c>
      <c r="M4373" s="91" t="s">
        <v>2051</v>
      </c>
      <c r="N4373" s="64"/>
      <c r="O4373" s="64" t="s">
        <v>413</v>
      </c>
      <c r="P4373" s="64" t="s">
        <v>93</v>
      </c>
      <c r="Q4373" s="16">
        <v>0.98499999999999999</v>
      </c>
      <c r="R4373" s="64" t="s">
        <v>2052</v>
      </c>
      <c r="S4373" s="64"/>
      <c r="T4373" s="84">
        <v>12320.839999999971</v>
      </c>
      <c r="U4373" s="84"/>
      <c r="V4373" s="84">
        <v>12320.839999999971</v>
      </c>
      <c r="W4373" s="84">
        <f t="shared" si="683"/>
        <v>0</v>
      </c>
      <c r="X4373" s="84">
        <f t="shared" si="684"/>
        <v>12136.027399999972</v>
      </c>
      <c r="Y4373" s="84"/>
      <c r="Z4373" s="16">
        <v>0</v>
      </c>
      <c r="AA4373" s="7">
        <v>0</v>
      </c>
      <c r="AB4373" s="7">
        <f t="shared" si="687"/>
        <v>12136.027399999972</v>
      </c>
      <c r="AC4373" s="5">
        <f t="shared" si="688"/>
        <v>184.81259999999929</v>
      </c>
      <c r="AD4373" s="84">
        <f t="shared" si="685"/>
        <v>12320.839999999971</v>
      </c>
      <c r="AE4373" s="3">
        <f>VLOOKUP(I4373,[1]媒体政策预估表!A:N,MATCH(O4373,[1]媒体政策预估表!$A$2:$M$2,0),0)</f>
        <v>7.0000000000000007E-2</v>
      </c>
      <c r="AF4373" s="7">
        <f t="shared" si="689"/>
        <v>862.45879999999806</v>
      </c>
      <c r="AG4373" s="16">
        <v>0</v>
      </c>
      <c r="AH4373" s="84">
        <f t="shared" si="686"/>
        <v>12320.839999999971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3417</v>
      </c>
      <c r="B4374" s="91" t="s">
        <v>35</v>
      </c>
      <c r="C4374" s="91" t="s">
        <v>146</v>
      </c>
      <c r="D4374" s="91" t="s">
        <v>154</v>
      </c>
      <c r="E4374" s="91" t="s">
        <v>2053</v>
      </c>
      <c r="F4374" s="91" t="s">
        <v>2053</v>
      </c>
      <c r="G4374" s="91" t="s">
        <v>2053</v>
      </c>
      <c r="H4374" s="91">
        <v>304</v>
      </c>
      <c r="I4374" s="91" t="s">
        <v>613</v>
      </c>
      <c r="J4374" s="2" t="s">
        <v>3334</v>
      </c>
      <c r="K4374" s="2" t="s">
        <v>3391</v>
      </c>
      <c r="L4374" s="2" t="s">
        <v>35</v>
      </c>
      <c r="M4374" s="91" t="s">
        <v>2053</v>
      </c>
      <c r="N4374" s="64"/>
      <c r="O4374" s="64" t="s">
        <v>413</v>
      </c>
      <c r="P4374" s="64" t="s">
        <v>41</v>
      </c>
      <c r="Q4374" s="16">
        <v>0</v>
      </c>
      <c r="R4374" s="64" t="s">
        <v>2054</v>
      </c>
      <c r="S4374" s="64"/>
      <c r="T4374" s="84">
        <v>60018.100000000006</v>
      </c>
      <c r="U4374" s="84"/>
      <c r="V4374" s="84">
        <v>0</v>
      </c>
      <c r="W4374" s="84">
        <f t="shared" si="683"/>
        <v>60018.100000000006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>V4374*0.99189559435573</f>
        <v>0</v>
      </c>
      <c r="AE4374" s="3">
        <f>VLOOKUP(I4374,[1]媒体政策预估表!A:N,MATCH(O4374,[1]媒体政策预估表!$A$2:$M$2,0),0)</f>
        <v>0.02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3418</v>
      </c>
      <c r="B4375" s="91" t="s">
        <v>35</v>
      </c>
      <c r="C4375" s="91" t="s">
        <v>166</v>
      </c>
      <c r="D4375" s="91" t="s">
        <v>167</v>
      </c>
      <c r="E4375" s="91" t="s">
        <v>2055</v>
      </c>
      <c r="F4375" s="91" t="s">
        <v>2055</v>
      </c>
      <c r="G4375" s="91" t="s">
        <v>2055</v>
      </c>
      <c r="H4375" s="91">
        <v>360</v>
      </c>
      <c r="I4375" s="91" t="s">
        <v>1063</v>
      </c>
      <c r="J4375" s="2" t="s">
        <v>3336</v>
      </c>
      <c r="K4375" s="2" t="s">
        <v>3296</v>
      </c>
      <c r="L4375" s="2" t="s">
        <v>35</v>
      </c>
      <c r="M4375" s="91" t="s">
        <v>2055</v>
      </c>
      <c r="N4375" s="64"/>
      <c r="O4375" s="64" t="s">
        <v>413</v>
      </c>
      <c r="P4375" s="64" t="s">
        <v>46</v>
      </c>
      <c r="Q4375" s="16">
        <v>0.02</v>
      </c>
      <c r="R4375" s="64" t="s">
        <v>2056</v>
      </c>
      <c r="S4375" s="64"/>
      <c r="T4375" s="84">
        <v>286.97000000000116</v>
      </c>
      <c r="U4375" s="84"/>
      <c r="V4375" s="84">
        <v>0</v>
      </c>
      <c r="W4375" s="84">
        <f t="shared" si="683"/>
        <v>286.97000000000116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7.0000000000000007E-2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3417</v>
      </c>
      <c r="B4376" s="91" t="s">
        <v>35</v>
      </c>
      <c r="C4376" s="91" t="s">
        <v>166</v>
      </c>
      <c r="D4376" s="91" t="s">
        <v>176</v>
      </c>
      <c r="E4376" s="91" t="s">
        <v>654</v>
      </c>
      <c r="F4376" s="91" t="s">
        <v>654</v>
      </c>
      <c r="G4376" s="91" t="s">
        <v>654</v>
      </c>
      <c r="H4376" s="91">
        <v>360</v>
      </c>
      <c r="I4376" s="91" t="s">
        <v>1063</v>
      </c>
      <c r="J4376" s="2" t="s">
        <v>3336</v>
      </c>
      <c r="K4376" s="2" t="s">
        <v>3296</v>
      </c>
      <c r="L4376" s="2" t="s">
        <v>35</v>
      </c>
      <c r="M4376" s="91" t="s">
        <v>654</v>
      </c>
      <c r="N4376" s="64"/>
      <c r="O4376" s="64" t="s">
        <v>2057</v>
      </c>
      <c r="P4376" s="64" t="s">
        <v>46</v>
      </c>
      <c r="Q4376" s="16">
        <v>0.06</v>
      </c>
      <c r="R4376" s="64" t="s">
        <v>1977</v>
      </c>
      <c r="S4376" s="64"/>
      <c r="T4376" s="84">
        <v>-76668.102480000001</v>
      </c>
      <c r="U4376" s="84"/>
      <c r="V4376" s="84">
        <v>0</v>
      </c>
      <c r="W4376" s="84">
        <f t="shared" si="683"/>
        <v>-76668.102480000001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0.12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3417</v>
      </c>
      <c r="B4377" s="91" t="s">
        <v>35</v>
      </c>
      <c r="C4377" s="91" t="s">
        <v>166</v>
      </c>
      <c r="D4377" s="91" t="s">
        <v>176</v>
      </c>
      <c r="E4377" s="91" t="s">
        <v>1703</v>
      </c>
      <c r="F4377" s="91" t="s">
        <v>1703</v>
      </c>
      <c r="G4377" s="91" t="s">
        <v>1703</v>
      </c>
      <c r="H4377" s="91">
        <v>360</v>
      </c>
      <c r="I4377" s="91" t="s">
        <v>1063</v>
      </c>
      <c r="J4377" s="2" t="s">
        <v>3336</v>
      </c>
      <c r="K4377" s="2" t="s">
        <v>3296</v>
      </c>
      <c r="L4377" s="2" t="s">
        <v>35</v>
      </c>
      <c r="M4377" s="91" t="s">
        <v>1703</v>
      </c>
      <c r="N4377" s="64"/>
      <c r="O4377" s="64" t="s">
        <v>413</v>
      </c>
      <c r="P4377" s="64" t="s">
        <v>46</v>
      </c>
      <c r="Q4377" s="16">
        <v>0.03</v>
      </c>
      <c r="R4377" s="64" t="s">
        <v>2058</v>
      </c>
      <c r="S4377" s="64"/>
      <c r="T4377" s="84">
        <v>18883.900000000001</v>
      </c>
      <c r="U4377" s="84"/>
      <c r="V4377" s="84">
        <v>0</v>
      </c>
      <c r="W4377" s="84">
        <f t="shared" si="683"/>
        <v>18883.900000000001</v>
      </c>
      <c r="X4377" s="84">
        <f t="shared" si="684"/>
        <v>0</v>
      </c>
      <c r="Y4377" s="84"/>
      <c r="Z4377" s="16">
        <v>0</v>
      </c>
      <c r="AA4377" s="7">
        <v>0</v>
      </c>
      <c r="AB4377" s="7">
        <f t="shared" si="687"/>
        <v>0</v>
      </c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7.0000000000000007E-2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 t="e">
        <v>#N/A</v>
      </c>
      <c r="AK4377" s="12">
        <f t="shared" si="682"/>
        <v>0</v>
      </c>
    </row>
    <row r="4378" spans="1:37" hidden="1" x14ac:dyDescent="0.3">
      <c r="A4378" s="104" t="s">
        <v>3417</v>
      </c>
      <c r="B4378" s="91" t="s">
        <v>35</v>
      </c>
      <c r="C4378" s="91" t="s">
        <v>59</v>
      </c>
      <c r="D4378" s="91" t="s">
        <v>60</v>
      </c>
      <c r="E4378" s="91" t="s">
        <v>2059</v>
      </c>
      <c r="F4378" s="91" t="s">
        <v>2059</v>
      </c>
      <c r="G4378" s="91" t="s">
        <v>2059</v>
      </c>
      <c r="H4378" s="91">
        <v>360</v>
      </c>
      <c r="I4378" s="91" t="s">
        <v>1063</v>
      </c>
      <c r="J4378" s="2" t="s">
        <v>3336</v>
      </c>
      <c r="K4378" s="2" t="s">
        <v>3296</v>
      </c>
      <c r="L4378" s="2" t="s">
        <v>35</v>
      </c>
      <c r="M4378" s="91" t="s">
        <v>2060</v>
      </c>
      <c r="N4378" s="64"/>
      <c r="O4378" s="64" t="s">
        <v>45</v>
      </c>
      <c r="P4378" s="64" t="s">
        <v>46</v>
      </c>
      <c r="Q4378" s="16">
        <v>0.22</v>
      </c>
      <c r="R4378" s="64" t="s">
        <v>2061</v>
      </c>
      <c r="S4378" s="64"/>
      <c r="T4378" s="84">
        <v>1676.5299999999988</v>
      </c>
      <c r="U4378" s="84"/>
      <c r="V4378" s="84">
        <v>0</v>
      </c>
      <c r="W4378" s="84">
        <f t="shared" si="683"/>
        <v>1676.5299999999988</v>
      </c>
      <c r="X4378" s="84">
        <f t="shared" si="684"/>
        <v>0</v>
      </c>
      <c r="Y4378" s="84"/>
      <c r="Z4378" s="16">
        <v>0</v>
      </c>
      <c r="AA4378" s="7">
        <v>0</v>
      </c>
      <c r="AB4378" s="7"/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0.12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>
        <v>20</v>
      </c>
      <c r="AK4378" s="12">
        <f t="shared" si="682"/>
        <v>0</v>
      </c>
    </row>
    <row r="4379" spans="1:37" hidden="1" x14ac:dyDescent="0.3">
      <c r="A4379" s="104" t="s">
        <v>3417</v>
      </c>
      <c r="B4379" s="91" t="s">
        <v>35</v>
      </c>
      <c r="C4379" s="91" t="s">
        <v>47</v>
      </c>
      <c r="D4379" s="91" t="s">
        <v>48</v>
      </c>
      <c r="E4379" s="91" t="s">
        <v>2063</v>
      </c>
      <c r="F4379" s="91" t="s">
        <v>2063</v>
      </c>
      <c r="G4379" s="91" t="s">
        <v>2063</v>
      </c>
      <c r="H4379" s="91">
        <v>360</v>
      </c>
      <c r="I4379" s="91" t="s">
        <v>1063</v>
      </c>
      <c r="J4379" s="2" t="s">
        <v>3336</v>
      </c>
      <c r="K4379" s="2" t="s">
        <v>3296</v>
      </c>
      <c r="L4379" s="2" t="s">
        <v>35</v>
      </c>
      <c r="M4379" s="91" t="s">
        <v>2063</v>
      </c>
      <c r="N4379" s="64"/>
      <c r="O4379" s="64" t="s">
        <v>413</v>
      </c>
      <c r="P4379" s="64" t="s">
        <v>41</v>
      </c>
      <c r="Q4379" s="16">
        <v>0</v>
      </c>
      <c r="R4379" s="64" t="s">
        <v>2064</v>
      </c>
      <c r="S4379" s="64"/>
      <c r="T4379" s="84">
        <v>1716.83</v>
      </c>
      <c r="U4379" s="84"/>
      <c r="V4379" s="84">
        <v>0</v>
      </c>
      <c r="W4379" s="84">
        <f t="shared" si="683"/>
        <v>1716.83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3417</v>
      </c>
      <c r="B4380" s="91" t="s">
        <v>35</v>
      </c>
      <c r="C4380" s="91" t="s">
        <v>146</v>
      </c>
      <c r="D4380" s="91" t="s">
        <v>163</v>
      </c>
      <c r="E4380" s="91" t="s">
        <v>1940</v>
      </c>
      <c r="F4380" s="91" t="s">
        <v>1940</v>
      </c>
      <c r="G4380" s="91" t="s">
        <v>1940</v>
      </c>
      <c r="H4380" s="91">
        <v>360</v>
      </c>
      <c r="I4380" s="91" t="s">
        <v>1063</v>
      </c>
      <c r="J4380" s="2" t="s">
        <v>3336</v>
      </c>
      <c r="K4380" s="2" t="s">
        <v>3296</v>
      </c>
      <c r="L4380" s="2" t="s">
        <v>35</v>
      </c>
      <c r="M4380" s="91" t="s">
        <v>2065</v>
      </c>
      <c r="N4380" s="64"/>
      <c r="O4380" s="64" t="s">
        <v>413</v>
      </c>
      <c r="P4380" s="64" t="s">
        <v>46</v>
      </c>
      <c r="Q4380" s="16">
        <v>0.03</v>
      </c>
      <c r="R4380" s="64" t="s">
        <v>2066</v>
      </c>
      <c r="S4380" s="64"/>
      <c r="T4380" s="84">
        <v>2.0199999999895226</v>
      </c>
      <c r="U4380" s="84"/>
      <c r="V4380" s="84">
        <v>0</v>
      </c>
      <c r="W4380" s="84">
        <f t="shared" si="683"/>
        <v>2.0199999999895226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7.0000000000000007E-2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3417</v>
      </c>
      <c r="B4381" s="91" t="s">
        <v>35</v>
      </c>
      <c r="C4381" s="91" t="s">
        <v>166</v>
      </c>
      <c r="D4381" s="91" t="s">
        <v>167</v>
      </c>
      <c r="E4381" s="91" t="s">
        <v>622</v>
      </c>
      <c r="F4381" s="91" t="s">
        <v>623</v>
      </c>
      <c r="G4381" s="91" t="s">
        <v>622</v>
      </c>
      <c r="H4381" s="91">
        <v>360</v>
      </c>
      <c r="I4381" s="91" t="s">
        <v>1063</v>
      </c>
      <c r="J4381" s="2" t="s">
        <v>3336</v>
      </c>
      <c r="K4381" s="2" t="s">
        <v>3296</v>
      </c>
      <c r="L4381" s="2" t="s">
        <v>35</v>
      </c>
      <c r="M4381" s="91" t="s">
        <v>622</v>
      </c>
      <c r="N4381" s="64"/>
      <c r="O4381" s="64" t="s">
        <v>45</v>
      </c>
      <c r="P4381" s="64" t="s">
        <v>46</v>
      </c>
      <c r="Q4381" s="16">
        <v>0.04</v>
      </c>
      <c r="R4381" s="64" t="s">
        <v>2067</v>
      </c>
      <c r="S4381" s="64"/>
      <c r="T4381" s="84">
        <v>2027.2165199999936</v>
      </c>
      <c r="U4381" s="84"/>
      <c r="V4381" s="84">
        <v>0</v>
      </c>
      <c r="W4381" s="84">
        <f t="shared" si="683"/>
        <v>2027.2165199999936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0.12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3417</v>
      </c>
      <c r="B4382" s="91" t="s">
        <v>35</v>
      </c>
      <c r="C4382" s="91" t="s">
        <v>36</v>
      </c>
      <c r="D4382" s="91" t="s">
        <v>226</v>
      </c>
      <c r="E4382" s="91" t="s">
        <v>2068</v>
      </c>
      <c r="F4382" s="91" t="s">
        <v>2068</v>
      </c>
      <c r="G4382" s="91" t="s">
        <v>2068</v>
      </c>
      <c r="H4382" s="91">
        <v>360</v>
      </c>
      <c r="I4382" s="91" t="s">
        <v>1063</v>
      </c>
      <c r="J4382" s="2" t="s">
        <v>3336</v>
      </c>
      <c r="K4382" s="2" t="s">
        <v>3296</v>
      </c>
      <c r="L4382" s="2" t="s">
        <v>35</v>
      </c>
      <c r="M4382" s="91" t="s">
        <v>2068</v>
      </c>
      <c r="N4382" s="64"/>
      <c r="O4382" s="64" t="s">
        <v>413</v>
      </c>
      <c r="P4382" s="64" t="s">
        <v>46</v>
      </c>
      <c r="Q4382" s="16">
        <v>0.02</v>
      </c>
      <c r="R4382" s="64">
        <v>198089020</v>
      </c>
      <c r="S4382" s="64"/>
      <c r="T4382" s="84">
        <v>397.55999999999403</v>
      </c>
      <c r="U4382" s="84"/>
      <c r="V4382" s="84">
        <v>0</v>
      </c>
      <c r="W4382" s="84">
        <f t="shared" si="683"/>
        <v>397.55999999999403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3417</v>
      </c>
      <c r="B4383" s="91" t="s">
        <v>35</v>
      </c>
      <c r="C4383" s="91" t="s">
        <v>146</v>
      </c>
      <c r="D4383" s="91" t="s">
        <v>147</v>
      </c>
      <c r="E4383" s="91" t="s">
        <v>2069</v>
      </c>
      <c r="F4383" s="91" t="s">
        <v>2069</v>
      </c>
      <c r="G4383" s="91" t="s">
        <v>2069</v>
      </c>
      <c r="H4383" s="91">
        <v>360</v>
      </c>
      <c r="I4383" s="91" t="s">
        <v>1063</v>
      </c>
      <c r="J4383" s="2" t="s">
        <v>3336</v>
      </c>
      <c r="K4383" s="2" t="s">
        <v>3296</v>
      </c>
      <c r="L4383" s="2" t="s">
        <v>35</v>
      </c>
      <c r="M4383" s="91" t="s">
        <v>836</v>
      </c>
      <c r="N4383" s="64"/>
      <c r="O4383" s="64" t="s">
        <v>413</v>
      </c>
      <c r="P4383" s="64" t="s">
        <v>46</v>
      </c>
      <c r="Q4383" s="16">
        <v>0.04</v>
      </c>
      <c r="R4383" s="64" t="s">
        <v>2070</v>
      </c>
      <c r="S4383" s="64"/>
      <c r="T4383" s="84">
        <v>8138.9999999999927</v>
      </c>
      <c r="U4383" s="84"/>
      <c r="V4383" s="84">
        <v>0</v>
      </c>
      <c r="W4383" s="84">
        <f t="shared" si="683"/>
        <v>8138.9999999999927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3418</v>
      </c>
      <c r="B4384" s="91" t="s">
        <v>35</v>
      </c>
      <c r="C4384" s="91" t="s">
        <v>146</v>
      </c>
      <c r="D4384" s="91" t="s">
        <v>147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1063</v>
      </c>
      <c r="J4384" s="2" t="s">
        <v>3336</v>
      </c>
      <c r="K4384" s="2" t="s">
        <v>3296</v>
      </c>
      <c r="L4384" s="2" t="s">
        <v>35</v>
      </c>
      <c r="M4384" s="91" t="s">
        <v>2072</v>
      </c>
      <c r="N4384" s="64"/>
      <c r="O4384" s="64" t="s">
        <v>413</v>
      </c>
      <c r="P4384" s="64" t="s">
        <v>46</v>
      </c>
      <c r="Q4384" s="16">
        <v>2.0000000000000018E-2</v>
      </c>
      <c r="R4384" s="64" t="s">
        <v>2073</v>
      </c>
      <c r="S4384" s="64"/>
      <c r="T4384" s="84">
        <v>2957.1000000000004</v>
      </c>
      <c r="U4384" s="84"/>
      <c r="V4384" s="84">
        <v>0</v>
      </c>
      <c r="W4384" s="84">
        <f t="shared" si="683"/>
        <v>2957.1000000000004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3417</v>
      </c>
      <c r="B4385" s="91" t="s">
        <v>35</v>
      </c>
      <c r="C4385" s="91" t="s">
        <v>146</v>
      </c>
      <c r="D4385" s="91" t="s">
        <v>154</v>
      </c>
      <c r="E4385" s="91" t="s">
        <v>2074</v>
      </c>
      <c r="F4385" s="91" t="s">
        <v>2074</v>
      </c>
      <c r="G4385" s="91" t="s">
        <v>2074</v>
      </c>
      <c r="H4385" s="91">
        <v>360</v>
      </c>
      <c r="I4385" s="91" t="s">
        <v>1063</v>
      </c>
      <c r="J4385" s="2" t="s">
        <v>3336</v>
      </c>
      <c r="K4385" s="2" t="s">
        <v>3296</v>
      </c>
      <c r="L4385" s="2" t="s">
        <v>35</v>
      </c>
      <c r="M4385" s="91" t="s">
        <v>2075</v>
      </c>
      <c r="N4385" s="64"/>
      <c r="O4385" s="64" t="s">
        <v>413</v>
      </c>
      <c r="P4385" s="64" t="s">
        <v>41</v>
      </c>
      <c r="Q4385" s="16">
        <v>0</v>
      </c>
      <c r="R4385" s="64" t="s">
        <v>2076</v>
      </c>
      <c r="S4385" s="64"/>
      <c r="T4385" s="84">
        <v>376.56999999999971</v>
      </c>
      <c r="U4385" s="84"/>
      <c r="V4385" s="84">
        <v>0</v>
      </c>
      <c r="W4385" s="84">
        <f t="shared" si="683"/>
        <v>376.56999999999971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3417</v>
      </c>
      <c r="B4386" s="91" t="s">
        <v>35</v>
      </c>
      <c r="C4386" s="91" t="s">
        <v>166</v>
      </c>
      <c r="D4386" s="91" t="s">
        <v>176</v>
      </c>
      <c r="E4386" s="91" t="s">
        <v>1661</v>
      </c>
      <c r="F4386" s="91" t="s">
        <v>1661</v>
      </c>
      <c r="G4386" s="91" t="s">
        <v>1661</v>
      </c>
      <c r="H4386" s="91">
        <v>360</v>
      </c>
      <c r="I4386" s="91" t="s">
        <v>1063</v>
      </c>
      <c r="J4386" s="2" t="s">
        <v>3336</v>
      </c>
      <c r="K4386" s="2" t="s">
        <v>3296</v>
      </c>
      <c r="L4386" s="2" t="s">
        <v>35</v>
      </c>
      <c r="M4386" s="91" t="s">
        <v>1661</v>
      </c>
      <c r="N4386" s="64"/>
      <c r="O4386" s="64" t="s">
        <v>413</v>
      </c>
      <c r="P4386" s="64" t="s">
        <v>46</v>
      </c>
      <c r="Q4386" s="16">
        <v>2.0000000000000018E-2</v>
      </c>
      <c r="R4386" s="64" t="s">
        <v>2077</v>
      </c>
      <c r="S4386" s="64"/>
      <c r="T4386" s="84">
        <v>459.09999999999854</v>
      </c>
      <c r="U4386" s="84"/>
      <c r="V4386" s="84">
        <v>0</v>
      </c>
      <c r="W4386" s="84">
        <f t="shared" si="683"/>
        <v>459.09999999999854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7.0000000000000007E-2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3418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3336</v>
      </c>
      <c r="K4387" s="2" t="s">
        <v>3296</v>
      </c>
      <c r="L4387" s="2" t="s">
        <v>35</v>
      </c>
      <c r="M4387" s="91" t="s">
        <v>1861</v>
      </c>
      <c r="N4387" s="64"/>
      <c r="O4387" s="64" t="s">
        <v>45</v>
      </c>
      <c r="P4387" s="64" t="s">
        <v>41</v>
      </c>
      <c r="Q4387" s="16">
        <v>0</v>
      </c>
      <c r="R4387" s="64" t="s">
        <v>1862</v>
      </c>
      <c r="S4387" s="64"/>
      <c r="T4387" s="84">
        <v>-36306.883640000022</v>
      </c>
      <c r="U4387" s="84"/>
      <c r="V4387" s="84">
        <v>0</v>
      </c>
      <c r="W4387" s="84">
        <f t="shared" si="683"/>
        <v>-36306.883640000022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3417</v>
      </c>
      <c r="B4388" s="91" t="s">
        <v>35</v>
      </c>
      <c r="C4388" s="91" t="s">
        <v>36</v>
      </c>
      <c r="D4388" s="91" t="s">
        <v>54</v>
      </c>
      <c r="E4388" s="91" t="s">
        <v>71</v>
      </c>
      <c r="F4388" s="91" t="s">
        <v>71</v>
      </c>
      <c r="G4388" s="91" t="s">
        <v>71</v>
      </c>
      <c r="H4388" s="91">
        <v>360</v>
      </c>
      <c r="I4388" s="91" t="s">
        <v>1063</v>
      </c>
      <c r="J4388" s="2" t="s">
        <v>3336</v>
      </c>
      <c r="K4388" s="2" t="s">
        <v>3296</v>
      </c>
      <c r="L4388" s="2" t="s">
        <v>35</v>
      </c>
      <c r="M4388" s="91" t="s">
        <v>73</v>
      </c>
      <c r="N4388" s="64"/>
      <c r="O4388" s="64" t="s">
        <v>45</v>
      </c>
      <c r="P4388" s="64" t="s">
        <v>41</v>
      </c>
      <c r="Q4388" s="16">
        <v>0</v>
      </c>
      <c r="R4388" s="64" t="s">
        <v>1863</v>
      </c>
      <c r="S4388" s="64"/>
      <c r="T4388" s="84">
        <v>-1590008.6081399997</v>
      </c>
      <c r="U4388" s="84"/>
      <c r="V4388" s="84">
        <v>0</v>
      </c>
      <c r="W4388" s="84">
        <f t="shared" si="683"/>
        <v>-1590008.6081399997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0.12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3417</v>
      </c>
      <c r="B4389" s="91" t="s">
        <v>35</v>
      </c>
      <c r="C4389" s="91" t="s">
        <v>47</v>
      </c>
      <c r="D4389" s="91" t="s">
        <v>63</v>
      </c>
      <c r="E4389" s="91" t="s">
        <v>2078</v>
      </c>
      <c r="F4389" s="91" t="s">
        <v>2078</v>
      </c>
      <c r="G4389" s="91" t="s">
        <v>2078</v>
      </c>
      <c r="H4389" s="91">
        <v>360</v>
      </c>
      <c r="I4389" s="91" t="s">
        <v>1063</v>
      </c>
      <c r="J4389" s="2" t="s">
        <v>3336</v>
      </c>
      <c r="K4389" s="2" t="s">
        <v>3296</v>
      </c>
      <c r="L4389" s="2" t="s">
        <v>35</v>
      </c>
      <c r="M4389" s="91" t="s">
        <v>2078</v>
      </c>
      <c r="N4389" s="64"/>
      <c r="O4389" s="64" t="s">
        <v>413</v>
      </c>
      <c r="P4389" s="64" t="s">
        <v>46</v>
      </c>
      <c r="Q4389" s="16">
        <v>0.02</v>
      </c>
      <c r="R4389" s="64" t="s">
        <v>2079</v>
      </c>
      <c r="S4389" s="64"/>
      <c r="T4389" s="84">
        <v>492.5</v>
      </c>
      <c r="U4389" s="84"/>
      <c r="V4389" s="84">
        <v>0</v>
      </c>
      <c r="W4389" s="84">
        <f t="shared" si="683"/>
        <v>492.5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3418</v>
      </c>
      <c r="B4390" s="91" t="s">
        <v>35</v>
      </c>
      <c r="C4390" s="91" t="s">
        <v>146</v>
      </c>
      <c r="D4390" s="91" t="s">
        <v>147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1063</v>
      </c>
      <c r="J4390" s="2" t="s">
        <v>3336</v>
      </c>
      <c r="K4390" s="2" t="s">
        <v>3296</v>
      </c>
      <c r="L4390" s="2" t="s">
        <v>35</v>
      </c>
      <c r="M4390" s="91" t="s">
        <v>2081</v>
      </c>
      <c r="N4390" s="64"/>
      <c r="O4390" s="64" t="s">
        <v>413</v>
      </c>
      <c r="P4390" s="64" t="s">
        <v>46</v>
      </c>
      <c r="Q4390" s="16">
        <v>0.04</v>
      </c>
      <c r="R4390" s="64" t="s">
        <v>2082</v>
      </c>
      <c r="S4390" s="64"/>
      <c r="T4390" s="84">
        <v>1.8000000000029104</v>
      </c>
      <c r="U4390" s="84"/>
      <c r="V4390" s="84">
        <v>0</v>
      </c>
      <c r="W4390" s="84">
        <f t="shared" si="683"/>
        <v>1.8000000000029104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3418</v>
      </c>
      <c r="B4391" s="91" t="s">
        <v>35</v>
      </c>
      <c r="C4391" s="91" t="s">
        <v>146</v>
      </c>
      <c r="D4391" s="91" t="s">
        <v>147</v>
      </c>
      <c r="E4391" s="91" t="s">
        <v>2083</v>
      </c>
      <c r="F4391" s="91" t="s">
        <v>2083</v>
      </c>
      <c r="G4391" s="91" t="s">
        <v>2083</v>
      </c>
      <c r="H4391" s="91">
        <v>360</v>
      </c>
      <c r="I4391" s="91" t="s">
        <v>1063</v>
      </c>
      <c r="J4391" s="2" t="s">
        <v>3336</v>
      </c>
      <c r="K4391" s="2" t="s">
        <v>3296</v>
      </c>
      <c r="L4391" s="2" t="s">
        <v>35</v>
      </c>
      <c r="M4391" s="91" t="s">
        <v>2083</v>
      </c>
      <c r="N4391" s="64"/>
      <c r="O4391" s="64" t="s">
        <v>413</v>
      </c>
      <c r="P4391" s="64" t="s">
        <v>46</v>
      </c>
      <c r="Q4391" s="16">
        <v>0.02</v>
      </c>
      <c r="R4391" s="64" t="s">
        <v>2084</v>
      </c>
      <c r="S4391" s="64"/>
      <c r="T4391" s="84">
        <v>476.60000000000036</v>
      </c>
      <c r="U4391" s="84"/>
      <c r="V4391" s="84">
        <v>0</v>
      </c>
      <c r="W4391" s="84">
        <f t="shared" si="683"/>
        <v>476.60000000000036</v>
      </c>
      <c r="X4391" s="84">
        <f t="shared" si="684"/>
        <v>0</v>
      </c>
      <c r="Y4391" s="84"/>
      <c r="Z4391" s="16">
        <v>0</v>
      </c>
      <c r="AA4391" s="7">
        <v>0</v>
      </c>
      <c r="AB4391" s="7">
        <f t="shared" si="687"/>
        <v>0</v>
      </c>
      <c r="AC4391" s="5">
        <f t="shared" si="688"/>
        <v>0</v>
      </c>
      <c r="AD4391" s="84">
        <f t="shared" si="685"/>
        <v>0</v>
      </c>
      <c r="AE4391" s="3">
        <f>VLOOKUP(I4391,[1]媒体政策预估表!A:N,MATCH(O4391,[1]媒体政策预估表!$A$2:$M$2,0),0)</f>
        <v>7.0000000000000007E-2</v>
      </c>
      <c r="AF4391" s="7">
        <f t="shared" si="689"/>
        <v>0</v>
      </c>
      <c r="AG4391" s="16">
        <v>0</v>
      </c>
      <c r="AH4391" s="84">
        <f t="shared" si="686"/>
        <v>0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3418</v>
      </c>
      <c r="B4392" s="91" t="s">
        <v>35</v>
      </c>
      <c r="C4392" s="91" t="s">
        <v>146</v>
      </c>
      <c r="D4392" s="91" t="s">
        <v>154</v>
      </c>
      <c r="E4392" s="91" t="s">
        <v>157</v>
      </c>
      <c r="F4392" s="91" t="s">
        <v>1468</v>
      </c>
      <c r="G4392" s="91" t="s">
        <v>157</v>
      </c>
      <c r="H4392" s="91">
        <v>360</v>
      </c>
      <c r="I4392" s="91" t="s">
        <v>1063</v>
      </c>
      <c r="J4392" s="2" t="s">
        <v>3336</v>
      </c>
      <c r="K4392" s="2" t="s">
        <v>3296</v>
      </c>
      <c r="L4392" s="2" t="s">
        <v>35</v>
      </c>
      <c r="M4392" s="91" t="s">
        <v>1469</v>
      </c>
      <c r="N4392" s="64"/>
      <c r="O4392" s="64" t="s">
        <v>413</v>
      </c>
      <c r="P4392" s="64" t="s">
        <v>93</v>
      </c>
      <c r="Q4392" s="16">
        <v>0.98499999999999999</v>
      </c>
      <c r="R4392" s="64" t="s">
        <v>2085</v>
      </c>
      <c r="S4392" s="64"/>
      <c r="T4392" s="84">
        <v>78867.899999999994</v>
      </c>
      <c r="U4392" s="84"/>
      <c r="V4392" s="84">
        <v>26049.189999999995</v>
      </c>
      <c r="W4392" s="84">
        <v>0</v>
      </c>
      <c r="X4392" s="84">
        <f t="shared" si="684"/>
        <v>25658.452149999994</v>
      </c>
      <c r="Y4392" s="84"/>
      <c r="Z4392" s="16">
        <v>0</v>
      </c>
      <c r="AA4392" s="7">
        <v>0</v>
      </c>
      <c r="AB4392" s="7">
        <f t="shared" si="687"/>
        <v>25658.452149999994</v>
      </c>
      <c r="AC4392" s="5">
        <f t="shared" si="688"/>
        <v>390.73785000000134</v>
      </c>
      <c r="AD4392" s="84">
        <f t="shared" si="685"/>
        <v>26049.189999999995</v>
      </c>
      <c r="AE4392" s="3">
        <f>VLOOKUP(I4392,[1]媒体政策预估表!A:N,MATCH(O4392,[1]媒体政策预估表!$A$2:$M$2,0),0)</f>
        <v>7.0000000000000007E-2</v>
      </c>
      <c r="AF4392" s="7">
        <f t="shared" si="689"/>
        <v>1823.4432999999999</v>
      </c>
      <c r="AG4392" s="16">
        <v>0</v>
      </c>
      <c r="AH4392" s="84">
        <f t="shared" si="686"/>
        <v>26049.189999999995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3417</v>
      </c>
      <c r="B4393" s="91" t="s">
        <v>35</v>
      </c>
      <c r="C4393" s="91" t="s">
        <v>166</v>
      </c>
      <c r="D4393" s="91" t="s">
        <v>171</v>
      </c>
      <c r="E4393" s="91" t="s">
        <v>1957</v>
      </c>
      <c r="F4393" s="91" t="s">
        <v>1957</v>
      </c>
      <c r="G4393" s="91" t="s">
        <v>1957</v>
      </c>
      <c r="H4393" s="91">
        <v>360</v>
      </c>
      <c r="I4393" s="91" t="s">
        <v>1063</v>
      </c>
      <c r="J4393" s="2" t="s">
        <v>3336</v>
      </c>
      <c r="K4393" s="2" t="s">
        <v>3296</v>
      </c>
      <c r="L4393" s="2" t="s">
        <v>35</v>
      </c>
      <c r="M4393" s="91" t="s">
        <v>1957</v>
      </c>
      <c r="N4393" s="64"/>
      <c r="O4393" s="64" t="s">
        <v>413</v>
      </c>
      <c r="P4393" s="64" t="s">
        <v>46</v>
      </c>
      <c r="Q4393" s="16">
        <v>0.01</v>
      </c>
      <c r="R4393" s="64" t="s">
        <v>1958</v>
      </c>
      <c r="S4393" s="64"/>
      <c r="T4393" s="84">
        <v>30000</v>
      </c>
      <c r="U4393" s="84"/>
      <c r="V4393" s="84">
        <v>0</v>
      </c>
      <c r="W4393" s="84">
        <f t="shared" si="683"/>
        <v>30000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7.0000000000000007E-2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3418</v>
      </c>
      <c r="B4394" s="91" t="s">
        <v>35</v>
      </c>
      <c r="C4394" s="91" t="s">
        <v>166</v>
      </c>
      <c r="D4394" s="91" t="s">
        <v>176</v>
      </c>
      <c r="E4394" s="91" t="s">
        <v>1684</v>
      </c>
      <c r="F4394" s="91" t="s">
        <v>1685</v>
      </c>
      <c r="G4394" s="91" t="s">
        <v>1684</v>
      </c>
      <c r="H4394" s="91">
        <v>360</v>
      </c>
      <c r="I4394" s="91" t="s">
        <v>1063</v>
      </c>
      <c r="J4394" s="2" t="s">
        <v>3336</v>
      </c>
      <c r="K4394" s="2" t="s">
        <v>3296</v>
      </c>
      <c r="L4394" s="2" t="s">
        <v>35</v>
      </c>
      <c r="M4394" s="91" t="s">
        <v>1688</v>
      </c>
      <c r="N4394" s="64"/>
      <c r="O4394" s="64" t="s">
        <v>45</v>
      </c>
      <c r="P4394" s="64" t="s">
        <v>46</v>
      </c>
      <c r="Q4394" s="16">
        <v>0.04</v>
      </c>
      <c r="R4394" s="64" t="s">
        <v>2086</v>
      </c>
      <c r="S4394" s="64"/>
      <c r="T4394" s="84">
        <v>7976.3767700000008</v>
      </c>
      <c r="U4394" s="84"/>
      <c r="V4394" s="84">
        <v>0</v>
      </c>
      <c r="W4394" s="84">
        <f t="shared" si="683"/>
        <v>7976.3767700000008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f>VLOOKUP(I4394,[1]媒体政策预估表!A:N,MATCH(O4394,[1]媒体政策预估表!$A$2:$M$2,0),0)</f>
        <v>0.12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si="682"/>
        <v>0</v>
      </c>
    </row>
    <row r="4395" spans="1:37" hidden="1" x14ac:dyDescent="0.3">
      <c r="A4395" s="104" t="s">
        <v>3417</v>
      </c>
      <c r="B4395" s="91" t="s">
        <v>35</v>
      </c>
      <c r="C4395" s="91" t="s">
        <v>166</v>
      </c>
      <c r="D4395" s="91" t="s">
        <v>176</v>
      </c>
      <c r="E4395" s="91" t="s">
        <v>2015</v>
      </c>
      <c r="F4395" s="91" t="s">
        <v>2015</v>
      </c>
      <c r="G4395" s="91" t="s">
        <v>2015</v>
      </c>
      <c r="H4395" s="91">
        <v>30</v>
      </c>
      <c r="I4395" s="91" t="s">
        <v>1964</v>
      </c>
      <c r="J4395" s="2" t="s">
        <v>3698</v>
      </c>
      <c r="K4395" s="2"/>
      <c r="L4395" s="2" t="s">
        <v>3411</v>
      </c>
      <c r="M4395" s="91" t="s">
        <v>2015</v>
      </c>
      <c r="N4395" s="64"/>
      <c r="O4395" s="64" t="s">
        <v>413</v>
      </c>
      <c r="P4395" s="64" t="s">
        <v>41</v>
      </c>
      <c r="Q4395" s="16">
        <v>0</v>
      </c>
      <c r="R4395" s="64" t="s">
        <v>2087</v>
      </c>
      <c r="S4395" s="64"/>
      <c r="T4395" s="84">
        <v>48179.8</v>
      </c>
      <c r="U4395" s="84"/>
      <c r="V4395" s="84">
        <v>0</v>
      </c>
      <c r="W4395" s="84">
        <f t="shared" si="683"/>
        <v>48179.8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ref="AK4395:AK4458" si="690">X4395+AA4395-AB4395</f>
        <v>0</v>
      </c>
    </row>
    <row r="4396" spans="1:37" hidden="1" x14ac:dyDescent="0.3">
      <c r="A4396" s="104" t="s">
        <v>3417</v>
      </c>
      <c r="B4396" s="91" t="s">
        <v>35</v>
      </c>
      <c r="C4396" s="91" t="s">
        <v>47</v>
      </c>
      <c r="D4396" s="91" t="s">
        <v>48</v>
      </c>
      <c r="E4396" s="91" t="s">
        <v>50</v>
      </c>
      <c r="F4396" s="91" t="s">
        <v>50</v>
      </c>
      <c r="G4396" s="91" t="s">
        <v>50</v>
      </c>
      <c r="H4396" s="91">
        <v>30</v>
      </c>
      <c r="I4396" s="91" t="s">
        <v>1964</v>
      </c>
      <c r="J4396" s="2" t="s">
        <v>3698</v>
      </c>
      <c r="K4396" s="2"/>
      <c r="L4396" s="2" t="s">
        <v>3411</v>
      </c>
      <c r="M4396" s="91" t="s">
        <v>50</v>
      </c>
      <c r="N4396" s="64"/>
      <c r="O4396" s="64" t="s">
        <v>413</v>
      </c>
      <c r="P4396" s="64" t="s">
        <v>41</v>
      </c>
      <c r="Q4396" s="16">
        <v>0</v>
      </c>
      <c r="R4396" s="64" t="s">
        <v>2088</v>
      </c>
      <c r="S4396" s="64"/>
      <c r="T4396" s="84">
        <v>-14.2</v>
      </c>
      <c r="U4396" s="84"/>
      <c r="V4396" s="84">
        <v>0</v>
      </c>
      <c r="W4396" s="84">
        <f t="shared" si="683"/>
        <v>-14.2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 t="shared" si="685"/>
        <v>0</v>
      </c>
      <c r="AE4396" s="3">
        <v>0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3417</v>
      </c>
      <c r="B4397" s="91" t="s">
        <v>35</v>
      </c>
      <c r="C4397" s="91" t="s">
        <v>47</v>
      </c>
      <c r="D4397" s="91" t="s">
        <v>48</v>
      </c>
      <c r="E4397" s="91" t="s">
        <v>2093</v>
      </c>
      <c r="F4397" s="91" t="s">
        <v>2093</v>
      </c>
      <c r="G4397" s="91" t="s">
        <v>2093</v>
      </c>
      <c r="H4397" s="91">
        <v>304</v>
      </c>
      <c r="I4397" s="91" t="s">
        <v>613</v>
      </c>
      <c r="J4397" s="2" t="s">
        <v>3334</v>
      </c>
      <c r="K4397" s="2" t="s">
        <v>3391</v>
      </c>
      <c r="L4397" s="2" t="s">
        <v>35</v>
      </c>
      <c r="M4397" s="91" t="s">
        <v>2094</v>
      </c>
      <c r="N4397" s="64"/>
      <c r="O4397" s="64" t="s">
        <v>413</v>
      </c>
      <c r="P4397" s="64" t="s">
        <v>41</v>
      </c>
      <c r="Q4397" s="16">
        <v>0</v>
      </c>
      <c r="R4397" s="64" t="s">
        <v>2095</v>
      </c>
      <c r="S4397" s="64"/>
      <c r="T4397" s="84">
        <v>5697.7</v>
      </c>
      <c r="U4397" s="84"/>
      <c r="V4397" s="84">
        <v>0</v>
      </c>
      <c r="W4397" s="84">
        <f t="shared" si="683"/>
        <v>5697.7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>V4397*0.99189559435573</f>
        <v>0</v>
      </c>
      <c r="AE4397" s="3">
        <f>VLOOKUP(I4397,[1]媒体政策预估表!A:N,MATCH(O4397,[1]媒体政策预估表!$A$2:$M$2,0),0)</f>
        <v>0.02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3417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3336</v>
      </c>
      <c r="K4398" s="2" t="s">
        <v>3296</v>
      </c>
      <c r="L4398" s="2" t="s">
        <v>35</v>
      </c>
      <c r="M4398" s="91" t="s">
        <v>61</v>
      </c>
      <c r="N4398" s="64"/>
      <c r="O4398" s="64" t="s">
        <v>45</v>
      </c>
      <c r="P4398" s="64" t="s">
        <v>46</v>
      </c>
      <c r="Q4398" s="16">
        <v>0.02</v>
      </c>
      <c r="R4398" s="64" t="s">
        <v>1844</v>
      </c>
      <c r="S4398" s="64"/>
      <c r="T4398" s="84">
        <v>-936905.81706000003</v>
      </c>
      <c r="U4398" s="84"/>
      <c r="V4398" s="84">
        <v>0</v>
      </c>
      <c r="W4398" s="84">
        <f t="shared" si="683"/>
        <v>-936905.81706000003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0.12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3417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3336</v>
      </c>
      <c r="K4399" s="2" t="s">
        <v>3296</v>
      </c>
      <c r="L4399" s="2" t="s">
        <v>35</v>
      </c>
      <c r="M4399" s="91" t="s">
        <v>61</v>
      </c>
      <c r="N4399" s="64"/>
      <c r="O4399" s="64" t="s">
        <v>944</v>
      </c>
      <c r="P4399" s="64" t="s">
        <v>46</v>
      </c>
      <c r="Q4399" s="16">
        <v>0.02</v>
      </c>
      <c r="R4399" s="64" t="s">
        <v>1844</v>
      </c>
      <c r="S4399" s="64"/>
      <c r="T4399" s="84">
        <v>-185345.80999999997</v>
      </c>
      <c r="U4399" s="84"/>
      <c r="V4399" s="84">
        <v>0</v>
      </c>
      <c r="W4399" s="84">
        <f t="shared" si="683"/>
        <v>-185345.80999999997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0.15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3418</v>
      </c>
      <c r="B4400" s="91" t="s">
        <v>35</v>
      </c>
      <c r="C4400" s="91" t="s">
        <v>59</v>
      </c>
      <c r="D4400" s="91" t="s">
        <v>60</v>
      </c>
      <c r="E4400" s="91" t="s">
        <v>61</v>
      </c>
      <c r="F4400" s="91" t="s">
        <v>62</v>
      </c>
      <c r="G4400" s="91" t="s">
        <v>61</v>
      </c>
      <c r="H4400" s="91">
        <v>360</v>
      </c>
      <c r="I4400" s="91" t="s">
        <v>1063</v>
      </c>
      <c r="J4400" s="2" t="s">
        <v>3336</v>
      </c>
      <c r="K4400" s="2" t="s">
        <v>3296</v>
      </c>
      <c r="L4400" s="2" t="s">
        <v>35</v>
      </c>
      <c r="M4400" s="91" t="s">
        <v>61</v>
      </c>
      <c r="N4400" s="64"/>
      <c r="O4400" s="64" t="s">
        <v>2057</v>
      </c>
      <c r="P4400" s="64" t="s">
        <v>46</v>
      </c>
      <c r="Q4400" s="16">
        <v>0.02</v>
      </c>
      <c r="R4400" s="64" t="s">
        <v>1844</v>
      </c>
      <c r="S4400" s="64"/>
      <c r="T4400" s="84">
        <v>-43803.945879999999</v>
      </c>
      <c r="U4400" s="84"/>
      <c r="V4400" s="84">
        <v>0</v>
      </c>
      <c r="W4400" s="84">
        <f t="shared" si="683"/>
        <v>-43803.945879999999</v>
      </c>
      <c r="X4400" s="84">
        <f t="shared" si="684"/>
        <v>0</v>
      </c>
      <c r="Y4400" s="84"/>
      <c r="Z4400" s="16">
        <v>0</v>
      </c>
      <c r="AA4400" s="7">
        <v>0</v>
      </c>
      <c r="AB4400" s="7">
        <f t="shared" si="687"/>
        <v>0</v>
      </c>
      <c r="AC4400" s="5">
        <f t="shared" si="688"/>
        <v>0</v>
      </c>
      <c r="AD4400" s="84">
        <f t="shared" si="685"/>
        <v>0</v>
      </c>
      <c r="AE4400" s="3">
        <f>VLOOKUP(I4400,[1]媒体政策预估表!A:N,MATCH(O4400,[1]媒体政策预估表!$A$2:$M$2,0),0)</f>
        <v>0.12</v>
      </c>
      <c r="AF4400" s="7">
        <f t="shared" si="689"/>
        <v>0</v>
      </c>
      <c r="AG4400" s="16">
        <v>0</v>
      </c>
      <c r="AH4400" s="84">
        <f t="shared" si="686"/>
        <v>0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3418</v>
      </c>
      <c r="B4401" s="91" t="s">
        <v>35</v>
      </c>
      <c r="C4401" s="91" t="s">
        <v>59</v>
      </c>
      <c r="D4401" s="91" t="s">
        <v>60</v>
      </c>
      <c r="E4401" s="91" t="s">
        <v>768</v>
      </c>
      <c r="F4401" s="91" t="s">
        <v>769</v>
      </c>
      <c r="G4401" s="91" t="s">
        <v>768</v>
      </c>
      <c r="H4401" s="91">
        <v>360</v>
      </c>
      <c r="I4401" s="91" t="s">
        <v>1063</v>
      </c>
      <c r="J4401" s="2" t="s">
        <v>3336</v>
      </c>
      <c r="K4401" s="2" t="s">
        <v>3296</v>
      </c>
      <c r="L4401" s="2" t="s">
        <v>35</v>
      </c>
      <c r="M4401" s="91" t="s">
        <v>768</v>
      </c>
      <c r="N4401" s="64"/>
      <c r="O4401" s="64" t="s">
        <v>944</v>
      </c>
      <c r="P4401" s="64" t="s">
        <v>46</v>
      </c>
      <c r="Q4401" s="16">
        <v>0.04</v>
      </c>
      <c r="R4401" s="64" t="s">
        <v>1081</v>
      </c>
      <c r="S4401" s="64"/>
      <c r="T4401" s="84">
        <v>-1556696.7951199999</v>
      </c>
      <c r="U4401" s="84"/>
      <c r="V4401" s="84">
        <v>2788161.2202599999</v>
      </c>
      <c r="W4401" s="84">
        <f t="shared" si="683"/>
        <v>-4344858.0153799998</v>
      </c>
      <c r="X4401" s="84">
        <f t="shared" si="684"/>
        <v>2680924.2502499996</v>
      </c>
      <c r="Y4401" s="84"/>
      <c r="Z4401" s="16">
        <v>0</v>
      </c>
      <c r="AA4401" s="7">
        <v>0</v>
      </c>
      <c r="AB4401" s="7">
        <f t="shared" si="687"/>
        <v>2680924.2502499996</v>
      </c>
      <c r="AC4401" s="5">
        <f t="shared" si="688"/>
        <v>107236.97001000028</v>
      </c>
      <c r="AD4401" s="84">
        <f t="shared" si="685"/>
        <v>2788161.2202599999</v>
      </c>
      <c r="AE4401" s="3">
        <f>VLOOKUP(I4401,[1]媒体政策预估表!A:N,MATCH(O4401,[1]媒体政策预估表!$A$2:$M$2,0),0)</f>
        <v>0.15</v>
      </c>
      <c r="AF4401" s="7">
        <f t="shared" si="689"/>
        <v>418224.18303899997</v>
      </c>
      <c r="AG4401" s="16">
        <v>0</v>
      </c>
      <c r="AH4401" s="84">
        <f t="shared" si="686"/>
        <v>2788161.2202599999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3417</v>
      </c>
      <c r="B4402" s="91" t="s">
        <v>35</v>
      </c>
      <c r="C4402" s="91" t="s">
        <v>59</v>
      </c>
      <c r="D4402" s="91" t="s">
        <v>60</v>
      </c>
      <c r="E4402" s="91" t="s">
        <v>2099</v>
      </c>
      <c r="F4402" s="91" t="s">
        <v>2099</v>
      </c>
      <c r="G4402" s="91" t="s">
        <v>2099</v>
      </c>
      <c r="H4402" s="91">
        <v>360</v>
      </c>
      <c r="I4402" s="91" t="s">
        <v>1063</v>
      </c>
      <c r="J4402" s="2" t="s">
        <v>3336</v>
      </c>
      <c r="K4402" s="2" t="s">
        <v>3296</v>
      </c>
      <c r="L4402" s="2" t="s">
        <v>35</v>
      </c>
      <c r="M4402" s="91" t="s">
        <v>781</v>
      </c>
      <c r="N4402" s="64"/>
      <c r="O4402" s="64" t="s">
        <v>413</v>
      </c>
      <c r="P4402" s="64" t="s">
        <v>46</v>
      </c>
      <c r="Q4402" s="16">
        <v>0.08</v>
      </c>
      <c r="R4402" s="64" t="s">
        <v>2100</v>
      </c>
      <c r="S4402" s="64"/>
      <c r="T4402" s="84">
        <v>1111.7</v>
      </c>
      <c r="U4402" s="84"/>
      <c r="V4402" s="84">
        <v>0</v>
      </c>
      <c r="W4402" s="84">
        <f t="shared" si="683"/>
        <v>1111.7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7.0000000000000007E-2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3418</v>
      </c>
      <c r="B4403" s="91" t="s">
        <v>35</v>
      </c>
      <c r="C4403" s="91" t="s">
        <v>59</v>
      </c>
      <c r="D4403" s="91" t="s">
        <v>60</v>
      </c>
      <c r="E4403" s="91" t="s">
        <v>787</v>
      </c>
      <c r="F4403" s="91" t="s">
        <v>787</v>
      </c>
      <c r="G4403" s="91" t="s">
        <v>787</v>
      </c>
      <c r="H4403" s="91">
        <v>360</v>
      </c>
      <c r="I4403" s="91" t="s">
        <v>1063</v>
      </c>
      <c r="J4403" s="2" t="s">
        <v>3336</v>
      </c>
      <c r="K4403" s="2" t="s">
        <v>3296</v>
      </c>
      <c r="L4403" s="2" t="s">
        <v>35</v>
      </c>
      <c r="M4403" s="91" t="s">
        <v>2101</v>
      </c>
      <c r="N4403" s="64"/>
      <c r="O4403" s="64" t="s">
        <v>944</v>
      </c>
      <c r="P4403" s="64" t="s">
        <v>46</v>
      </c>
      <c r="Q4403" s="16">
        <v>0.04</v>
      </c>
      <c r="R4403" s="64" t="s">
        <v>1854</v>
      </c>
      <c r="S4403" s="64"/>
      <c r="T4403" s="84">
        <v>-23338.6</v>
      </c>
      <c r="U4403" s="84"/>
      <c r="V4403" s="84">
        <v>0</v>
      </c>
      <c r="W4403" s="84">
        <f t="shared" si="683"/>
        <v>-23338.6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0.15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3417</v>
      </c>
      <c r="B4404" s="91" t="s">
        <v>35</v>
      </c>
      <c r="C4404" s="91" t="s">
        <v>166</v>
      </c>
      <c r="D4404" s="91" t="s">
        <v>176</v>
      </c>
      <c r="E4404" s="91" t="s">
        <v>1969</v>
      </c>
      <c r="F4404" s="91" t="s">
        <v>1969</v>
      </c>
      <c r="G4404" s="91" t="s">
        <v>1969</v>
      </c>
      <c r="H4404" s="91">
        <v>360</v>
      </c>
      <c r="I4404" s="91" t="s">
        <v>1063</v>
      </c>
      <c r="J4404" s="2" t="s">
        <v>3336</v>
      </c>
      <c r="K4404" s="2" t="s">
        <v>3296</v>
      </c>
      <c r="L4404" s="2" t="s">
        <v>35</v>
      </c>
      <c r="M4404" s="91" t="s">
        <v>2102</v>
      </c>
      <c r="N4404" s="64"/>
      <c r="O4404" s="64" t="s">
        <v>45</v>
      </c>
      <c r="P4404" s="64" t="s">
        <v>46</v>
      </c>
      <c r="Q4404" s="16">
        <v>0.04</v>
      </c>
      <c r="R4404" s="64" t="s">
        <v>2103</v>
      </c>
      <c r="S4404" s="64"/>
      <c r="T4404" s="84">
        <v>12.47</v>
      </c>
      <c r="U4404" s="84"/>
      <c r="V4404" s="84">
        <v>0</v>
      </c>
      <c r="W4404" s="84">
        <f t="shared" si="683"/>
        <v>12.47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0.12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3417</v>
      </c>
      <c r="B4405" s="91" t="s">
        <v>35</v>
      </c>
      <c r="C4405" s="91" t="s">
        <v>186</v>
      </c>
      <c r="D4405" s="91" t="s">
        <v>187</v>
      </c>
      <c r="E4405" s="91" t="s">
        <v>2104</v>
      </c>
      <c r="F4405" s="91" t="s">
        <v>2104</v>
      </c>
      <c r="G4405" s="91" t="s">
        <v>2104</v>
      </c>
      <c r="H4405" s="91">
        <v>360</v>
      </c>
      <c r="I4405" s="91" t="s">
        <v>1063</v>
      </c>
      <c r="J4405" s="2" t="s">
        <v>3336</v>
      </c>
      <c r="K4405" s="2" t="s">
        <v>3296</v>
      </c>
      <c r="L4405" s="2" t="s">
        <v>35</v>
      </c>
      <c r="M4405" s="91" t="s">
        <v>2105</v>
      </c>
      <c r="N4405" s="64"/>
      <c r="O4405" s="64" t="s">
        <v>413</v>
      </c>
      <c r="P4405" s="64" t="s">
        <v>46</v>
      </c>
      <c r="Q4405" s="16">
        <v>0.02</v>
      </c>
      <c r="R4405" s="64" t="s">
        <v>2106</v>
      </c>
      <c r="S4405" s="64"/>
      <c r="T4405" s="84">
        <v>450.89999999998997</v>
      </c>
      <c r="U4405" s="84"/>
      <c r="V4405" s="84">
        <v>0</v>
      </c>
      <c r="W4405" s="84">
        <f t="shared" si="683"/>
        <v>450.89999999998997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7.0000000000000007E-2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3417</v>
      </c>
      <c r="B4406" s="91" t="s">
        <v>35</v>
      </c>
      <c r="C4406" s="91" t="s">
        <v>186</v>
      </c>
      <c r="D4406" s="91" t="s">
        <v>187</v>
      </c>
      <c r="E4406" s="91" t="s">
        <v>2107</v>
      </c>
      <c r="F4406" s="91" t="s">
        <v>2108</v>
      </c>
      <c r="G4406" s="91" t="s">
        <v>2107</v>
      </c>
      <c r="H4406" s="91">
        <v>360</v>
      </c>
      <c r="I4406" s="91" t="s">
        <v>1063</v>
      </c>
      <c r="J4406" s="2" t="s">
        <v>3336</v>
      </c>
      <c r="K4406" s="2" t="s">
        <v>3296</v>
      </c>
      <c r="L4406" s="2" t="s">
        <v>35</v>
      </c>
      <c r="M4406" s="91" t="s">
        <v>2107</v>
      </c>
      <c r="N4406" s="64"/>
      <c r="O4406" s="64" t="s">
        <v>45</v>
      </c>
      <c r="P4406" s="64" t="s">
        <v>41</v>
      </c>
      <c r="Q4406" s="16">
        <v>0</v>
      </c>
      <c r="R4406" s="64" t="s">
        <v>2109</v>
      </c>
      <c r="S4406" s="64"/>
      <c r="T4406" s="84">
        <v>4.9999999999954498E-2</v>
      </c>
      <c r="U4406" s="84"/>
      <c r="V4406" s="84">
        <v>0</v>
      </c>
      <c r="W4406" s="84">
        <f t="shared" si="683"/>
        <v>4.9999999999954498E-2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0.12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3417</v>
      </c>
      <c r="B4407" s="91" t="s">
        <v>35</v>
      </c>
      <c r="C4407" s="91" t="s">
        <v>186</v>
      </c>
      <c r="D4407" s="91" t="s">
        <v>187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1063</v>
      </c>
      <c r="J4407" s="2" t="s">
        <v>3336</v>
      </c>
      <c r="K4407" s="2" t="s">
        <v>3296</v>
      </c>
      <c r="L4407" s="2" t="s">
        <v>35</v>
      </c>
      <c r="M4407" s="91" t="s">
        <v>2111</v>
      </c>
      <c r="N4407" s="64"/>
      <c r="O4407" s="64" t="s">
        <v>413</v>
      </c>
      <c r="P4407" s="64" t="s">
        <v>41</v>
      </c>
      <c r="Q4407" s="16">
        <v>0</v>
      </c>
      <c r="R4407" s="64" t="s">
        <v>2112</v>
      </c>
      <c r="S4407" s="64"/>
      <c r="T4407" s="84">
        <v>1.1000000000000001</v>
      </c>
      <c r="U4407" s="84"/>
      <c r="V4407" s="84">
        <v>0</v>
      </c>
      <c r="W4407" s="84">
        <f t="shared" si="683"/>
        <v>1.1000000000000001</v>
      </c>
      <c r="X4407" s="84">
        <f t="shared" si="684"/>
        <v>0</v>
      </c>
      <c r="Y4407" s="84"/>
      <c r="Z4407" s="16">
        <v>0</v>
      </c>
      <c r="AA4407" s="7">
        <v>0</v>
      </c>
      <c r="AB4407" s="7">
        <f t="shared" si="687"/>
        <v>0</v>
      </c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7.0000000000000007E-2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 t="e">
        <v>#N/A</v>
      </c>
      <c r="AK4407" s="12">
        <f t="shared" si="690"/>
        <v>0</v>
      </c>
    </row>
    <row r="4408" spans="1:37" hidden="1" x14ac:dyDescent="0.3">
      <c r="A4408" s="104" t="s">
        <v>3417</v>
      </c>
      <c r="B4408" s="91" t="s">
        <v>35</v>
      </c>
      <c r="C4408" s="91" t="s">
        <v>186</v>
      </c>
      <c r="D4408" s="91" t="s">
        <v>187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1063</v>
      </c>
      <c r="J4408" s="2" t="s">
        <v>3336</v>
      </c>
      <c r="K4408" s="2" t="s">
        <v>3296</v>
      </c>
      <c r="L4408" s="2" t="s">
        <v>35</v>
      </c>
      <c r="M4408" s="91" t="s">
        <v>2114</v>
      </c>
      <c r="N4408" s="64"/>
      <c r="O4408" s="64" t="s">
        <v>45</v>
      </c>
      <c r="P4408" s="64" t="s">
        <v>46</v>
      </c>
      <c r="Q4408" s="16">
        <v>7.0000000000000007E-2</v>
      </c>
      <c r="R4408" s="64" t="s">
        <v>2115</v>
      </c>
      <c r="S4408" s="64"/>
      <c r="T4408" s="84">
        <v>447.35000000001003</v>
      </c>
      <c r="U4408" s="84"/>
      <c r="V4408" s="84">
        <v>0</v>
      </c>
      <c r="W4408" s="84">
        <f t="shared" si="683"/>
        <v>447.35000000001003</v>
      </c>
      <c r="X4408" s="84">
        <f t="shared" si="684"/>
        <v>0</v>
      </c>
      <c r="Y4408" s="84"/>
      <c r="Z4408" s="16">
        <v>0</v>
      </c>
      <c r="AA4408" s="7">
        <v>0</v>
      </c>
      <c r="AB4408" s="7"/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0.12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>
        <v>66</v>
      </c>
      <c r="AK4408" s="12">
        <f t="shared" si="690"/>
        <v>0</v>
      </c>
    </row>
    <row r="4409" spans="1:37" hidden="1" x14ac:dyDescent="0.3">
      <c r="A4409" s="104" t="s">
        <v>3417</v>
      </c>
      <c r="B4409" s="91" t="s">
        <v>35</v>
      </c>
      <c r="C4409" s="91" t="s">
        <v>186</v>
      </c>
      <c r="D4409" s="91" t="s">
        <v>187</v>
      </c>
      <c r="E4409" s="91" t="s">
        <v>2116</v>
      </c>
      <c r="F4409" s="91" t="s">
        <v>2116</v>
      </c>
      <c r="G4409" s="91" t="s">
        <v>2116</v>
      </c>
      <c r="H4409" s="91">
        <v>360</v>
      </c>
      <c r="I4409" s="91" t="s">
        <v>1063</v>
      </c>
      <c r="J4409" s="2" t="s">
        <v>3336</v>
      </c>
      <c r="K4409" s="2" t="s">
        <v>3296</v>
      </c>
      <c r="L4409" s="2" t="s">
        <v>35</v>
      </c>
      <c r="M4409" s="91" t="s">
        <v>2116</v>
      </c>
      <c r="N4409" s="64"/>
      <c r="O4409" s="64" t="s">
        <v>413</v>
      </c>
      <c r="P4409" s="64" t="s">
        <v>41</v>
      </c>
      <c r="Q4409" s="16">
        <v>0</v>
      </c>
      <c r="R4409" s="64" t="s">
        <v>2117</v>
      </c>
      <c r="S4409" s="64"/>
      <c r="T4409" s="84">
        <v>3627.9</v>
      </c>
      <c r="U4409" s="84"/>
      <c r="V4409" s="84">
        <v>0</v>
      </c>
      <c r="W4409" s="84">
        <f t="shared" si="683"/>
        <v>3627.9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7.0000000000000007E-2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3417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3336</v>
      </c>
      <c r="K4410" s="2" t="s">
        <v>3296</v>
      </c>
      <c r="L4410" s="2" t="s">
        <v>35</v>
      </c>
      <c r="M4410" s="91" t="s">
        <v>553</v>
      </c>
      <c r="N4410" s="64"/>
      <c r="O4410" s="64" t="s">
        <v>45</v>
      </c>
      <c r="P4410" s="64" t="s">
        <v>41</v>
      </c>
      <c r="Q4410" s="16">
        <v>0</v>
      </c>
      <c r="R4410" s="64" t="s">
        <v>1923</v>
      </c>
      <c r="S4410" s="64"/>
      <c r="T4410" s="84">
        <v>-180715.45261000001</v>
      </c>
      <c r="U4410" s="84"/>
      <c r="V4410" s="84">
        <v>0</v>
      </c>
      <c r="W4410" s="84">
        <f t="shared" si="683"/>
        <v>-180715.45261000001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0.12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3417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3336</v>
      </c>
      <c r="K4411" s="2" t="s">
        <v>3296</v>
      </c>
      <c r="L4411" s="2" t="s">
        <v>35</v>
      </c>
      <c r="M4411" s="91" t="s">
        <v>553</v>
      </c>
      <c r="N4411" s="64"/>
      <c r="O4411" s="64" t="s">
        <v>944</v>
      </c>
      <c r="P4411" s="64" t="s">
        <v>41</v>
      </c>
      <c r="Q4411" s="16">
        <v>0</v>
      </c>
      <c r="R4411" s="64" t="s">
        <v>1923</v>
      </c>
      <c r="S4411" s="64"/>
      <c r="T4411" s="84">
        <v>-4350.87</v>
      </c>
      <c r="U4411" s="84"/>
      <c r="V4411" s="84">
        <v>0</v>
      </c>
      <c r="W4411" s="84">
        <f t="shared" si="683"/>
        <v>-4350.87</v>
      </c>
      <c r="X4411" s="84">
        <f t="shared" si="684"/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si="685"/>
        <v>0</v>
      </c>
      <c r="AE4411" s="3">
        <f>VLOOKUP(I4411,[1]媒体政策预估表!A:N,MATCH(O4411,[1]媒体政策预估表!$A$2:$M$2,0),0)</f>
        <v>0.15</v>
      </c>
      <c r="AF4411" s="7">
        <f t="shared" si="689"/>
        <v>0</v>
      </c>
      <c r="AG4411" s="16">
        <v>0</v>
      </c>
      <c r="AH4411" s="84">
        <f t="shared" si="686"/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3417</v>
      </c>
      <c r="B4412" s="91" t="s">
        <v>35</v>
      </c>
      <c r="C4412" s="91" t="s">
        <v>47</v>
      </c>
      <c r="D4412" s="91" t="s">
        <v>48</v>
      </c>
      <c r="E4412" s="91" t="s">
        <v>553</v>
      </c>
      <c r="F4412" s="91" t="s">
        <v>554</v>
      </c>
      <c r="G4412" s="91" t="s">
        <v>553</v>
      </c>
      <c r="H4412" s="91">
        <v>360</v>
      </c>
      <c r="I4412" s="91" t="s">
        <v>1063</v>
      </c>
      <c r="J4412" s="2" t="s">
        <v>3336</v>
      </c>
      <c r="K4412" s="2" t="s">
        <v>3296</v>
      </c>
      <c r="L4412" s="2" t="s">
        <v>35</v>
      </c>
      <c r="M4412" s="91" t="s">
        <v>553</v>
      </c>
      <c r="N4412" s="64"/>
      <c r="O4412" s="64" t="s">
        <v>2057</v>
      </c>
      <c r="P4412" s="64" t="s">
        <v>41</v>
      </c>
      <c r="Q4412" s="16">
        <v>0</v>
      </c>
      <c r="R4412" s="64" t="s">
        <v>1923</v>
      </c>
      <c r="S4412" s="64"/>
      <c r="T4412" s="84">
        <v>-5507.8273900000013</v>
      </c>
      <c r="U4412" s="84"/>
      <c r="V4412" s="84">
        <v>0</v>
      </c>
      <c r="W4412" s="84">
        <f t="shared" ref="W4412:W4475" si="691">T4412+U4412-V4412</f>
        <v>-5507.8273900000013</v>
      </c>
      <c r="X4412" s="84">
        <f t="shared" ref="X4412:X4475" si="692">IF(P4412="折扣",V4412*Q4412,IF(P4412="返现",V4412,V4412/(1+Q4412)))</f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ref="AD4412:AD4475" si="693">V4412</f>
        <v>0</v>
      </c>
      <c r="AE4412" s="3">
        <f>VLOOKUP(I4412,[1]媒体政策预估表!A:N,MATCH(O4412,[1]媒体政策预估表!$A$2:$M$2,0),0)</f>
        <v>0.12</v>
      </c>
      <c r="AF4412" s="7">
        <f t="shared" si="689"/>
        <v>0</v>
      </c>
      <c r="AG4412" s="16">
        <v>0</v>
      </c>
      <c r="AH4412" s="84">
        <f t="shared" ref="AH4412:AH4475" si="694">V4412</f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3417</v>
      </c>
      <c r="B4413" s="91" t="s">
        <v>35</v>
      </c>
      <c r="C4413" s="91" t="s">
        <v>186</v>
      </c>
      <c r="D4413" s="91" t="s">
        <v>187</v>
      </c>
      <c r="E4413" s="91" t="s">
        <v>2118</v>
      </c>
      <c r="F4413" s="91" t="s">
        <v>2118</v>
      </c>
      <c r="G4413" s="91" t="s">
        <v>2118</v>
      </c>
      <c r="H4413" s="91">
        <v>360</v>
      </c>
      <c r="I4413" s="91" t="s">
        <v>1063</v>
      </c>
      <c r="J4413" s="2" t="s">
        <v>3336</v>
      </c>
      <c r="K4413" s="2" t="s">
        <v>3296</v>
      </c>
      <c r="L4413" s="2" t="s">
        <v>35</v>
      </c>
      <c r="M4413" s="91" t="s">
        <v>2118</v>
      </c>
      <c r="N4413" s="64"/>
      <c r="O4413" s="64" t="s">
        <v>413</v>
      </c>
      <c r="P4413" s="64" t="s">
        <v>46</v>
      </c>
      <c r="Q4413" s="16">
        <v>0.03</v>
      </c>
      <c r="R4413" s="64" t="s">
        <v>2119</v>
      </c>
      <c r="S4413" s="64"/>
      <c r="T4413" s="84">
        <v>2728.4</v>
      </c>
      <c r="U4413" s="84"/>
      <c r="V4413" s="84">
        <v>0</v>
      </c>
      <c r="W4413" s="84">
        <f t="shared" si="691"/>
        <v>2728.4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7.0000000000000007E-2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3418</v>
      </c>
      <c r="B4414" s="91" t="s">
        <v>35</v>
      </c>
      <c r="C4414" s="91" t="s">
        <v>186</v>
      </c>
      <c r="D4414" s="91" t="s">
        <v>187</v>
      </c>
      <c r="E4414" s="91" t="s">
        <v>820</v>
      </c>
      <c r="F4414" s="91" t="s">
        <v>820</v>
      </c>
      <c r="G4414" s="91" t="s">
        <v>820</v>
      </c>
      <c r="H4414" s="91">
        <v>360</v>
      </c>
      <c r="I4414" s="91" t="s">
        <v>1063</v>
      </c>
      <c r="J4414" s="2" t="s">
        <v>3336</v>
      </c>
      <c r="K4414" s="2" t="s">
        <v>3296</v>
      </c>
      <c r="L4414" s="2" t="s">
        <v>35</v>
      </c>
      <c r="M4414" s="91" t="s">
        <v>814</v>
      </c>
      <c r="N4414" s="64"/>
      <c r="O4414" s="64" t="s">
        <v>45</v>
      </c>
      <c r="P4414" s="64" t="s">
        <v>41</v>
      </c>
      <c r="Q4414" s="16">
        <v>0</v>
      </c>
      <c r="R4414" s="64" t="s">
        <v>2120</v>
      </c>
      <c r="S4414" s="64"/>
      <c r="T4414" s="84">
        <v>5706.5</v>
      </c>
      <c r="U4414" s="84"/>
      <c r="V4414" s="84">
        <v>0</v>
      </c>
      <c r="W4414" s="84">
        <f t="shared" si="691"/>
        <v>5706.5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0.12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3418</v>
      </c>
      <c r="B4415" s="91" t="s">
        <v>35</v>
      </c>
      <c r="C4415" s="91" t="s">
        <v>186</v>
      </c>
      <c r="D4415" s="91" t="s">
        <v>187</v>
      </c>
      <c r="E4415" s="91" t="s">
        <v>2121</v>
      </c>
      <c r="F4415" s="91" t="s">
        <v>2121</v>
      </c>
      <c r="G4415" s="91" t="s">
        <v>2121</v>
      </c>
      <c r="H4415" s="91">
        <v>360</v>
      </c>
      <c r="I4415" s="91" t="s">
        <v>1063</v>
      </c>
      <c r="J4415" s="2" t="s">
        <v>3336</v>
      </c>
      <c r="K4415" s="2" t="s">
        <v>3296</v>
      </c>
      <c r="L4415" s="2" t="s">
        <v>35</v>
      </c>
      <c r="M4415" s="91" t="s">
        <v>2121</v>
      </c>
      <c r="N4415" s="64"/>
      <c r="O4415" s="64" t="s">
        <v>413</v>
      </c>
      <c r="P4415" s="64" t="s">
        <v>41</v>
      </c>
      <c r="Q4415" s="16">
        <v>0</v>
      </c>
      <c r="R4415" s="64" t="s">
        <v>2122</v>
      </c>
      <c r="S4415" s="64"/>
      <c r="T4415" s="84">
        <v>352.30000000000098</v>
      </c>
      <c r="U4415" s="84"/>
      <c r="V4415" s="84">
        <v>0</v>
      </c>
      <c r="W4415" s="84">
        <f t="shared" si="691"/>
        <v>352.30000000000098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3418</v>
      </c>
      <c r="B4416" s="91" t="s">
        <v>35</v>
      </c>
      <c r="C4416" s="91" t="s">
        <v>186</v>
      </c>
      <c r="D4416" s="91" t="s">
        <v>300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1063</v>
      </c>
      <c r="J4416" s="2" t="s">
        <v>3336</v>
      </c>
      <c r="K4416" s="2" t="s">
        <v>3296</v>
      </c>
      <c r="L4416" s="2" t="s">
        <v>35</v>
      </c>
      <c r="M4416" s="91" t="s">
        <v>2123</v>
      </c>
      <c r="N4416" s="64"/>
      <c r="O4416" s="64" t="s">
        <v>413</v>
      </c>
      <c r="P4416" s="64" t="s">
        <v>46</v>
      </c>
      <c r="Q4416" s="16">
        <v>0.04</v>
      </c>
      <c r="R4416" s="64" t="s">
        <v>2125</v>
      </c>
      <c r="S4416" s="64"/>
      <c r="T4416" s="84">
        <v>720.7599999999984</v>
      </c>
      <c r="U4416" s="84"/>
      <c r="V4416" s="84">
        <v>0</v>
      </c>
      <c r="W4416" s="84">
        <f t="shared" si="691"/>
        <v>720.7599999999984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7.0000000000000007E-2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3417</v>
      </c>
      <c r="B4417" s="91" t="s">
        <v>35</v>
      </c>
      <c r="C4417" s="91" t="s">
        <v>186</v>
      </c>
      <c r="D4417" s="91" t="s">
        <v>300</v>
      </c>
      <c r="E4417" s="91" t="s">
        <v>2126</v>
      </c>
      <c r="F4417" s="91" t="s">
        <v>2127</v>
      </c>
      <c r="G4417" s="91" t="s">
        <v>2126</v>
      </c>
      <c r="H4417" s="91">
        <v>360</v>
      </c>
      <c r="I4417" s="91" t="s">
        <v>1063</v>
      </c>
      <c r="J4417" s="2" t="s">
        <v>3336</v>
      </c>
      <c r="K4417" s="2" t="s">
        <v>3296</v>
      </c>
      <c r="L4417" s="2" t="s">
        <v>35</v>
      </c>
      <c r="M4417" s="91" t="s">
        <v>2126</v>
      </c>
      <c r="N4417" s="64"/>
      <c r="O4417" s="64" t="s">
        <v>45</v>
      </c>
      <c r="P4417" s="64" t="s">
        <v>46</v>
      </c>
      <c r="Q4417" s="16">
        <v>0.12</v>
      </c>
      <c r="R4417" s="64" t="s">
        <v>2128</v>
      </c>
      <c r="S4417" s="64"/>
      <c r="T4417" s="84">
        <v>120.71</v>
      </c>
      <c r="U4417" s="84"/>
      <c r="V4417" s="84">
        <v>0</v>
      </c>
      <c r="W4417" s="84">
        <f t="shared" si="691"/>
        <v>120.71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3417</v>
      </c>
      <c r="B4418" s="91" t="s">
        <v>35</v>
      </c>
      <c r="C4418" s="91" t="s">
        <v>36</v>
      </c>
      <c r="D4418" s="91" t="s">
        <v>226</v>
      </c>
      <c r="E4418" s="91" t="s">
        <v>2129</v>
      </c>
      <c r="F4418" s="91" t="s">
        <v>2129</v>
      </c>
      <c r="G4418" s="91" t="s">
        <v>2129</v>
      </c>
      <c r="H4418" s="91">
        <v>360</v>
      </c>
      <c r="I4418" s="91" t="s">
        <v>1063</v>
      </c>
      <c r="J4418" s="2" t="s">
        <v>3336</v>
      </c>
      <c r="K4418" s="2" t="s">
        <v>3296</v>
      </c>
      <c r="L4418" s="2" t="s">
        <v>35</v>
      </c>
      <c r="M4418" s="91" t="s">
        <v>2130</v>
      </c>
      <c r="N4418" s="64"/>
      <c r="O4418" s="64" t="s">
        <v>45</v>
      </c>
      <c r="P4418" s="64" t="s">
        <v>46</v>
      </c>
      <c r="Q4418" s="16">
        <v>0.06</v>
      </c>
      <c r="R4418" s="64" t="s">
        <v>2131</v>
      </c>
      <c r="S4418" s="64"/>
      <c r="T4418" s="84">
        <v>0.100000000000023</v>
      </c>
      <c r="U4418" s="84"/>
      <c r="V4418" s="84">
        <v>0</v>
      </c>
      <c r="W4418" s="84">
        <f t="shared" si="691"/>
        <v>0.100000000000023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3417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3336</v>
      </c>
      <c r="K4419" s="2" t="s">
        <v>3296</v>
      </c>
      <c r="L4419" s="2" t="s">
        <v>35</v>
      </c>
      <c r="M4419" s="91" t="s">
        <v>1542</v>
      </c>
      <c r="N4419" s="64"/>
      <c r="O4419" s="64" t="s">
        <v>45</v>
      </c>
      <c r="P4419" s="64" t="s">
        <v>41</v>
      </c>
      <c r="Q4419" s="16">
        <v>0</v>
      </c>
      <c r="R4419" s="64" t="s">
        <v>1543</v>
      </c>
      <c r="S4419" s="64"/>
      <c r="T4419" s="84">
        <v>-1687065.62026</v>
      </c>
      <c r="U4419" s="84"/>
      <c r="V4419" s="84">
        <v>0</v>
      </c>
      <c r="W4419" s="84">
        <f t="shared" si="691"/>
        <v>-1687065.62026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0.12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3417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3336</v>
      </c>
      <c r="K4420" s="2" t="s">
        <v>3296</v>
      </c>
      <c r="L4420" s="2" t="s">
        <v>35</v>
      </c>
      <c r="M4420" s="91" t="s">
        <v>1542</v>
      </c>
      <c r="N4420" s="64"/>
      <c r="O4420" s="64" t="s">
        <v>944</v>
      </c>
      <c r="P4420" s="64" t="s">
        <v>41</v>
      </c>
      <c r="Q4420" s="16">
        <v>0</v>
      </c>
      <c r="R4420" s="64" t="s">
        <v>1543</v>
      </c>
      <c r="S4420" s="64"/>
      <c r="T4420" s="84">
        <v>-1855135.3655000001</v>
      </c>
      <c r="U4420" s="84"/>
      <c r="V4420" s="84">
        <v>0</v>
      </c>
      <c r="W4420" s="84">
        <f t="shared" si="691"/>
        <v>-1855135.3655000001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0.15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3417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3336</v>
      </c>
      <c r="K4421" s="2" t="s">
        <v>3296</v>
      </c>
      <c r="L4421" s="2" t="s">
        <v>35</v>
      </c>
      <c r="M4421" s="91" t="s">
        <v>1542</v>
      </c>
      <c r="N4421" s="64"/>
      <c r="O4421" s="64" t="s">
        <v>2057</v>
      </c>
      <c r="P4421" s="64" t="s">
        <v>41</v>
      </c>
      <c r="Q4421" s="16">
        <v>0</v>
      </c>
      <c r="R4421" s="64" t="s">
        <v>1543</v>
      </c>
      <c r="S4421" s="64"/>
      <c r="T4421" s="84">
        <v>-78646.579059999989</v>
      </c>
      <c r="U4421" s="84"/>
      <c r="V4421" s="84">
        <v>0</v>
      </c>
      <c r="W4421" s="84">
        <f t="shared" si="691"/>
        <v>-78646.579059999989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0.12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3418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3336</v>
      </c>
      <c r="K4422" s="2" t="s">
        <v>3296</v>
      </c>
      <c r="L4422" s="2" t="s">
        <v>35</v>
      </c>
      <c r="M4422" s="91" t="s">
        <v>2132</v>
      </c>
      <c r="N4422" s="64"/>
      <c r="O4422" s="64" t="s">
        <v>413</v>
      </c>
      <c r="P4422" s="64" t="s">
        <v>46</v>
      </c>
      <c r="Q4422" s="16">
        <v>0.01</v>
      </c>
      <c r="R4422" s="64" t="s">
        <v>2133</v>
      </c>
      <c r="S4422" s="64"/>
      <c r="T4422" s="84">
        <v>59364.5</v>
      </c>
      <c r="U4422" s="84"/>
      <c r="V4422" s="84">
        <v>0</v>
      </c>
      <c r="W4422" s="84">
        <f t="shared" si="691"/>
        <v>59364.5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3417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3336</v>
      </c>
      <c r="K4423" s="2" t="s">
        <v>3296</v>
      </c>
      <c r="L4423" s="2" t="s">
        <v>35</v>
      </c>
      <c r="M4423" s="91" t="s">
        <v>2134</v>
      </c>
      <c r="N4423" s="64"/>
      <c r="O4423" s="64" t="s">
        <v>413</v>
      </c>
      <c r="P4423" s="64" t="s">
        <v>46</v>
      </c>
      <c r="Q4423" s="16">
        <v>0.01</v>
      </c>
      <c r="R4423" s="64" t="s">
        <v>2135</v>
      </c>
      <c r="S4423" s="64"/>
      <c r="T4423" s="84">
        <v>73906.899999999994</v>
      </c>
      <c r="U4423" s="84"/>
      <c r="V4423" s="84">
        <v>0</v>
      </c>
      <c r="W4423" s="84">
        <f t="shared" si="691"/>
        <v>73906.899999999994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3417</v>
      </c>
      <c r="B4424" s="91" t="s">
        <v>35</v>
      </c>
      <c r="C4424" s="91" t="s">
        <v>166</v>
      </c>
      <c r="D4424" s="91" t="s">
        <v>167</v>
      </c>
      <c r="E4424" s="91" t="s">
        <v>1541</v>
      </c>
      <c r="F4424" s="91" t="s">
        <v>1541</v>
      </c>
      <c r="G4424" s="91" t="s">
        <v>1541</v>
      </c>
      <c r="H4424" s="91">
        <v>360</v>
      </c>
      <c r="I4424" s="91" t="s">
        <v>1063</v>
      </c>
      <c r="J4424" s="2" t="s">
        <v>3336</v>
      </c>
      <c r="K4424" s="2" t="s">
        <v>3296</v>
      </c>
      <c r="L4424" s="2" t="s">
        <v>35</v>
      </c>
      <c r="M4424" s="91" t="s">
        <v>1541</v>
      </c>
      <c r="N4424" s="64"/>
      <c r="O4424" s="64" t="s">
        <v>413</v>
      </c>
      <c r="P4424" s="64" t="s">
        <v>46</v>
      </c>
      <c r="Q4424" s="16">
        <v>0.01</v>
      </c>
      <c r="R4424" s="64" t="s">
        <v>2136</v>
      </c>
      <c r="S4424" s="64"/>
      <c r="T4424" s="84">
        <v>21552</v>
      </c>
      <c r="U4424" s="84"/>
      <c r="V4424" s="84">
        <v>0</v>
      </c>
      <c r="W4424" s="84">
        <f t="shared" si="691"/>
        <v>21552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7.0000000000000007E-2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3417</v>
      </c>
      <c r="B4425" s="91" t="s">
        <v>35</v>
      </c>
      <c r="C4425" s="91" t="s">
        <v>36</v>
      </c>
      <c r="D4425" s="91" t="s">
        <v>54</v>
      </c>
      <c r="E4425" s="91" t="s">
        <v>55</v>
      </c>
      <c r="F4425" s="91" t="s">
        <v>55</v>
      </c>
      <c r="G4425" s="91" t="s">
        <v>55</v>
      </c>
      <c r="H4425" s="91">
        <v>360</v>
      </c>
      <c r="I4425" s="91" t="s">
        <v>1063</v>
      </c>
      <c r="J4425" s="2" t="s">
        <v>3336</v>
      </c>
      <c r="K4425" s="2" t="s">
        <v>3296</v>
      </c>
      <c r="L4425" s="2" t="s">
        <v>35</v>
      </c>
      <c r="M4425" s="91" t="s">
        <v>55</v>
      </c>
      <c r="N4425" s="64"/>
      <c r="O4425" s="64" t="s">
        <v>944</v>
      </c>
      <c r="P4425" s="64" t="s">
        <v>41</v>
      </c>
      <c r="Q4425" s="16">
        <v>0</v>
      </c>
      <c r="R4425" s="64" t="s">
        <v>1872</v>
      </c>
      <c r="S4425" s="64"/>
      <c r="T4425" s="84">
        <v>-7905515.2958499994</v>
      </c>
      <c r="U4425" s="84"/>
      <c r="V4425" s="84">
        <v>0</v>
      </c>
      <c r="W4425" s="84">
        <f t="shared" si="691"/>
        <v>-7905515.2958499994</v>
      </c>
      <c r="X4425" s="84">
        <f t="shared" si="692"/>
        <v>0</v>
      </c>
      <c r="Y4425" s="84"/>
      <c r="Z4425" s="16">
        <v>0</v>
      </c>
      <c r="AA4425" s="7">
        <v>0</v>
      </c>
      <c r="AB4425" s="7">
        <f t="shared" si="687"/>
        <v>0</v>
      </c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0.15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 t="e">
        <v>#N/A</v>
      </c>
      <c r="AK4425" s="12">
        <f t="shared" si="690"/>
        <v>0</v>
      </c>
    </row>
    <row r="4426" spans="1:37" hidden="1" x14ac:dyDescent="0.3">
      <c r="A4426" s="104" t="s">
        <v>3417</v>
      </c>
      <c r="B4426" s="91" t="s">
        <v>35</v>
      </c>
      <c r="C4426" s="91" t="s">
        <v>186</v>
      </c>
      <c r="D4426" s="91" t="s">
        <v>747</v>
      </c>
      <c r="E4426" s="91" t="s">
        <v>857</v>
      </c>
      <c r="F4426" s="91" t="s">
        <v>857</v>
      </c>
      <c r="G4426" s="91" t="s">
        <v>857</v>
      </c>
      <c r="H4426" s="91">
        <v>360</v>
      </c>
      <c r="I4426" s="91" t="s">
        <v>1063</v>
      </c>
      <c r="J4426" s="2" t="s">
        <v>3336</v>
      </c>
      <c r="K4426" s="2" t="s">
        <v>3296</v>
      </c>
      <c r="L4426" s="2" t="s">
        <v>35</v>
      </c>
      <c r="M4426" s="91" t="s">
        <v>2137</v>
      </c>
      <c r="N4426" s="64"/>
      <c r="O4426" s="64" t="s">
        <v>45</v>
      </c>
      <c r="P4426" s="64" t="s">
        <v>46</v>
      </c>
      <c r="Q4426" s="16">
        <v>0.08</v>
      </c>
      <c r="R4426" s="64" t="s">
        <v>2138</v>
      </c>
      <c r="S4426" s="64"/>
      <c r="T4426" s="84">
        <v>9.6800000000100699</v>
      </c>
      <c r="U4426" s="84"/>
      <c r="V4426" s="84">
        <v>0</v>
      </c>
      <c r="W4426" s="84">
        <f t="shared" si="691"/>
        <v>9.6800000000100699</v>
      </c>
      <c r="X4426" s="84">
        <f t="shared" si="692"/>
        <v>0</v>
      </c>
      <c r="Y4426" s="84"/>
      <c r="Z4426" s="16">
        <v>0</v>
      </c>
      <c r="AA4426" s="7">
        <v>0</v>
      </c>
      <c r="AB4426" s="7"/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>
        <v>31</v>
      </c>
      <c r="AK4426" s="12">
        <f t="shared" si="690"/>
        <v>0</v>
      </c>
    </row>
    <row r="4427" spans="1:37" hidden="1" x14ac:dyDescent="0.3">
      <c r="A4427" s="104" t="s">
        <v>3417</v>
      </c>
      <c r="B4427" s="91" t="s">
        <v>35</v>
      </c>
      <c r="C4427" s="91" t="s">
        <v>65</v>
      </c>
      <c r="D4427" s="91" t="s">
        <v>124</v>
      </c>
      <c r="E4427" s="91" t="s">
        <v>2139</v>
      </c>
      <c r="F4427" s="91" t="s">
        <v>2139</v>
      </c>
      <c r="G4427" s="91" t="s">
        <v>2139</v>
      </c>
      <c r="H4427" s="91">
        <v>360</v>
      </c>
      <c r="I4427" s="91" t="s">
        <v>1063</v>
      </c>
      <c r="J4427" s="2" t="s">
        <v>3336</v>
      </c>
      <c r="K4427" s="2" t="s">
        <v>3296</v>
      </c>
      <c r="L4427" s="2" t="s">
        <v>35</v>
      </c>
      <c r="M4427" s="91" t="s">
        <v>2139</v>
      </c>
      <c r="N4427" s="64"/>
      <c r="O4427" s="64" t="s">
        <v>45</v>
      </c>
      <c r="P4427" s="64" t="s">
        <v>46</v>
      </c>
      <c r="Q4427" s="16">
        <v>0.1</v>
      </c>
      <c r="R4427" s="64" t="s">
        <v>2140</v>
      </c>
      <c r="S4427" s="64"/>
      <c r="T4427" s="84">
        <v>5.0000000001034599E-2</v>
      </c>
      <c r="U4427" s="84"/>
      <c r="V4427" s="84">
        <v>0</v>
      </c>
      <c r="W4427" s="84">
        <f t="shared" si="691"/>
        <v>5.0000000001034599E-2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0.12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3418</v>
      </c>
      <c r="B4428" s="91" t="s">
        <v>35</v>
      </c>
      <c r="C4428" s="91" t="s">
        <v>65</v>
      </c>
      <c r="D4428" s="91" t="s">
        <v>124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1063</v>
      </c>
      <c r="J4428" s="2" t="s">
        <v>3336</v>
      </c>
      <c r="K4428" s="2" t="s">
        <v>3296</v>
      </c>
      <c r="L4428" s="2" t="s">
        <v>35</v>
      </c>
      <c r="M4428" s="91" t="s">
        <v>2142</v>
      </c>
      <c r="N4428" s="64"/>
      <c r="O4428" s="64" t="s">
        <v>413</v>
      </c>
      <c r="P4428" s="64" t="s">
        <v>41</v>
      </c>
      <c r="Q4428" s="16">
        <v>0</v>
      </c>
      <c r="R4428" s="64" t="s">
        <v>2143</v>
      </c>
      <c r="S4428" s="64"/>
      <c r="T4428" s="84">
        <v>492.7</v>
      </c>
      <c r="U4428" s="84"/>
      <c r="V4428" s="84">
        <v>0</v>
      </c>
      <c r="W4428" s="84">
        <f t="shared" si="691"/>
        <v>492.7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si="687"/>
        <v>0</v>
      </c>
      <c r="AC4428" s="5">
        <f t="shared" si="688"/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si="689"/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3418</v>
      </c>
      <c r="B4429" s="91" t="s">
        <v>35</v>
      </c>
      <c r="C4429" s="91" t="s">
        <v>65</v>
      </c>
      <c r="D4429" s="91" t="s">
        <v>124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1063</v>
      </c>
      <c r="J4429" s="2" t="s">
        <v>3336</v>
      </c>
      <c r="K4429" s="2" t="s">
        <v>3296</v>
      </c>
      <c r="L4429" s="2" t="s">
        <v>35</v>
      </c>
      <c r="M4429" s="91" t="s">
        <v>2145</v>
      </c>
      <c r="N4429" s="64"/>
      <c r="O4429" s="64" t="s">
        <v>413</v>
      </c>
      <c r="P4429" s="64" t="s">
        <v>41</v>
      </c>
      <c r="Q4429" s="16">
        <v>0</v>
      </c>
      <c r="R4429" s="64" t="s">
        <v>2146</v>
      </c>
      <c r="S4429" s="64"/>
      <c r="T4429" s="84">
        <v>16886.5</v>
      </c>
      <c r="U4429" s="84"/>
      <c r="V4429" s="84">
        <v>0</v>
      </c>
      <c r="W4429" s="84">
        <f t="shared" si="691"/>
        <v>16886.5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ref="AB4429:AB4492" si="695">X4429+AA4429</f>
        <v>0</v>
      </c>
      <c r="AC4429" s="5">
        <f t="shared" ref="AC4429:AC4492" si="696">IF(P4429="返现",X4429*Q4429,V4429-X4429)</f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ref="AF4429:AF4492" si="697">AD4429*AE4429</f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3417</v>
      </c>
      <c r="B4430" s="91" t="s">
        <v>35</v>
      </c>
      <c r="C4430" s="91" t="s">
        <v>65</v>
      </c>
      <c r="D4430" s="91" t="s">
        <v>127</v>
      </c>
      <c r="E4430" s="91" t="s">
        <v>2147</v>
      </c>
      <c r="F4430" s="91" t="s">
        <v>2147</v>
      </c>
      <c r="G4430" s="91" t="s">
        <v>2147</v>
      </c>
      <c r="H4430" s="91">
        <v>360</v>
      </c>
      <c r="I4430" s="91" t="s">
        <v>1063</v>
      </c>
      <c r="J4430" s="2" t="s">
        <v>3336</v>
      </c>
      <c r="K4430" s="2" t="s">
        <v>3296</v>
      </c>
      <c r="L4430" s="2" t="s">
        <v>35</v>
      </c>
      <c r="M4430" s="91" t="s">
        <v>2147</v>
      </c>
      <c r="N4430" s="64"/>
      <c r="O4430" s="64" t="s">
        <v>413</v>
      </c>
      <c r="P4430" s="64" t="s">
        <v>46</v>
      </c>
      <c r="Q4430" s="16">
        <v>0.04</v>
      </c>
      <c r="R4430" s="64" t="s">
        <v>2148</v>
      </c>
      <c r="S4430" s="64"/>
      <c r="T4430" s="84">
        <v>3.4399999999995998</v>
      </c>
      <c r="U4430" s="84"/>
      <c r="V4430" s="84">
        <v>0</v>
      </c>
      <c r="W4430" s="84">
        <f t="shared" si="691"/>
        <v>3.4399999999995998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3418</v>
      </c>
      <c r="B4431" s="91" t="s">
        <v>35</v>
      </c>
      <c r="C4431" s="91" t="s">
        <v>65</v>
      </c>
      <c r="D4431" s="91" t="s">
        <v>127</v>
      </c>
      <c r="E4431" s="91" t="s">
        <v>1289</v>
      </c>
      <c r="F4431" s="91" t="s">
        <v>1289</v>
      </c>
      <c r="G4431" s="91" t="s">
        <v>1289</v>
      </c>
      <c r="H4431" s="91">
        <v>360</v>
      </c>
      <c r="I4431" s="91" t="s">
        <v>1063</v>
      </c>
      <c r="J4431" s="2" t="s">
        <v>3336</v>
      </c>
      <c r="K4431" s="2" t="s">
        <v>3296</v>
      </c>
      <c r="L4431" s="2" t="s">
        <v>35</v>
      </c>
      <c r="M4431" s="91" t="s">
        <v>2149</v>
      </c>
      <c r="N4431" s="64"/>
      <c r="O4431" s="64" t="s">
        <v>413</v>
      </c>
      <c r="P4431" s="64" t="s">
        <v>46</v>
      </c>
      <c r="Q4431" s="16">
        <v>0.01</v>
      </c>
      <c r="R4431" s="64" t="s">
        <v>2150</v>
      </c>
      <c r="S4431" s="64"/>
      <c r="T4431" s="84">
        <v>184.4</v>
      </c>
      <c r="U4431" s="84"/>
      <c r="V4431" s="84">
        <v>0</v>
      </c>
      <c r="W4431" s="84">
        <f t="shared" si="691"/>
        <v>184.4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7.0000000000000007E-2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3417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3336</v>
      </c>
      <c r="K4432" s="2" t="s">
        <v>3296</v>
      </c>
      <c r="L4432" s="2" t="s">
        <v>35</v>
      </c>
      <c r="M4432" s="91" t="s">
        <v>2151</v>
      </c>
      <c r="N4432" s="64"/>
      <c r="O4432" s="64" t="s">
        <v>45</v>
      </c>
      <c r="P4432" s="64" t="s">
        <v>41</v>
      </c>
      <c r="Q4432" s="16">
        <v>0</v>
      </c>
      <c r="R4432" s="64" t="s">
        <v>1909</v>
      </c>
      <c r="S4432" s="64"/>
      <c r="T4432" s="84">
        <v>-1028420.64298</v>
      </c>
      <c r="U4432" s="84"/>
      <c r="V4432" s="84">
        <v>0</v>
      </c>
      <c r="W4432" s="84">
        <f t="shared" si="691"/>
        <v>-1028420.64298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0.12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3417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3336</v>
      </c>
      <c r="K4433" s="2" t="s">
        <v>3296</v>
      </c>
      <c r="L4433" s="2" t="s">
        <v>35</v>
      </c>
      <c r="M4433" s="91" t="s">
        <v>2151</v>
      </c>
      <c r="N4433" s="64"/>
      <c r="O4433" s="64" t="s">
        <v>944</v>
      </c>
      <c r="P4433" s="64" t="s">
        <v>41</v>
      </c>
      <c r="Q4433" s="16">
        <v>0</v>
      </c>
      <c r="R4433" s="64" t="s">
        <v>1909</v>
      </c>
      <c r="S4433" s="64"/>
      <c r="T4433" s="84">
        <v>-1595747.2432499998</v>
      </c>
      <c r="U4433" s="84"/>
      <c r="V4433" s="84">
        <v>0</v>
      </c>
      <c r="W4433" s="84">
        <f t="shared" si="691"/>
        <v>-1595747.2432499998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0.15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3417</v>
      </c>
      <c r="B4434" s="91" t="s">
        <v>35</v>
      </c>
      <c r="C4434" s="91" t="s">
        <v>65</v>
      </c>
      <c r="D4434" s="91" t="s">
        <v>127</v>
      </c>
      <c r="E4434" s="91" t="s">
        <v>1906</v>
      </c>
      <c r="F4434" s="91" t="s">
        <v>1907</v>
      </c>
      <c r="G4434" s="91" t="s">
        <v>1906</v>
      </c>
      <c r="H4434" s="91">
        <v>360</v>
      </c>
      <c r="I4434" s="91" t="s">
        <v>1063</v>
      </c>
      <c r="J4434" s="2" t="s">
        <v>3336</v>
      </c>
      <c r="K4434" s="2" t="s">
        <v>3296</v>
      </c>
      <c r="L4434" s="2" t="s">
        <v>35</v>
      </c>
      <c r="M4434" s="91" t="s">
        <v>2151</v>
      </c>
      <c r="N4434" s="64"/>
      <c r="O4434" s="64" t="s">
        <v>2057</v>
      </c>
      <c r="P4434" s="64" t="s">
        <v>41</v>
      </c>
      <c r="Q4434" s="16">
        <v>0</v>
      </c>
      <c r="R4434" s="64" t="s">
        <v>1909</v>
      </c>
      <c r="S4434" s="64"/>
      <c r="T4434" s="84">
        <v>-144447.58701999995</v>
      </c>
      <c r="U4434" s="84"/>
      <c r="V4434" s="84">
        <v>0</v>
      </c>
      <c r="W4434" s="84">
        <f t="shared" si="691"/>
        <v>-144447.58701999995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0.12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3417</v>
      </c>
      <c r="B4435" s="91" t="s">
        <v>35</v>
      </c>
      <c r="C4435" s="91" t="s">
        <v>47</v>
      </c>
      <c r="D4435" s="91" t="s">
        <v>881</v>
      </c>
      <c r="E4435" s="91" t="s">
        <v>157</v>
      </c>
      <c r="F4435" s="91" t="s">
        <v>157</v>
      </c>
      <c r="G4435" s="91" t="s">
        <v>157</v>
      </c>
      <c r="H4435" s="91">
        <v>360</v>
      </c>
      <c r="I4435" s="91" t="s">
        <v>1063</v>
      </c>
      <c r="J4435" s="2" t="s">
        <v>3336</v>
      </c>
      <c r="K4435" s="2" t="s">
        <v>3296</v>
      </c>
      <c r="L4435" s="2" t="s">
        <v>35</v>
      </c>
      <c r="M4435" s="91" t="s">
        <v>157</v>
      </c>
      <c r="N4435" s="64"/>
      <c r="O4435" s="64" t="s">
        <v>413</v>
      </c>
      <c r="P4435" s="64" t="s">
        <v>41</v>
      </c>
      <c r="Q4435" s="16">
        <v>0</v>
      </c>
      <c r="R4435" s="64" t="s">
        <v>2152</v>
      </c>
      <c r="S4435" s="64"/>
      <c r="T4435" s="84">
        <v>34.220000000000255</v>
      </c>
      <c r="U4435" s="84"/>
      <c r="V4435" s="84">
        <v>0</v>
      </c>
      <c r="W4435" s="84">
        <f t="shared" si="691"/>
        <v>34.220000000000255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7.0000000000000007E-2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3417</v>
      </c>
      <c r="B4436" s="91" t="s">
        <v>35</v>
      </c>
      <c r="C4436" s="91" t="s">
        <v>47</v>
      </c>
      <c r="D4436" s="91" t="s">
        <v>881</v>
      </c>
      <c r="E4436" s="91" t="s">
        <v>2153</v>
      </c>
      <c r="F4436" s="91" t="s">
        <v>2153</v>
      </c>
      <c r="G4436" s="91" t="s">
        <v>2153</v>
      </c>
      <c r="H4436" s="91">
        <v>360</v>
      </c>
      <c r="I4436" s="91" t="s">
        <v>1063</v>
      </c>
      <c r="J4436" s="2" t="s">
        <v>3336</v>
      </c>
      <c r="K4436" s="2" t="s">
        <v>3296</v>
      </c>
      <c r="L4436" s="2" t="s">
        <v>35</v>
      </c>
      <c r="M4436" s="91" t="s">
        <v>2153</v>
      </c>
      <c r="N4436" s="64"/>
      <c r="O4436" s="64" t="s">
        <v>45</v>
      </c>
      <c r="P4436" s="64" t="s">
        <v>46</v>
      </c>
      <c r="Q4436" s="16">
        <v>0.06</v>
      </c>
      <c r="R4436" s="64" t="s">
        <v>2154</v>
      </c>
      <c r="S4436" s="64"/>
      <c r="T4436" s="84">
        <v>0.24000000000523899</v>
      </c>
      <c r="U4436" s="84"/>
      <c r="V4436" s="84">
        <v>0</v>
      </c>
      <c r="W4436" s="84">
        <f t="shared" si="691"/>
        <v>0.24000000000523899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0.12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3417</v>
      </c>
      <c r="B4437" s="91" t="s">
        <v>35</v>
      </c>
      <c r="C4437" s="91" t="s">
        <v>47</v>
      </c>
      <c r="D4437" s="91" t="s">
        <v>881</v>
      </c>
      <c r="E4437" s="91" t="s">
        <v>2038</v>
      </c>
      <c r="F4437" s="91" t="s">
        <v>2038</v>
      </c>
      <c r="G4437" s="91" t="s">
        <v>2038</v>
      </c>
      <c r="H4437" s="91">
        <v>360</v>
      </c>
      <c r="I4437" s="91" t="s">
        <v>1063</v>
      </c>
      <c r="J4437" s="2" t="s">
        <v>3336</v>
      </c>
      <c r="K4437" s="2" t="s">
        <v>3296</v>
      </c>
      <c r="L4437" s="2" t="s">
        <v>35</v>
      </c>
      <c r="M4437" s="91" t="s">
        <v>2155</v>
      </c>
      <c r="N4437" s="64"/>
      <c r="O4437" s="64" t="s">
        <v>413</v>
      </c>
      <c r="P4437" s="64" t="s">
        <v>46</v>
      </c>
      <c r="Q4437" s="16">
        <v>0.03</v>
      </c>
      <c r="R4437" s="64" t="s">
        <v>2156</v>
      </c>
      <c r="S4437" s="64"/>
      <c r="T4437" s="84">
        <v>0.59999999999945397</v>
      </c>
      <c r="U4437" s="84"/>
      <c r="V4437" s="84">
        <v>0</v>
      </c>
      <c r="W4437" s="84">
        <f t="shared" si="691"/>
        <v>0.59999999999945397</v>
      </c>
      <c r="X4437" s="84">
        <f t="shared" si="692"/>
        <v>0</v>
      </c>
      <c r="Y4437" s="84"/>
      <c r="Z4437" s="16">
        <v>0</v>
      </c>
      <c r="AA4437" s="7">
        <v>0</v>
      </c>
      <c r="AB4437" s="7">
        <f t="shared" si="695"/>
        <v>0</v>
      </c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7.0000000000000007E-2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 t="e">
        <v>#N/A</v>
      </c>
      <c r="AK4437" s="12">
        <f t="shared" si="690"/>
        <v>0</v>
      </c>
    </row>
    <row r="4438" spans="1:37" hidden="1" x14ac:dyDescent="0.3">
      <c r="A4438" s="104" t="s">
        <v>3417</v>
      </c>
      <c r="B4438" s="91" t="s">
        <v>35</v>
      </c>
      <c r="C4438" s="91" t="s">
        <v>47</v>
      </c>
      <c r="D4438" s="91" t="s">
        <v>881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1063</v>
      </c>
      <c r="J4438" s="2" t="s">
        <v>3336</v>
      </c>
      <c r="K4438" s="2" t="s">
        <v>3296</v>
      </c>
      <c r="L4438" s="2" t="s">
        <v>35</v>
      </c>
      <c r="M4438" s="91" t="s">
        <v>2158</v>
      </c>
      <c r="N4438" s="64"/>
      <c r="O4438" s="64" t="s">
        <v>45</v>
      </c>
      <c r="P4438" s="64" t="s">
        <v>46</v>
      </c>
      <c r="Q4438" s="16">
        <v>0.08</v>
      </c>
      <c r="R4438" s="64" t="s">
        <v>2159</v>
      </c>
      <c r="S4438" s="64"/>
      <c r="T4438" s="84">
        <v>5.3500000000301497</v>
      </c>
      <c r="U4438" s="84"/>
      <c r="V4438" s="84">
        <v>0</v>
      </c>
      <c r="W4438" s="84">
        <f t="shared" si="691"/>
        <v>5.3500000000301497</v>
      </c>
      <c r="X4438" s="84">
        <f t="shared" si="692"/>
        <v>0</v>
      </c>
      <c r="Y4438" s="84"/>
      <c r="Z4438" s="16">
        <v>0</v>
      </c>
      <c r="AA4438" s="7">
        <v>0</v>
      </c>
      <c r="AB4438" s="7"/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0.12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>
        <v>62</v>
      </c>
      <c r="AK4438" s="12">
        <f t="shared" si="690"/>
        <v>0</v>
      </c>
    </row>
    <row r="4439" spans="1:37" hidden="1" x14ac:dyDescent="0.3">
      <c r="A4439" s="104" t="s">
        <v>3417</v>
      </c>
      <c r="B4439" s="91" t="s">
        <v>35</v>
      </c>
      <c r="C4439" s="91" t="s">
        <v>47</v>
      </c>
      <c r="D4439" s="91" t="s">
        <v>1320</v>
      </c>
      <c r="E4439" s="91" t="s">
        <v>2160</v>
      </c>
      <c r="F4439" s="91" t="s">
        <v>2160</v>
      </c>
      <c r="G4439" s="91" t="s">
        <v>2160</v>
      </c>
      <c r="H4439" s="91">
        <v>360</v>
      </c>
      <c r="I4439" s="91" t="s">
        <v>1063</v>
      </c>
      <c r="J4439" s="2" t="s">
        <v>3336</v>
      </c>
      <c r="K4439" s="2" t="s">
        <v>3296</v>
      </c>
      <c r="L4439" s="2" t="s">
        <v>35</v>
      </c>
      <c r="M4439" s="91" t="s">
        <v>2160</v>
      </c>
      <c r="N4439" s="64"/>
      <c r="O4439" s="64" t="s">
        <v>413</v>
      </c>
      <c r="P4439" s="64" t="s">
        <v>46</v>
      </c>
      <c r="Q4439" s="16">
        <v>0.03</v>
      </c>
      <c r="R4439" s="64" t="s">
        <v>2161</v>
      </c>
      <c r="S4439" s="64"/>
      <c r="T4439" s="84">
        <v>5541.4</v>
      </c>
      <c r="U4439" s="84"/>
      <c r="V4439" s="84">
        <v>0</v>
      </c>
      <c r="W4439" s="84">
        <f t="shared" si="691"/>
        <v>5541.4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7.0000000000000007E-2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3418</v>
      </c>
      <c r="B4440" s="91" t="s">
        <v>35</v>
      </c>
      <c r="C4440" s="91" t="s">
        <v>47</v>
      </c>
      <c r="D4440" s="91" t="s">
        <v>1320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1063</v>
      </c>
      <c r="J4440" s="2" t="s">
        <v>3336</v>
      </c>
      <c r="K4440" s="2" t="s">
        <v>3296</v>
      </c>
      <c r="L4440" s="2" t="s">
        <v>35</v>
      </c>
      <c r="M4440" s="91" t="s">
        <v>2163</v>
      </c>
      <c r="N4440" s="64"/>
      <c r="O4440" s="64" t="s">
        <v>45</v>
      </c>
      <c r="P4440" s="64" t="s">
        <v>46</v>
      </c>
      <c r="Q4440" s="16">
        <v>0.08</v>
      </c>
      <c r="R4440" s="64" t="s">
        <v>2164</v>
      </c>
      <c r="S4440" s="64"/>
      <c r="T4440" s="84">
        <v>589.11</v>
      </c>
      <c r="U4440" s="84"/>
      <c r="V4440" s="84">
        <v>0</v>
      </c>
      <c r="W4440" s="84">
        <f t="shared" si="691"/>
        <v>589.11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0.12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3417</v>
      </c>
      <c r="B4441" s="91" t="s">
        <v>35</v>
      </c>
      <c r="C4441" s="91" t="s">
        <v>47</v>
      </c>
      <c r="D4441" s="91" t="s">
        <v>1320</v>
      </c>
      <c r="E4441" s="91" t="s">
        <v>2165</v>
      </c>
      <c r="F4441" s="91" t="s">
        <v>2165</v>
      </c>
      <c r="G4441" s="91" t="s">
        <v>2165</v>
      </c>
      <c r="H4441" s="91">
        <v>360</v>
      </c>
      <c r="I4441" s="91" t="s">
        <v>1063</v>
      </c>
      <c r="J4441" s="2" t="s">
        <v>3336</v>
      </c>
      <c r="K4441" s="2" t="s">
        <v>3296</v>
      </c>
      <c r="L4441" s="2" t="s">
        <v>35</v>
      </c>
      <c r="M4441" s="91" t="s">
        <v>2165</v>
      </c>
      <c r="N4441" s="64"/>
      <c r="O4441" s="64" t="s">
        <v>413</v>
      </c>
      <c r="P4441" s="64" t="s">
        <v>41</v>
      </c>
      <c r="Q4441" s="16">
        <v>0</v>
      </c>
      <c r="R4441" s="64" t="s">
        <v>2166</v>
      </c>
      <c r="S4441" s="64"/>
      <c r="T4441" s="84">
        <v>593.24</v>
      </c>
      <c r="U4441" s="84"/>
      <c r="V4441" s="84">
        <v>0</v>
      </c>
      <c r="W4441" s="84">
        <f t="shared" si="691"/>
        <v>593.24</v>
      </c>
      <c r="X4441" s="84">
        <f t="shared" si="692"/>
        <v>0</v>
      </c>
      <c r="Y4441" s="84"/>
      <c r="Z4441" s="16">
        <v>0</v>
      </c>
      <c r="AA4441" s="7">
        <v>0</v>
      </c>
      <c r="AB4441" s="7">
        <f t="shared" si="695"/>
        <v>0</v>
      </c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7.0000000000000007E-2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 t="e">
        <v>#N/A</v>
      </c>
      <c r="AK4441" s="12">
        <f t="shared" si="690"/>
        <v>0</v>
      </c>
    </row>
    <row r="4442" spans="1:37" hidden="1" x14ac:dyDescent="0.3">
      <c r="A4442" s="104" t="s">
        <v>3417</v>
      </c>
      <c r="B4442" s="91" t="s">
        <v>35</v>
      </c>
      <c r="C4442" s="91" t="s">
        <v>47</v>
      </c>
      <c r="D4442" s="91" t="s">
        <v>1320</v>
      </c>
      <c r="E4442" s="91" t="s">
        <v>2167</v>
      </c>
      <c r="F4442" s="91" t="s">
        <v>2167</v>
      </c>
      <c r="G4442" s="91" t="s">
        <v>2167</v>
      </c>
      <c r="H4442" s="91">
        <v>360</v>
      </c>
      <c r="I4442" s="91" t="s">
        <v>1063</v>
      </c>
      <c r="J4442" s="2" t="s">
        <v>3336</v>
      </c>
      <c r="K4442" s="2" t="s">
        <v>3296</v>
      </c>
      <c r="L4442" s="2" t="s">
        <v>35</v>
      </c>
      <c r="M4442" s="91" t="s">
        <v>2167</v>
      </c>
      <c r="N4442" s="64"/>
      <c r="O4442" s="64" t="s">
        <v>45</v>
      </c>
      <c r="P4442" s="64" t="s">
        <v>76</v>
      </c>
      <c r="Q4442" s="16">
        <v>0.09</v>
      </c>
      <c r="R4442" s="64" t="s">
        <v>2168</v>
      </c>
      <c r="S4442" s="64"/>
      <c r="T4442" s="84">
        <v>10.049999999999301</v>
      </c>
      <c r="U4442" s="84"/>
      <c r="V4442" s="84">
        <v>0</v>
      </c>
      <c r="W4442" s="84">
        <f t="shared" si="691"/>
        <v>10.049999999999301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64</v>
      </c>
      <c r="AK4442" s="12">
        <f t="shared" si="690"/>
        <v>0</v>
      </c>
    </row>
    <row r="4443" spans="1:37" hidden="1" x14ac:dyDescent="0.3">
      <c r="A4443" s="104" t="s">
        <v>3417</v>
      </c>
      <c r="B4443" s="91" t="s">
        <v>35</v>
      </c>
      <c r="C4443" s="91" t="s">
        <v>47</v>
      </c>
      <c r="D4443" s="91" t="s">
        <v>1320</v>
      </c>
      <c r="E4443" s="91" t="s">
        <v>2169</v>
      </c>
      <c r="F4443" s="91" t="s">
        <v>2169</v>
      </c>
      <c r="G4443" s="91" t="s">
        <v>2169</v>
      </c>
      <c r="H4443" s="91">
        <v>360</v>
      </c>
      <c r="I4443" s="91" t="s">
        <v>1063</v>
      </c>
      <c r="J4443" s="2" t="s">
        <v>3336</v>
      </c>
      <c r="K4443" s="2" t="s">
        <v>3296</v>
      </c>
      <c r="L4443" s="2" t="s">
        <v>35</v>
      </c>
      <c r="M4443" s="91" t="s">
        <v>2170</v>
      </c>
      <c r="N4443" s="64"/>
      <c r="O4443" s="64" t="s">
        <v>45</v>
      </c>
      <c r="P4443" s="64" t="s">
        <v>76</v>
      </c>
      <c r="Q4443" s="16">
        <v>9.0899999999999995E-2</v>
      </c>
      <c r="R4443" s="64" t="s">
        <v>2171</v>
      </c>
      <c r="S4443" s="64"/>
      <c r="T4443" s="84">
        <v>9.8799999998882395</v>
      </c>
      <c r="U4443" s="84"/>
      <c r="V4443" s="84">
        <v>0</v>
      </c>
      <c r="W4443" s="84">
        <f t="shared" si="691"/>
        <v>9.8799999998882395</v>
      </c>
      <c r="X4443" s="84">
        <f t="shared" si="692"/>
        <v>0</v>
      </c>
      <c r="Y4443" s="84"/>
      <c r="Z4443" s="16">
        <v>0</v>
      </c>
      <c r="AA4443" s="7">
        <v>0</v>
      </c>
      <c r="AB4443" s="7"/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0.12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>
        <v>63</v>
      </c>
      <c r="AK4443" s="12">
        <f t="shared" si="690"/>
        <v>0</v>
      </c>
    </row>
    <row r="4444" spans="1:37" hidden="1" x14ac:dyDescent="0.3">
      <c r="A4444" s="104" t="s">
        <v>3417</v>
      </c>
      <c r="B4444" s="91" t="s">
        <v>35</v>
      </c>
      <c r="C4444" s="91" t="s">
        <v>47</v>
      </c>
      <c r="D4444" s="91" t="s">
        <v>63</v>
      </c>
      <c r="E4444" s="91" t="s">
        <v>539</v>
      </c>
      <c r="F4444" s="91" t="s">
        <v>539</v>
      </c>
      <c r="G4444" s="91" t="s">
        <v>539</v>
      </c>
      <c r="H4444" s="91">
        <v>360</v>
      </c>
      <c r="I4444" s="91" t="s">
        <v>1063</v>
      </c>
      <c r="J4444" s="2" t="s">
        <v>3336</v>
      </c>
      <c r="K4444" s="2" t="s">
        <v>3296</v>
      </c>
      <c r="L4444" s="2" t="s">
        <v>35</v>
      </c>
      <c r="M4444" s="91" t="s">
        <v>2172</v>
      </c>
      <c r="N4444" s="64"/>
      <c r="O4444" s="64" t="s">
        <v>413</v>
      </c>
      <c r="P4444" s="64" t="s">
        <v>93</v>
      </c>
      <c r="Q4444" s="16">
        <v>0.98</v>
      </c>
      <c r="R4444" s="64" t="s">
        <v>2173</v>
      </c>
      <c r="S4444" s="64"/>
      <c r="T4444" s="84">
        <v>3015.2</v>
      </c>
      <c r="U4444" s="84"/>
      <c r="V4444" s="84">
        <v>0</v>
      </c>
      <c r="W4444" s="84">
        <f t="shared" si="691"/>
        <v>3015.2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3417</v>
      </c>
      <c r="B4445" s="91" t="s">
        <v>35</v>
      </c>
      <c r="C4445" s="91" t="s">
        <v>47</v>
      </c>
      <c r="D4445" s="91" t="s">
        <v>63</v>
      </c>
      <c r="E4445" s="91" t="s">
        <v>907</v>
      </c>
      <c r="F4445" s="91" t="s">
        <v>907</v>
      </c>
      <c r="G4445" s="91" t="s">
        <v>907</v>
      </c>
      <c r="H4445" s="91">
        <v>360</v>
      </c>
      <c r="I4445" s="91" t="s">
        <v>1063</v>
      </c>
      <c r="J4445" s="2" t="s">
        <v>3336</v>
      </c>
      <c r="K4445" s="2" t="s">
        <v>3296</v>
      </c>
      <c r="L4445" s="2" t="s">
        <v>35</v>
      </c>
      <c r="M4445" s="91" t="s">
        <v>1332</v>
      </c>
      <c r="N4445" s="64"/>
      <c r="O4445" s="64" t="s">
        <v>413</v>
      </c>
      <c r="P4445" s="64" t="s">
        <v>93</v>
      </c>
      <c r="Q4445" s="16">
        <v>0.96</v>
      </c>
      <c r="R4445" s="64" t="s">
        <v>2174</v>
      </c>
      <c r="S4445" s="64"/>
      <c r="T4445" s="84">
        <v>1135.989999999998</v>
      </c>
      <c r="U4445" s="84"/>
      <c r="V4445" s="84">
        <v>0</v>
      </c>
      <c r="W4445" s="84">
        <f t="shared" si="691"/>
        <v>1135.989999999998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3417</v>
      </c>
      <c r="B4446" s="91" t="s">
        <v>35</v>
      </c>
      <c r="C4446" s="91" t="s">
        <v>47</v>
      </c>
      <c r="D4446" s="91" t="s">
        <v>63</v>
      </c>
      <c r="E4446" s="91" t="s">
        <v>2175</v>
      </c>
      <c r="F4446" s="91" t="s">
        <v>2176</v>
      </c>
      <c r="G4446" s="91" t="s">
        <v>2175</v>
      </c>
      <c r="H4446" s="91">
        <v>360</v>
      </c>
      <c r="I4446" s="91" t="s">
        <v>1063</v>
      </c>
      <c r="J4446" s="2" t="s">
        <v>3336</v>
      </c>
      <c r="K4446" s="2" t="s">
        <v>3296</v>
      </c>
      <c r="L4446" s="2" t="s">
        <v>35</v>
      </c>
      <c r="M4446" s="91" t="s">
        <v>2177</v>
      </c>
      <c r="N4446" s="64"/>
      <c r="O4446" s="64" t="s">
        <v>413</v>
      </c>
      <c r="P4446" s="64" t="s">
        <v>46</v>
      </c>
      <c r="Q4446" s="16">
        <v>0.02</v>
      </c>
      <c r="R4446" s="64" t="s">
        <v>2178</v>
      </c>
      <c r="S4446" s="64"/>
      <c r="T4446" s="84">
        <v>20021.52</v>
      </c>
      <c r="U4446" s="84"/>
      <c r="V4446" s="84">
        <v>0</v>
      </c>
      <c r="W4446" s="84">
        <f t="shared" si="691"/>
        <v>20021.52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3417</v>
      </c>
      <c r="B4447" s="91" t="s">
        <v>35</v>
      </c>
      <c r="C4447" s="91" t="s">
        <v>47</v>
      </c>
      <c r="D4447" s="91" t="s">
        <v>48</v>
      </c>
      <c r="E4447" s="91" t="s">
        <v>2179</v>
      </c>
      <c r="F4447" s="91" t="s">
        <v>2180</v>
      </c>
      <c r="G4447" s="91" t="s">
        <v>2179</v>
      </c>
      <c r="H4447" s="91">
        <v>360</v>
      </c>
      <c r="I4447" s="91" t="s">
        <v>1063</v>
      </c>
      <c r="J4447" s="2" t="s">
        <v>3336</v>
      </c>
      <c r="K4447" s="2" t="s">
        <v>3296</v>
      </c>
      <c r="L4447" s="2" t="s">
        <v>35</v>
      </c>
      <c r="M4447" s="91" t="s">
        <v>2181</v>
      </c>
      <c r="N4447" s="64"/>
      <c r="O4447" s="64" t="s">
        <v>413</v>
      </c>
      <c r="P4447" s="64" t="s">
        <v>46</v>
      </c>
      <c r="Q4447" s="16">
        <v>0.02</v>
      </c>
      <c r="R4447" s="64" t="s">
        <v>2182</v>
      </c>
      <c r="S4447" s="64"/>
      <c r="T4447" s="84">
        <v>434.58</v>
      </c>
      <c r="U4447" s="84"/>
      <c r="V4447" s="84">
        <v>0</v>
      </c>
      <c r="W4447" s="84">
        <f t="shared" si="691"/>
        <v>434.58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3417</v>
      </c>
      <c r="B4448" s="91" t="s">
        <v>35</v>
      </c>
      <c r="C4448" s="91" t="s">
        <v>47</v>
      </c>
      <c r="D4448" s="91" t="s">
        <v>48</v>
      </c>
      <c r="E4448" s="91" t="s">
        <v>2183</v>
      </c>
      <c r="F4448" s="91" t="s">
        <v>2183</v>
      </c>
      <c r="G4448" s="91" t="s">
        <v>2183</v>
      </c>
      <c r="H4448" s="91">
        <v>360</v>
      </c>
      <c r="I4448" s="91" t="s">
        <v>1063</v>
      </c>
      <c r="J4448" s="2" t="s">
        <v>3336</v>
      </c>
      <c r="K4448" s="2" t="s">
        <v>3296</v>
      </c>
      <c r="L4448" s="2" t="s">
        <v>35</v>
      </c>
      <c r="M4448" s="91" t="s">
        <v>2183</v>
      </c>
      <c r="N4448" s="64"/>
      <c r="O4448" s="64" t="s">
        <v>413</v>
      </c>
      <c r="P4448" s="64" t="s">
        <v>93</v>
      </c>
      <c r="Q4448" s="16">
        <v>0.98</v>
      </c>
      <c r="R4448" s="64" t="s">
        <v>2184</v>
      </c>
      <c r="S4448" s="64"/>
      <c r="T4448" s="84">
        <v>440.79999999998802</v>
      </c>
      <c r="U4448" s="84"/>
      <c r="V4448" s="84">
        <v>0</v>
      </c>
      <c r="W4448" s="84">
        <f t="shared" si="691"/>
        <v>440.79999999998802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7.0000000000000007E-2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3418</v>
      </c>
      <c r="B4449" s="91" t="s">
        <v>35</v>
      </c>
      <c r="C4449" s="91" t="s">
        <v>47</v>
      </c>
      <c r="D4449" s="91" t="s">
        <v>48</v>
      </c>
      <c r="E4449" s="91" t="s">
        <v>50</v>
      </c>
      <c r="F4449" s="91" t="s">
        <v>50</v>
      </c>
      <c r="G4449" s="91" t="s">
        <v>50</v>
      </c>
      <c r="H4449" s="91">
        <v>360</v>
      </c>
      <c r="I4449" s="91" t="s">
        <v>1063</v>
      </c>
      <c r="J4449" s="2" t="s">
        <v>3336</v>
      </c>
      <c r="K4449" s="2" t="s">
        <v>3296</v>
      </c>
      <c r="L4449" s="2" t="s">
        <v>35</v>
      </c>
      <c r="M4449" s="91" t="s">
        <v>50</v>
      </c>
      <c r="N4449" s="64"/>
      <c r="O4449" s="64" t="s">
        <v>45</v>
      </c>
      <c r="P4449" s="64" t="s">
        <v>41</v>
      </c>
      <c r="Q4449" s="16">
        <v>0</v>
      </c>
      <c r="R4449" s="64" t="s">
        <v>2088</v>
      </c>
      <c r="S4449" s="64"/>
      <c r="T4449" s="84">
        <v>4033.89</v>
      </c>
      <c r="U4449" s="84"/>
      <c r="V4449" s="84">
        <v>0</v>
      </c>
      <c r="W4449" s="84">
        <f t="shared" si="691"/>
        <v>4033.89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0.12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3418</v>
      </c>
      <c r="B4450" s="91" t="s">
        <v>35</v>
      </c>
      <c r="C4450" s="91" t="s">
        <v>47</v>
      </c>
      <c r="D4450" s="91" t="s">
        <v>48</v>
      </c>
      <c r="E4450" s="91" t="s">
        <v>2063</v>
      </c>
      <c r="F4450" s="91" t="s">
        <v>2063</v>
      </c>
      <c r="G4450" s="91" t="s">
        <v>2063</v>
      </c>
      <c r="H4450" s="91">
        <v>360</v>
      </c>
      <c r="I4450" s="91" t="s">
        <v>1063</v>
      </c>
      <c r="J4450" s="2" t="s">
        <v>3336</v>
      </c>
      <c r="K4450" s="2" t="s">
        <v>3296</v>
      </c>
      <c r="L4450" s="2" t="s">
        <v>35</v>
      </c>
      <c r="M4450" s="91" t="s">
        <v>2063</v>
      </c>
      <c r="N4450" s="64"/>
      <c r="O4450" s="64" t="s">
        <v>944</v>
      </c>
      <c r="P4450" s="64" t="s">
        <v>41</v>
      </c>
      <c r="Q4450" s="16">
        <v>0</v>
      </c>
      <c r="R4450" s="64" t="s">
        <v>2064</v>
      </c>
      <c r="S4450" s="64"/>
      <c r="T4450" s="84">
        <v>-801.2</v>
      </c>
      <c r="U4450" s="84"/>
      <c r="V4450" s="84">
        <v>0</v>
      </c>
      <c r="W4450" s="84">
        <f t="shared" si="691"/>
        <v>-801.2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0.15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3417</v>
      </c>
      <c r="B4451" s="91" t="s">
        <v>35</v>
      </c>
      <c r="C4451" s="91" t="s">
        <v>146</v>
      </c>
      <c r="D4451" s="91" t="s">
        <v>147</v>
      </c>
      <c r="E4451" s="91" t="s">
        <v>2185</v>
      </c>
      <c r="F4451" s="91" t="s">
        <v>2186</v>
      </c>
      <c r="G4451" s="91" t="s">
        <v>2185</v>
      </c>
      <c r="H4451" s="91">
        <v>360</v>
      </c>
      <c r="I4451" s="91" t="s">
        <v>1063</v>
      </c>
      <c r="J4451" s="2" t="s">
        <v>3336</v>
      </c>
      <c r="K4451" s="2" t="s">
        <v>3296</v>
      </c>
      <c r="L4451" s="2" t="s">
        <v>35</v>
      </c>
      <c r="M4451" s="91" t="s">
        <v>2185</v>
      </c>
      <c r="N4451" s="64"/>
      <c r="O4451" s="64" t="s">
        <v>413</v>
      </c>
      <c r="P4451" s="64" t="s">
        <v>46</v>
      </c>
      <c r="Q4451" s="16">
        <v>0.02</v>
      </c>
      <c r="R4451" s="64" t="s">
        <v>2187</v>
      </c>
      <c r="S4451" s="64"/>
      <c r="T4451" s="84">
        <v>18770.099999999999</v>
      </c>
      <c r="U4451" s="84"/>
      <c r="V4451" s="84">
        <v>0</v>
      </c>
      <c r="W4451" s="84">
        <f t="shared" si="691"/>
        <v>18770.099999999999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7.0000000000000007E-2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3417</v>
      </c>
      <c r="B4452" s="91" t="s">
        <v>35</v>
      </c>
      <c r="C4452" s="91" t="s">
        <v>146</v>
      </c>
      <c r="D4452" s="91" t="s">
        <v>147</v>
      </c>
      <c r="E4452" s="91" t="s">
        <v>2188</v>
      </c>
      <c r="F4452" s="91" t="s">
        <v>2188</v>
      </c>
      <c r="G4452" s="91" t="s">
        <v>2188</v>
      </c>
      <c r="H4452" s="91">
        <v>360</v>
      </c>
      <c r="I4452" s="91" t="s">
        <v>1063</v>
      </c>
      <c r="J4452" s="2" t="s">
        <v>3336</v>
      </c>
      <c r="K4452" s="2" t="s">
        <v>3296</v>
      </c>
      <c r="L4452" s="2" t="s">
        <v>35</v>
      </c>
      <c r="M4452" s="91" t="s">
        <v>2188</v>
      </c>
      <c r="N4452" s="64"/>
      <c r="O4452" s="64" t="s">
        <v>45</v>
      </c>
      <c r="P4452" s="64" t="s">
        <v>41</v>
      </c>
      <c r="Q4452" s="16">
        <v>0</v>
      </c>
      <c r="R4452" s="64" t="s">
        <v>2189</v>
      </c>
      <c r="S4452" s="64"/>
      <c r="T4452" s="84">
        <v>67.989999999999995</v>
      </c>
      <c r="U4452" s="84"/>
      <c r="V4452" s="84">
        <v>0</v>
      </c>
      <c r="W4452" s="84">
        <f t="shared" si="691"/>
        <v>67.989999999999995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3418</v>
      </c>
      <c r="B4453" s="91" t="s">
        <v>35</v>
      </c>
      <c r="C4453" s="91" t="s">
        <v>146</v>
      </c>
      <c r="D4453" s="91" t="s">
        <v>147</v>
      </c>
      <c r="E4453" s="91" t="s">
        <v>2190</v>
      </c>
      <c r="F4453" s="91" t="s">
        <v>2190</v>
      </c>
      <c r="G4453" s="91" t="s">
        <v>2190</v>
      </c>
      <c r="H4453" s="91">
        <v>360</v>
      </c>
      <c r="I4453" s="91" t="s">
        <v>1063</v>
      </c>
      <c r="J4453" s="2" t="s">
        <v>3336</v>
      </c>
      <c r="K4453" s="2" t="s">
        <v>3296</v>
      </c>
      <c r="L4453" s="2" t="s">
        <v>35</v>
      </c>
      <c r="M4453" s="91" t="s">
        <v>2190</v>
      </c>
      <c r="N4453" s="64"/>
      <c r="O4453" s="64" t="s">
        <v>45</v>
      </c>
      <c r="P4453" s="64" t="s">
        <v>46</v>
      </c>
      <c r="Q4453" s="16">
        <v>0.1</v>
      </c>
      <c r="R4453" s="64" t="s">
        <v>2191</v>
      </c>
      <c r="S4453" s="64"/>
      <c r="T4453" s="84">
        <v>1475.2</v>
      </c>
      <c r="U4453" s="84"/>
      <c r="V4453" s="84">
        <v>0</v>
      </c>
      <c r="W4453" s="84">
        <f t="shared" si="691"/>
        <v>1475.2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0.12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3417</v>
      </c>
      <c r="B4454" s="91" t="s">
        <v>35</v>
      </c>
      <c r="C4454" s="91" t="s">
        <v>146</v>
      </c>
      <c r="D4454" s="91" t="s">
        <v>305</v>
      </c>
      <c r="E4454" s="91" t="s">
        <v>2194</v>
      </c>
      <c r="F4454" s="91" t="s">
        <v>2194</v>
      </c>
      <c r="G4454" s="91" t="s">
        <v>2194</v>
      </c>
      <c r="H4454" s="91">
        <v>360</v>
      </c>
      <c r="I4454" s="91" t="s">
        <v>1063</v>
      </c>
      <c r="J4454" s="2" t="s">
        <v>3336</v>
      </c>
      <c r="K4454" s="2" t="s">
        <v>3296</v>
      </c>
      <c r="L4454" s="2" t="s">
        <v>35</v>
      </c>
      <c r="M4454" s="91" t="s">
        <v>2195</v>
      </c>
      <c r="N4454" s="64"/>
      <c r="O4454" s="64" t="s">
        <v>413</v>
      </c>
      <c r="P4454" s="64" t="s">
        <v>46</v>
      </c>
      <c r="Q4454" s="16">
        <v>0.02</v>
      </c>
      <c r="R4454" s="64" t="s">
        <v>2196</v>
      </c>
      <c r="S4454" s="64"/>
      <c r="T4454" s="84">
        <v>32251.5</v>
      </c>
      <c r="U4454" s="84"/>
      <c r="V4454" s="84">
        <v>0</v>
      </c>
      <c r="W4454" s="84">
        <f t="shared" si="691"/>
        <v>32251.5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3417</v>
      </c>
      <c r="B4455" s="91" t="s">
        <v>35</v>
      </c>
      <c r="C4455" s="91" t="s">
        <v>146</v>
      </c>
      <c r="D4455" s="91" t="s">
        <v>305</v>
      </c>
      <c r="E4455" s="91" t="s">
        <v>2197</v>
      </c>
      <c r="F4455" s="91" t="s">
        <v>2198</v>
      </c>
      <c r="G4455" s="91" t="s">
        <v>2197</v>
      </c>
      <c r="H4455" s="91">
        <v>360</v>
      </c>
      <c r="I4455" s="91" t="s">
        <v>1063</v>
      </c>
      <c r="J4455" s="2" t="s">
        <v>3336</v>
      </c>
      <c r="K4455" s="2" t="s">
        <v>3296</v>
      </c>
      <c r="L4455" s="2" t="s">
        <v>35</v>
      </c>
      <c r="M4455" s="91" t="s">
        <v>2199</v>
      </c>
      <c r="N4455" s="64"/>
      <c r="O4455" s="64" t="s">
        <v>413</v>
      </c>
      <c r="P4455" s="64" t="s">
        <v>46</v>
      </c>
      <c r="Q4455" s="16">
        <v>0.04</v>
      </c>
      <c r="R4455" s="64" t="s">
        <v>2200</v>
      </c>
      <c r="S4455" s="64"/>
      <c r="T4455" s="84">
        <v>360.6</v>
      </c>
      <c r="U4455" s="84"/>
      <c r="V4455" s="84">
        <v>0</v>
      </c>
      <c r="W4455" s="84">
        <f t="shared" si="691"/>
        <v>360.6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7.0000000000000007E-2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3417</v>
      </c>
      <c r="B4456" s="91" t="s">
        <v>35</v>
      </c>
      <c r="C4456" s="91" t="s">
        <v>146</v>
      </c>
      <c r="D4456" s="91" t="s">
        <v>305</v>
      </c>
      <c r="E4456" s="91" t="s">
        <v>1938</v>
      </c>
      <c r="F4456" s="91" t="s">
        <v>1938</v>
      </c>
      <c r="G4456" s="91" t="s">
        <v>1938</v>
      </c>
      <c r="H4456" s="91">
        <v>360</v>
      </c>
      <c r="I4456" s="91" t="s">
        <v>1063</v>
      </c>
      <c r="J4456" s="2" t="s">
        <v>3336</v>
      </c>
      <c r="K4456" s="2" t="s">
        <v>3296</v>
      </c>
      <c r="L4456" s="2" t="s">
        <v>35</v>
      </c>
      <c r="M4456" s="91" t="s">
        <v>1938</v>
      </c>
      <c r="N4456" s="64"/>
      <c r="O4456" s="64" t="s">
        <v>45</v>
      </c>
      <c r="P4456" s="64" t="s">
        <v>41</v>
      </c>
      <c r="Q4456" s="16">
        <v>0</v>
      </c>
      <c r="R4456" s="64" t="s">
        <v>2201</v>
      </c>
      <c r="S4456" s="64"/>
      <c r="T4456" s="84">
        <v>483.22</v>
      </c>
      <c r="U4456" s="84"/>
      <c r="V4456" s="84">
        <v>0</v>
      </c>
      <c r="W4456" s="84">
        <f t="shared" si="691"/>
        <v>483.22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3417</v>
      </c>
      <c r="B4457" s="91" t="s">
        <v>35</v>
      </c>
      <c r="C4457" s="91" t="s">
        <v>146</v>
      </c>
      <c r="D4457" s="91" t="s">
        <v>154</v>
      </c>
      <c r="E4457" s="91" t="s">
        <v>2202</v>
      </c>
      <c r="F4457" s="91" t="s">
        <v>2202</v>
      </c>
      <c r="G4457" s="91" t="s">
        <v>2202</v>
      </c>
      <c r="H4457" s="91">
        <v>360</v>
      </c>
      <c r="I4457" s="91" t="s">
        <v>1063</v>
      </c>
      <c r="J4457" s="2" t="s">
        <v>3336</v>
      </c>
      <c r="K4457" s="2" t="s">
        <v>3296</v>
      </c>
      <c r="L4457" s="2" t="s">
        <v>35</v>
      </c>
      <c r="M4457" s="91" t="s">
        <v>2202</v>
      </c>
      <c r="N4457" s="64"/>
      <c r="O4457" s="64" t="s">
        <v>45</v>
      </c>
      <c r="P4457" s="64" t="s">
        <v>46</v>
      </c>
      <c r="Q4457" s="16">
        <v>0.08</v>
      </c>
      <c r="R4457" s="64" t="s">
        <v>2203</v>
      </c>
      <c r="S4457" s="64"/>
      <c r="T4457" s="84">
        <v>61.709999999999098</v>
      </c>
      <c r="U4457" s="84"/>
      <c r="V4457" s="84">
        <v>0</v>
      </c>
      <c r="W4457" s="84">
        <f t="shared" si="691"/>
        <v>61.709999999999098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3418</v>
      </c>
      <c r="B4458" s="91" t="s">
        <v>35</v>
      </c>
      <c r="C4458" s="91" t="s">
        <v>146</v>
      </c>
      <c r="D4458" s="91" t="s">
        <v>154</v>
      </c>
      <c r="E4458" s="91" t="s">
        <v>2204</v>
      </c>
      <c r="F4458" s="91" t="s">
        <v>2204</v>
      </c>
      <c r="G4458" s="91" t="s">
        <v>2204</v>
      </c>
      <c r="H4458" s="91">
        <v>360</v>
      </c>
      <c r="I4458" s="91" t="s">
        <v>1063</v>
      </c>
      <c r="J4458" s="2" t="s">
        <v>3336</v>
      </c>
      <c r="K4458" s="2" t="s">
        <v>3296</v>
      </c>
      <c r="L4458" s="2" t="s">
        <v>35</v>
      </c>
      <c r="M4458" s="91" t="s">
        <v>2204</v>
      </c>
      <c r="N4458" s="64"/>
      <c r="O4458" s="64" t="s">
        <v>45</v>
      </c>
      <c r="P4458" s="64" t="s">
        <v>46</v>
      </c>
      <c r="Q4458" s="16">
        <v>0.08</v>
      </c>
      <c r="R4458" s="64" t="s">
        <v>2205</v>
      </c>
      <c r="S4458" s="64"/>
      <c r="T4458" s="84">
        <v>6.9999999992433004E-2</v>
      </c>
      <c r="U4458" s="84"/>
      <c r="V4458" s="84">
        <v>0</v>
      </c>
      <c r="W4458" s="84">
        <f t="shared" si="691"/>
        <v>6.9999999992433004E-2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0.12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si="690"/>
        <v>0</v>
      </c>
    </row>
    <row r="4459" spans="1:37" hidden="1" x14ac:dyDescent="0.3">
      <c r="A4459" s="104" t="s">
        <v>3417</v>
      </c>
      <c r="B4459" s="91" t="s">
        <v>35</v>
      </c>
      <c r="C4459" s="91" t="s">
        <v>146</v>
      </c>
      <c r="D4459" s="91" t="s">
        <v>154</v>
      </c>
      <c r="E4459" s="91" t="s">
        <v>2206</v>
      </c>
      <c r="F4459" s="91" t="s">
        <v>2207</v>
      </c>
      <c r="G4459" s="91" t="s">
        <v>2206</v>
      </c>
      <c r="H4459" s="91">
        <v>360</v>
      </c>
      <c r="I4459" s="91" t="s">
        <v>1063</v>
      </c>
      <c r="J4459" s="2" t="s">
        <v>3336</v>
      </c>
      <c r="K4459" s="2" t="s">
        <v>3296</v>
      </c>
      <c r="L4459" s="2" t="s">
        <v>35</v>
      </c>
      <c r="M4459" s="91" t="s">
        <v>2208</v>
      </c>
      <c r="N4459" s="64"/>
      <c r="O4459" s="64" t="s">
        <v>413</v>
      </c>
      <c r="P4459" s="64" t="s">
        <v>46</v>
      </c>
      <c r="Q4459" s="16">
        <v>0.03</v>
      </c>
      <c r="R4459" s="64" t="s">
        <v>2209</v>
      </c>
      <c r="S4459" s="64"/>
      <c r="T4459" s="84">
        <v>2.5599999999976699</v>
      </c>
      <c r="U4459" s="84"/>
      <c r="V4459" s="84">
        <v>0</v>
      </c>
      <c r="W4459" s="84">
        <f t="shared" si="691"/>
        <v>2.5599999999976699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7.0000000000000007E-2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ref="AK4459:AK4522" si="698">X4459+AA4459-AB4459</f>
        <v>0</v>
      </c>
    </row>
    <row r="4460" spans="1:37" hidden="1" x14ac:dyDescent="0.3">
      <c r="A4460" s="104" t="s">
        <v>3417</v>
      </c>
      <c r="B4460" s="91" t="s">
        <v>35</v>
      </c>
      <c r="C4460" s="91" t="s">
        <v>146</v>
      </c>
      <c r="D4460" s="91" t="s">
        <v>154</v>
      </c>
      <c r="E4460" s="91" t="s">
        <v>2210</v>
      </c>
      <c r="F4460" s="91" t="s">
        <v>2210</v>
      </c>
      <c r="G4460" s="91" t="s">
        <v>2210</v>
      </c>
      <c r="H4460" s="91">
        <v>360</v>
      </c>
      <c r="I4460" s="91" t="s">
        <v>1063</v>
      </c>
      <c r="J4460" s="2" t="s">
        <v>3336</v>
      </c>
      <c r="K4460" s="2" t="s">
        <v>3296</v>
      </c>
      <c r="L4460" s="2" t="s">
        <v>35</v>
      </c>
      <c r="M4460" s="91" t="s">
        <v>2210</v>
      </c>
      <c r="N4460" s="64"/>
      <c r="O4460" s="64" t="s">
        <v>45</v>
      </c>
      <c r="P4460" s="64" t="s">
        <v>46</v>
      </c>
      <c r="Q4460" s="16">
        <v>0.04</v>
      </c>
      <c r="R4460" s="64" t="s">
        <v>2211</v>
      </c>
      <c r="S4460" s="64"/>
      <c r="T4460" s="84">
        <v>5518.78</v>
      </c>
      <c r="U4460" s="84"/>
      <c r="V4460" s="84">
        <v>0</v>
      </c>
      <c r="W4460" s="84">
        <f t="shared" si="691"/>
        <v>5518.78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3417</v>
      </c>
      <c r="B4461" s="91" t="s">
        <v>35</v>
      </c>
      <c r="C4461" s="91" t="s">
        <v>146</v>
      </c>
      <c r="D4461" s="91" t="s">
        <v>163</v>
      </c>
      <c r="E4461" s="91" t="s">
        <v>568</v>
      </c>
      <c r="F4461" s="91" t="s">
        <v>568</v>
      </c>
      <c r="G4461" s="91" t="s">
        <v>568</v>
      </c>
      <c r="H4461" s="91">
        <v>360</v>
      </c>
      <c r="I4461" s="91" t="s">
        <v>1063</v>
      </c>
      <c r="J4461" s="2" t="s">
        <v>3336</v>
      </c>
      <c r="K4461" s="2" t="s">
        <v>3296</v>
      </c>
      <c r="L4461" s="2" t="s">
        <v>35</v>
      </c>
      <c r="M4461" s="91" t="s">
        <v>568</v>
      </c>
      <c r="N4461" s="64"/>
      <c r="O4461" s="64" t="s">
        <v>45</v>
      </c>
      <c r="P4461" s="64" t="s">
        <v>46</v>
      </c>
      <c r="Q4461" s="16">
        <v>0.14000000000000001</v>
      </c>
      <c r="R4461" s="64" t="s">
        <v>2212</v>
      </c>
      <c r="S4461" s="64"/>
      <c r="T4461" s="84">
        <v>472</v>
      </c>
      <c r="U4461" s="84"/>
      <c r="V4461" s="84">
        <v>0</v>
      </c>
      <c r="W4461" s="84">
        <f t="shared" si="691"/>
        <v>472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0.12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3417</v>
      </c>
      <c r="B4462" s="91" t="s">
        <v>35</v>
      </c>
      <c r="C4462" s="91" t="s">
        <v>146</v>
      </c>
      <c r="D4462" s="91" t="s">
        <v>163</v>
      </c>
      <c r="E4462" s="91" t="s">
        <v>2213</v>
      </c>
      <c r="F4462" s="91" t="s">
        <v>2213</v>
      </c>
      <c r="G4462" s="91" t="s">
        <v>2213</v>
      </c>
      <c r="H4462" s="91">
        <v>360</v>
      </c>
      <c r="I4462" s="91" t="s">
        <v>1063</v>
      </c>
      <c r="J4462" s="2" t="s">
        <v>3336</v>
      </c>
      <c r="K4462" s="2" t="s">
        <v>3296</v>
      </c>
      <c r="L4462" s="2" t="s">
        <v>35</v>
      </c>
      <c r="M4462" s="91" t="s">
        <v>2213</v>
      </c>
      <c r="N4462" s="64"/>
      <c r="O4462" s="64" t="s">
        <v>413</v>
      </c>
      <c r="P4462" s="64" t="s">
        <v>46</v>
      </c>
      <c r="Q4462" s="16">
        <v>0.02</v>
      </c>
      <c r="R4462" s="64" t="s">
        <v>2214</v>
      </c>
      <c r="S4462" s="64"/>
      <c r="T4462" s="84">
        <v>0.40000000000145502</v>
      </c>
      <c r="U4462" s="84"/>
      <c r="V4462" s="84">
        <v>0</v>
      </c>
      <c r="W4462" s="84">
        <f t="shared" si="691"/>
        <v>0.40000000000145502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3418</v>
      </c>
      <c r="B4463" s="91" t="s">
        <v>35</v>
      </c>
      <c r="C4463" s="91" t="s">
        <v>146</v>
      </c>
      <c r="D4463" s="91" t="s">
        <v>163</v>
      </c>
      <c r="E4463" s="91" t="s">
        <v>2215</v>
      </c>
      <c r="F4463" s="91" t="s">
        <v>2215</v>
      </c>
      <c r="G4463" s="91" t="s">
        <v>2215</v>
      </c>
      <c r="H4463" s="91">
        <v>360</v>
      </c>
      <c r="I4463" s="91" t="s">
        <v>1063</v>
      </c>
      <c r="J4463" s="2" t="s">
        <v>3336</v>
      </c>
      <c r="K4463" s="2" t="s">
        <v>3296</v>
      </c>
      <c r="L4463" s="2" t="s">
        <v>35</v>
      </c>
      <c r="M4463" s="91" t="s">
        <v>2215</v>
      </c>
      <c r="N4463" s="64"/>
      <c r="O4463" s="64" t="s">
        <v>413</v>
      </c>
      <c r="P4463" s="64" t="s">
        <v>46</v>
      </c>
      <c r="Q4463" s="16">
        <v>0.02</v>
      </c>
      <c r="R4463" s="64" t="s">
        <v>2216</v>
      </c>
      <c r="S4463" s="64"/>
      <c r="T4463" s="84">
        <v>475.77999999999975</v>
      </c>
      <c r="U4463" s="84"/>
      <c r="V4463" s="84">
        <v>0</v>
      </c>
      <c r="W4463" s="84">
        <f t="shared" si="691"/>
        <v>475.77999999999975</v>
      </c>
      <c r="X4463" s="84">
        <f t="shared" si="692"/>
        <v>0</v>
      </c>
      <c r="Y4463" s="84"/>
      <c r="Z4463" s="16">
        <v>0</v>
      </c>
      <c r="AA4463" s="7">
        <v>0</v>
      </c>
      <c r="AB4463" s="7">
        <f t="shared" si="695"/>
        <v>0</v>
      </c>
      <c r="AC4463" s="5">
        <f t="shared" si="696"/>
        <v>0</v>
      </c>
      <c r="AD4463" s="84">
        <f t="shared" si="693"/>
        <v>0</v>
      </c>
      <c r="AE4463" s="3">
        <f>VLOOKUP(I4463,[1]媒体政策预估表!A:N,MATCH(O4463,[1]媒体政策预估表!$A$2:$M$2,0),0)</f>
        <v>7.0000000000000007E-2</v>
      </c>
      <c r="AF4463" s="7">
        <f t="shared" si="697"/>
        <v>0</v>
      </c>
      <c r="AG4463" s="16">
        <v>0</v>
      </c>
      <c r="AH4463" s="84">
        <f t="shared" si="694"/>
        <v>0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3417</v>
      </c>
      <c r="B4464" s="91" t="s">
        <v>35</v>
      </c>
      <c r="C4464" s="91" t="s">
        <v>146</v>
      </c>
      <c r="D4464" s="91" t="s">
        <v>163</v>
      </c>
      <c r="E4464" s="91" t="s">
        <v>164</v>
      </c>
      <c r="F4464" s="91" t="s">
        <v>164</v>
      </c>
      <c r="G4464" s="91" t="s">
        <v>164</v>
      </c>
      <c r="H4464" s="91">
        <v>360</v>
      </c>
      <c r="I4464" s="91" t="s">
        <v>1063</v>
      </c>
      <c r="J4464" s="2" t="s">
        <v>3336</v>
      </c>
      <c r="K4464" s="2" t="s">
        <v>3296</v>
      </c>
      <c r="L4464" s="2" t="s">
        <v>35</v>
      </c>
      <c r="M4464" s="91" t="s">
        <v>164</v>
      </c>
      <c r="N4464" s="64"/>
      <c r="O4464" s="64" t="s">
        <v>2057</v>
      </c>
      <c r="P4464" s="64" t="s">
        <v>46</v>
      </c>
      <c r="Q4464" s="16">
        <v>0.02</v>
      </c>
      <c r="R4464" s="64" t="s">
        <v>1511</v>
      </c>
      <c r="S4464" s="64"/>
      <c r="T4464" s="84">
        <v>-93069.676529999997</v>
      </c>
      <c r="U4464" s="84"/>
      <c r="V4464" s="84">
        <v>6340.9678199999998</v>
      </c>
      <c r="W4464" s="84">
        <f t="shared" si="691"/>
        <v>-99410.644350000002</v>
      </c>
      <c r="X4464" s="84">
        <f t="shared" si="692"/>
        <v>6216.6351176470589</v>
      </c>
      <c r="Y4464" s="84"/>
      <c r="Z4464" s="16">
        <v>0</v>
      </c>
      <c r="AA4464" s="7">
        <v>0</v>
      </c>
      <c r="AB4464" s="7">
        <f t="shared" si="695"/>
        <v>6216.6351176470589</v>
      </c>
      <c r="AC4464" s="5">
        <f t="shared" si="696"/>
        <v>124.33270235294094</v>
      </c>
      <c r="AD4464" s="84">
        <f t="shared" si="693"/>
        <v>6340.9678199999998</v>
      </c>
      <c r="AE4464" s="3">
        <f>VLOOKUP(I4464,[1]媒体政策预估表!A:N,MATCH(O4464,[1]媒体政策预估表!$A$2:$M$2,0),0)</f>
        <v>0.12</v>
      </c>
      <c r="AF4464" s="7">
        <f t="shared" si="697"/>
        <v>760.91613839999991</v>
      </c>
      <c r="AG4464" s="16">
        <v>0</v>
      </c>
      <c r="AH4464" s="84">
        <f t="shared" si="694"/>
        <v>6340.9678199999998</v>
      </c>
      <c r="AI4464" s="64"/>
      <c r="AJ4464" s="1" t="e">
        <v>#N/A</v>
      </c>
      <c r="AK4464" s="12">
        <f t="shared" si="698"/>
        <v>0</v>
      </c>
    </row>
    <row r="4465" spans="1:37" hidden="1" x14ac:dyDescent="0.3">
      <c r="A4465" s="104" t="s">
        <v>3417</v>
      </c>
      <c r="B4465" s="91" t="s">
        <v>35</v>
      </c>
      <c r="C4465" s="91" t="s">
        <v>146</v>
      </c>
      <c r="D4465" s="91" t="s">
        <v>163</v>
      </c>
      <c r="E4465" s="91" t="s">
        <v>2217</v>
      </c>
      <c r="F4465" s="91" t="s">
        <v>2217</v>
      </c>
      <c r="G4465" s="91" t="s">
        <v>2217</v>
      </c>
      <c r="H4465" s="91">
        <v>360</v>
      </c>
      <c r="I4465" s="91" t="s">
        <v>1063</v>
      </c>
      <c r="J4465" s="2" t="s">
        <v>3336</v>
      </c>
      <c r="K4465" s="2" t="s">
        <v>3296</v>
      </c>
      <c r="L4465" s="2" t="s">
        <v>35</v>
      </c>
      <c r="M4465" s="91" t="s">
        <v>2217</v>
      </c>
      <c r="N4465" s="64"/>
      <c r="O4465" s="64" t="s">
        <v>413</v>
      </c>
      <c r="P4465" s="64" t="s">
        <v>46</v>
      </c>
      <c r="Q4465" s="16">
        <v>0.02</v>
      </c>
      <c r="R4465" s="64" t="s">
        <v>2218</v>
      </c>
      <c r="S4465" s="64"/>
      <c r="T4465" s="84">
        <v>29740.7</v>
      </c>
      <c r="U4465" s="84"/>
      <c r="V4465" s="84">
        <v>0</v>
      </c>
      <c r="W4465" s="84">
        <f t="shared" si="691"/>
        <v>29740.7</v>
      </c>
      <c r="X4465" s="84">
        <f t="shared" si="692"/>
        <v>0</v>
      </c>
      <c r="Y4465" s="84"/>
      <c r="Z4465" s="16">
        <v>0</v>
      </c>
      <c r="AA4465" s="7">
        <v>0</v>
      </c>
      <c r="AB4465" s="7"/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7.0000000000000007E-2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>
        <v>85</v>
      </c>
      <c r="AK4465" s="12">
        <f t="shared" si="698"/>
        <v>0</v>
      </c>
    </row>
    <row r="4466" spans="1:37" hidden="1" x14ac:dyDescent="0.3">
      <c r="A4466" s="104" t="s">
        <v>3417</v>
      </c>
      <c r="B4466" s="91" t="s">
        <v>35</v>
      </c>
      <c r="C4466" s="91" t="s">
        <v>166</v>
      </c>
      <c r="D4466" s="91" t="s">
        <v>307</v>
      </c>
      <c r="E4466" s="91" t="s">
        <v>662</v>
      </c>
      <c r="F4466" s="91" t="s">
        <v>663</v>
      </c>
      <c r="G4466" s="91" t="s">
        <v>662</v>
      </c>
      <c r="H4466" s="91">
        <v>360</v>
      </c>
      <c r="I4466" s="91" t="s">
        <v>1063</v>
      </c>
      <c r="J4466" s="2" t="s">
        <v>3336</v>
      </c>
      <c r="K4466" s="2" t="s">
        <v>3296</v>
      </c>
      <c r="L4466" s="2" t="s">
        <v>35</v>
      </c>
      <c r="M4466" s="91" t="s">
        <v>2219</v>
      </c>
      <c r="N4466" s="64"/>
      <c r="O4466" s="64" t="s">
        <v>45</v>
      </c>
      <c r="P4466" s="64" t="s">
        <v>46</v>
      </c>
      <c r="Q4466" s="16">
        <v>0.17</v>
      </c>
      <c r="R4466" s="64" t="s">
        <v>2220</v>
      </c>
      <c r="S4466" s="64"/>
      <c r="T4466" s="84">
        <v>6.4</v>
      </c>
      <c r="U4466" s="84"/>
      <c r="V4466" s="84">
        <v>0</v>
      </c>
      <c r="W4466" s="84">
        <f t="shared" si="691"/>
        <v>6.4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0.12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3417</v>
      </c>
      <c r="B4467" s="91" t="s">
        <v>35</v>
      </c>
      <c r="C4467" s="91" t="s">
        <v>166</v>
      </c>
      <c r="D4467" s="91" t="s">
        <v>307</v>
      </c>
      <c r="E4467" s="91" t="s">
        <v>2221</v>
      </c>
      <c r="F4467" s="91" t="s">
        <v>2221</v>
      </c>
      <c r="G4467" s="91" t="s">
        <v>2221</v>
      </c>
      <c r="H4467" s="91">
        <v>360</v>
      </c>
      <c r="I4467" s="91" t="s">
        <v>1063</v>
      </c>
      <c r="J4467" s="2" t="s">
        <v>3336</v>
      </c>
      <c r="K4467" s="2" t="s">
        <v>3296</v>
      </c>
      <c r="L4467" s="2" t="s">
        <v>35</v>
      </c>
      <c r="M4467" s="91" t="s">
        <v>2221</v>
      </c>
      <c r="N4467" s="64"/>
      <c r="O4467" s="64" t="s">
        <v>413</v>
      </c>
      <c r="P4467" s="64" t="s">
        <v>41</v>
      </c>
      <c r="Q4467" s="16">
        <v>0</v>
      </c>
      <c r="R4467" s="64" t="s">
        <v>2222</v>
      </c>
      <c r="S4467" s="64"/>
      <c r="T4467" s="84">
        <v>4109.4000000000015</v>
      </c>
      <c r="U4467" s="84"/>
      <c r="V4467" s="84">
        <v>0</v>
      </c>
      <c r="W4467" s="84">
        <f t="shared" si="691"/>
        <v>4109.4000000000015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7.0000000000000007E-2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3417</v>
      </c>
      <c r="B4468" s="91" t="s">
        <v>35</v>
      </c>
      <c r="C4468" s="91" t="s">
        <v>166</v>
      </c>
      <c r="D4468" s="91" t="s">
        <v>307</v>
      </c>
      <c r="E4468" s="91" t="s">
        <v>2223</v>
      </c>
      <c r="F4468" s="91" t="s">
        <v>2223</v>
      </c>
      <c r="G4468" s="91" t="s">
        <v>2223</v>
      </c>
      <c r="H4468" s="91">
        <v>360</v>
      </c>
      <c r="I4468" s="91" t="s">
        <v>1063</v>
      </c>
      <c r="J4468" s="2" t="s">
        <v>3336</v>
      </c>
      <c r="K4468" s="2" t="s">
        <v>3296</v>
      </c>
      <c r="L4468" s="2" t="s">
        <v>35</v>
      </c>
      <c r="M4468" s="91" t="s">
        <v>2224</v>
      </c>
      <c r="N4468" s="64"/>
      <c r="O4468" s="64" t="s">
        <v>45</v>
      </c>
      <c r="P4468" s="64" t="s">
        <v>46</v>
      </c>
      <c r="Q4468" s="16">
        <v>0.1</v>
      </c>
      <c r="R4468" s="64" t="s">
        <v>2225</v>
      </c>
      <c r="S4468" s="64"/>
      <c r="T4468" s="84">
        <v>628.40999999999894</v>
      </c>
      <c r="U4468" s="84"/>
      <c r="V4468" s="84">
        <v>0</v>
      </c>
      <c r="W4468" s="84">
        <f t="shared" si="691"/>
        <v>628.40999999999894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0.12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3417</v>
      </c>
      <c r="B4469" s="91" t="s">
        <v>35</v>
      </c>
      <c r="C4469" s="91" t="s">
        <v>166</v>
      </c>
      <c r="D4469" s="91" t="s">
        <v>307</v>
      </c>
      <c r="E4469" s="91" t="s">
        <v>1706</v>
      </c>
      <c r="F4469" s="91" t="s">
        <v>1706</v>
      </c>
      <c r="G4469" s="91" t="s">
        <v>1706</v>
      </c>
      <c r="H4469" s="91">
        <v>360</v>
      </c>
      <c r="I4469" s="91" t="s">
        <v>1063</v>
      </c>
      <c r="J4469" s="2" t="s">
        <v>3336</v>
      </c>
      <c r="K4469" s="2" t="s">
        <v>3296</v>
      </c>
      <c r="L4469" s="2" t="s">
        <v>35</v>
      </c>
      <c r="M4469" s="91" t="s">
        <v>2226</v>
      </c>
      <c r="N4469" s="64"/>
      <c r="O4469" s="64" t="s">
        <v>413</v>
      </c>
      <c r="P4469" s="64" t="s">
        <v>46</v>
      </c>
      <c r="Q4469" s="16">
        <v>0.02</v>
      </c>
      <c r="R4469" s="64" t="s">
        <v>2227</v>
      </c>
      <c r="S4469" s="64"/>
      <c r="T4469" s="84">
        <v>3445.4</v>
      </c>
      <c r="U4469" s="84"/>
      <c r="V4469" s="84">
        <v>0</v>
      </c>
      <c r="W4469" s="84">
        <f t="shared" si="691"/>
        <v>3445.4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7.0000000000000007E-2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3417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3336</v>
      </c>
      <c r="K4470" s="2" t="s">
        <v>3296</v>
      </c>
      <c r="L4470" s="2" t="s">
        <v>35</v>
      </c>
      <c r="M4470" s="91" t="s">
        <v>2228</v>
      </c>
      <c r="N4470" s="64"/>
      <c r="O4470" s="64" t="s">
        <v>45</v>
      </c>
      <c r="P4470" s="64" t="s">
        <v>46</v>
      </c>
      <c r="Q4470" s="16">
        <v>0.06</v>
      </c>
      <c r="R4470" s="64" t="s">
        <v>2229</v>
      </c>
      <c r="S4470" s="64"/>
      <c r="T4470" s="84">
        <v>9481.92</v>
      </c>
      <c r="U4470" s="84"/>
      <c r="V4470" s="84">
        <v>0</v>
      </c>
      <c r="W4470" s="84">
        <f t="shared" si="691"/>
        <v>9481.92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0.12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3417</v>
      </c>
      <c r="B4471" s="91" t="s">
        <v>35</v>
      </c>
      <c r="C4471" s="91" t="s">
        <v>166</v>
      </c>
      <c r="D4471" s="91" t="s">
        <v>307</v>
      </c>
      <c r="E4471" s="91" t="s">
        <v>1718</v>
      </c>
      <c r="F4471" s="91" t="s">
        <v>1719</v>
      </c>
      <c r="G4471" s="91" t="s">
        <v>1718</v>
      </c>
      <c r="H4471" s="91">
        <v>360</v>
      </c>
      <c r="I4471" s="91" t="s">
        <v>1063</v>
      </c>
      <c r="J4471" s="2" t="s">
        <v>3336</v>
      </c>
      <c r="K4471" s="2" t="s">
        <v>3296</v>
      </c>
      <c r="L4471" s="2" t="s">
        <v>35</v>
      </c>
      <c r="M4471" s="91" t="s">
        <v>2228</v>
      </c>
      <c r="N4471" s="64"/>
      <c r="O4471" s="64" t="s">
        <v>413</v>
      </c>
      <c r="P4471" s="64" t="s">
        <v>46</v>
      </c>
      <c r="Q4471" s="16">
        <v>0.02</v>
      </c>
      <c r="R4471" s="64" t="s">
        <v>2230</v>
      </c>
      <c r="S4471" s="64"/>
      <c r="T4471" s="84">
        <v>10200</v>
      </c>
      <c r="U4471" s="84"/>
      <c r="V4471" s="84">
        <v>0</v>
      </c>
      <c r="W4471" s="84">
        <f t="shared" si="691"/>
        <v>10200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7.0000000000000007E-2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3417</v>
      </c>
      <c r="B4472" s="91" t="s">
        <v>35</v>
      </c>
      <c r="C4472" s="91" t="s">
        <v>166</v>
      </c>
      <c r="D4472" s="91" t="s">
        <v>307</v>
      </c>
      <c r="E4472" s="91" t="s">
        <v>2231</v>
      </c>
      <c r="F4472" s="91" t="s">
        <v>2231</v>
      </c>
      <c r="G4472" s="91" t="s">
        <v>2231</v>
      </c>
      <c r="H4472" s="91">
        <v>360</v>
      </c>
      <c r="I4472" s="91" t="s">
        <v>1063</v>
      </c>
      <c r="J4472" s="2" t="s">
        <v>3336</v>
      </c>
      <c r="K4472" s="2" t="s">
        <v>3296</v>
      </c>
      <c r="L4472" s="2" t="s">
        <v>35</v>
      </c>
      <c r="M4472" s="91" t="s">
        <v>2231</v>
      </c>
      <c r="N4472" s="64"/>
      <c r="O4472" s="64" t="s">
        <v>45</v>
      </c>
      <c r="P4472" s="64" t="s">
        <v>41</v>
      </c>
      <c r="Q4472" s="16">
        <v>0</v>
      </c>
      <c r="R4472" s="64" t="s">
        <v>2232</v>
      </c>
      <c r="S4472" s="64"/>
      <c r="T4472" s="84">
        <v>3704.22</v>
      </c>
      <c r="U4472" s="84"/>
      <c r="V4472" s="84">
        <v>0</v>
      </c>
      <c r="W4472" s="84">
        <f t="shared" si="691"/>
        <v>3704.22</v>
      </c>
      <c r="X4472" s="84">
        <f t="shared" si="692"/>
        <v>0</v>
      </c>
      <c r="Y4472" s="84"/>
      <c r="Z4472" s="16">
        <v>0</v>
      </c>
      <c r="AA4472" s="7">
        <v>0</v>
      </c>
      <c r="AB4472" s="7">
        <f t="shared" si="695"/>
        <v>0</v>
      </c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 t="e">
        <v>#N/A</v>
      </c>
      <c r="AK4472" s="12">
        <f t="shared" si="698"/>
        <v>0</v>
      </c>
    </row>
    <row r="4473" spans="1:37" hidden="1" x14ac:dyDescent="0.3">
      <c r="A4473" s="104" t="s">
        <v>3417</v>
      </c>
      <c r="B4473" s="91" t="s">
        <v>35</v>
      </c>
      <c r="C4473" s="91" t="s">
        <v>166</v>
      </c>
      <c r="D4473" s="91" t="s">
        <v>307</v>
      </c>
      <c r="E4473" s="91" t="s">
        <v>2233</v>
      </c>
      <c r="F4473" s="91" t="s">
        <v>2234</v>
      </c>
      <c r="G4473" s="91" t="s">
        <v>2233</v>
      </c>
      <c r="H4473" s="91">
        <v>360</v>
      </c>
      <c r="I4473" s="91" t="s">
        <v>1063</v>
      </c>
      <c r="J4473" s="2" t="s">
        <v>3336</v>
      </c>
      <c r="K4473" s="2" t="s">
        <v>3296</v>
      </c>
      <c r="L4473" s="2" t="s">
        <v>35</v>
      </c>
      <c r="M4473" s="91" t="s">
        <v>2233</v>
      </c>
      <c r="N4473" s="64"/>
      <c r="O4473" s="64" t="s">
        <v>45</v>
      </c>
      <c r="P4473" s="64" t="s">
        <v>46</v>
      </c>
      <c r="Q4473" s="16">
        <v>0.2</v>
      </c>
      <c r="R4473" s="64" t="s">
        <v>2235</v>
      </c>
      <c r="S4473" s="64"/>
      <c r="T4473" s="84">
        <v>2.93</v>
      </c>
      <c r="U4473" s="84"/>
      <c r="V4473" s="84">
        <v>0</v>
      </c>
      <c r="W4473" s="84">
        <f t="shared" si="691"/>
        <v>2.93</v>
      </c>
      <c r="X4473" s="84">
        <f t="shared" si="692"/>
        <v>0</v>
      </c>
      <c r="Y4473" s="84"/>
      <c r="Z4473" s="16">
        <v>0</v>
      </c>
      <c r="AA4473" s="7">
        <v>0</v>
      </c>
      <c r="AB4473" s="7"/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0.12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>
        <v>12</v>
      </c>
      <c r="AK4473" s="12">
        <f t="shared" si="698"/>
        <v>0</v>
      </c>
    </row>
    <row r="4474" spans="1:37" hidden="1" x14ac:dyDescent="0.3">
      <c r="A4474" s="104" t="s">
        <v>3417</v>
      </c>
      <c r="B4474" s="91" t="s">
        <v>35</v>
      </c>
      <c r="C4474" s="91" t="s">
        <v>166</v>
      </c>
      <c r="D4474" s="91" t="s">
        <v>307</v>
      </c>
      <c r="E4474" s="91" t="s">
        <v>2236</v>
      </c>
      <c r="F4474" s="91" t="s">
        <v>2236</v>
      </c>
      <c r="G4474" s="91" t="s">
        <v>2236</v>
      </c>
      <c r="H4474" s="91">
        <v>360</v>
      </c>
      <c r="I4474" s="91" t="s">
        <v>1063</v>
      </c>
      <c r="J4474" s="2" t="s">
        <v>3336</v>
      </c>
      <c r="K4474" s="2" t="s">
        <v>3296</v>
      </c>
      <c r="L4474" s="2" t="s">
        <v>35</v>
      </c>
      <c r="M4474" s="91" t="s">
        <v>2236</v>
      </c>
      <c r="N4474" s="64"/>
      <c r="O4474" s="64" t="s">
        <v>413</v>
      </c>
      <c r="P4474" s="64" t="s">
        <v>41</v>
      </c>
      <c r="Q4474" s="16">
        <v>0</v>
      </c>
      <c r="R4474" s="64" t="s">
        <v>2237</v>
      </c>
      <c r="S4474" s="64"/>
      <c r="T4474" s="84">
        <v>1166.5999999999999</v>
      </c>
      <c r="U4474" s="84"/>
      <c r="V4474" s="84">
        <v>0</v>
      </c>
      <c r="W4474" s="84">
        <f t="shared" si="691"/>
        <v>1166.5999999999999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3418</v>
      </c>
      <c r="B4475" s="91" t="s">
        <v>35</v>
      </c>
      <c r="C4475" s="91" t="s">
        <v>166</v>
      </c>
      <c r="D4475" s="91" t="s">
        <v>307</v>
      </c>
      <c r="E4475" s="91" t="s">
        <v>2238</v>
      </c>
      <c r="F4475" s="91" t="s">
        <v>2238</v>
      </c>
      <c r="G4475" s="91" t="s">
        <v>2238</v>
      </c>
      <c r="H4475" s="91">
        <v>360</v>
      </c>
      <c r="I4475" s="91" t="s">
        <v>1063</v>
      </c>
      <c r="J4475" s="2" t="s">
        <v>3336</v>
      </c>
      <c r="K4475" s="2" t="s">
        <v>3296</v>
      </c>
      <c r="L4475" s="2" t="s">
        <v>35</v>
      </c>
      <c r="M4475" s="91" t="s">
        <v>2238</v>
      </c>
      <c r="N4475" s="64"/>
      <c r="O4475" s="64" t="s">
        <v>413</v>
      </c>
      <c r="P4475" s="64" t="s">
        <v>46</v>
      </c>
      <c r="Q4475" s="16">
        <v>0.04</v>
      </c>
      <c r="R4475" s="64" t="s">
        <v>2239</v>
      </c>
      <c r="S4475" s="64"/>
      <c r="T4475" s="84">
        <v>4759</v>
      </c>
      <c r="U4475" s="84"/>
      <c r="V4475" s="84">
        <v>0</v>
      </c>
      <c r="W4475" s="84">
        <f t="shared" si="691"/>
        <v>4759</v>
      </c>
      <c r="X4475" s="84">
        <f t="shared" si="692"/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si="693"/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si="694"/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3418</v>
      </c>
      <c r="B4476" s="91" t="s">
        <v>35</v>
      </c>
      <c r="C4476" s="91" t="s">
        <v>166</v>
      </c>
      <c r="D4476" s="91" t="s">
        <v>167</v>
      </c>
      <c r="E4476" s="91" t="s">
        <v>2240</v>
      </c>
      <c r="F4476" s="91" t="s">
        <v>2240</v>
      </c>
      <c r="G4476" s="91" t="s">
        <v>2240</v>
      </c>
      <c r="H4476" s="91">
        <v>360</v>
      </c>
      <c r="I4476" s="91" t="s">
        <v>1063</v>
      </c>
      <c r="J4476" s="2" t="s">
        <v>3336</v>
      </c>
      <c r="K4476" s="2" t="s">
        <v>3296</v>
      </c>
      <c r="L4476" s="2" t="s">
        <v>35</v>
      </c>
      <c r="M4476" s="91" t="s">
        <v>2241</v>
      </c>
      <c r="N4476" s="64"/>
      <c r="O4476" s="64" t="s">
        <v>413</v>
      </c>
      <c r="P4476" s="64" t="s">
        <v>46</v>
      </c>
      <c r="Q4476" s="16">
        <v>0.02</v>
      </c>
      <c r="R4476" s="64" t="s">
        <v>2242</v>
      </c>
      <c r="S4476" s="64"/>
      <c r="T4476" s="84">
        <v>31033.109999999971</v>
      </c>
      <c r="U4476" s="84"/>
      <c r="V4476" s="84">
        <v>0</v>
      </c>
      <c r="W4476" s="84">
        <f t="shared" ref="W4476:W4539" si="699">T4476+U4476-V4476</f>
        <v>31033.109999999971</v>
      </c>
      <c r="X4476" s="84">
        <f t="shared" ref="X4476:X4539" si="700">IF(P4476="折扣",V4476*Q4476,IF(P4476="返现",V4476,V4476/(1+Q4476)))</f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ref="AD4476:AD4539" si="701">V4476</f>
        <v>0</v>
      </c>
      <c r="AE4476" s="3">
        <f>VLOOKUP(I4476,[1]媒体政策预估表!A:N,MATCH(O4476,[1]媒体政策预估表!$A$2:$M$2,0),0)</f>
        <v>7.0000000000000007E-2</v>
      </c>
      <c r="AF4476" s="7">
        <f t="shared" si="697"/>
        <v>0</v>
      </c>
      <c r="AG4476" s="16">
        <v>0</v>
      </c>
      <c r="AH4476" s="84">
        <f t="shared" ref="AH4476:AH4539" si="702">V4476</f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3417</v>
      </c>
      <c r="B4477" s="91" t="s">
        <v>35</v>
      </c>
      <c r="C4477" s="91" t="s">
        <v>166</v>
      </c>
      <c r="D4477" s="91" t="s">
        <v>167</v>
      </c>
      <c r="E4477" s="91" t="s">
        <v>622</v>
      </c>
      <c r="F4477" s="91" t="s">
        <v>623</v>
      </c>
      <c r="G4477" s="91" t="s">
        <v>622</v>
      </c>
      <c r="H4477" s="91">
        <v>360</v>
      </c>
      <c r="I4477" s="91" t="s">
        <v>1063</v>
      </c>
      <c r="J4477" s="2" t="s">
        <v>3336</v>
      </c>
      <c r="K4477" s="2" t="s">
        <v>3296</v>
      </c>
      <c r="L4477" s="2" t="s">
        <v>35</v>
      </c>
      <c r="M4477" s="91" t="s">
        <v>622</v>
      </c>
      <c r="N4477" s="64"/>
      <c r="O4477" s="64" t="s">
        <v>2057</v>
      </c>
      <c r="P4477" s="64" t="s">
        <v>46</v>
      </c>
      <c r="Q4477" s="16">
        <v>0.04</v>
      </c>
      <c r="R4477" s="64" t="s">
        <v>2067</v>
      </c>
      <c r="S4477" s="64"/>
      <c r="T4477" s="84">
        <v>-1993.4765199999997</v>
      </c>
      <c r="U4477" s="84"/>
      <c r="V4477" s="84">
        <v>0</v>
      </c>
      <c r="W4477" s="84">
        <f t="shared" si="699"/>
        <v>-1993.4765199999997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0.12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3417</v>
      </c>
      <c r="B4478" s="91" t="s">
        <v>35</v>
      </c>
      <c r="C4478" s="91" t="s">
        <v>166</v>
      </c>
      <c r="D4478" s="91" t="s">
        <v>167</v>
      </c>
      <c r="E4478" s="91" t="s">
        <v>2243</v>
      </c>
      <c r="F4478" s="91" t="s">
        <v>2243</v>
      </c>
      <c r="G4478" s="91" t="s">
        <v>2243</v>
      </c>
      <c r="H4478" s="91">
        <v>360</v>
      </c>
      <c r="I4478" s="91" t="s">
        <v>1063</v>
      </c>
      <c r="J4478" s="2" t="s">
        <v>3336</v>
      </c>
      <c r="K4478" s="2" t="s">
        <v>3296</v>
      </c>
      <c r="L4478" s="2" t="s">
        <v>35</v>
      </c>
      <c r="M4478" s="91" t="s">
        <v>2243</v>
      </c>
      <c r="N4478" s="64"/>
      <c r="O4478" s="64" t="s">
        <v>413</v>
      </c>
      <c r="P4478" s="64" t="s">
        <v>41</v>
      </c>
      <c r="Q4478" s="16">
        <v>0</v>
      </c>
      <c r="R4478" s="64" t="s">
        <v>2244</v>
      </c>
      <c r="S4478" s="64"/>
      <c r="T4478" s="84">
        <v>3139.3</v>
      </c>
      <c r="U4478" s="84"/>
      <c r="V4478" s="84">
        <v>0</v>
      </c>
      <c r="W4478" s="84">
        <f t="shared" si="699"/>
        <v>3139.3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3417</v>
      </c>
      <c r="B4479" s="91" t="s">
        <v>35</v>
      </c>
      <c r="C4479" s="91" t="s">
        <v>166</v>
      </c>
      <c r="D4479" s="91" t="s">
        <v>167</v>
      </c>
      <c r="E4479" s="91" t="s">
        <v>2245</v>
      </c>
      <c r="F4479" s="91" t="s">
        <v>2245</v>
      </c>
      <c r="G4479" s="91" t="s">
        <v>2245</v>
      </c>
      <c r="H4479" s="91">
        <v>360</v>
      </c>
      <c r="I4479" s="91" t="s">
        <v>1063</v>
      </c>
      <c r="J4479" s="2" t="s">
        <v>3336</v>
      </c>
      <c r="K4479" s="2" t="s">
        <v>3296</v>
      </c>
      <c r="L4479" s="2" t="s">
        <v>35</v>
      </c>
      <c r="M4479" s="91" t="s">
        <v>2245</v>
      </c>
      <c r="N4479" s="64"/>
      <c r="O4479" s="64" t="s">
        <v>413</v>
      </c>
      <c r="P4479" s="64" t="s">
        <v>46</v>
      </c>
      <c r="Q4479" s="16">
        <v>0.01</v>
      </c>
      <c r="R4479" s="64" t="s">
        <v>2246</v>
      </c>
      <c r="S4479" s="64"/>
      <c r="T4479" s="84">
        <v>4939.5</v>
      </c>
      <c r="U4479" s="84"/>
      <c r="V4479" s="84">
        <v>0</v>
      </c>
      <c r="W4479" s="84">
        <f t="shared" si="699"/>
        <v>4939.5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3417</v>
      </c>
      <c r="B4480" s="91" t="s">
        <v>35</v>
      </c>
      <c r="C4480" s="91" t="s">
        <v>166</v>
      </c>
      <c r="D4480" s="91" t="s">
        <v>171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1063</v>
      </c>
      <c r="J4480" s="2" t="s">
        <v>3336</v>
      </c>
      <c r="K4480" s="2" t="s">
        <v>3296</v>
      </c>
      <c r="L4480" s="2" t="s">
        <v>35</v>
      </c>
      <c r="M4480" s="91" t="s">
        <v>2248</v>
      </c>
      <c r="N4480" s="64"/>
      <c r="O4480" s="64" t="s">
        <v>413</v>
      </c>
      <c r="P4480" s="64" t="s">
        <v>46</v>
      </c>
      <c r="Q4480" s="16">
        <v>0.03</v>
      </c>
      <c r="R4480" s="64" t="s">
        <v>2249</v>
      </c>
      <c r="S4480" s="64"/>
      <c r="T4480" s="84">
        <v>1</v>
      </c>
      <c r="U4480" s="84"/>
      <c r="V4480" s="84">
        <v>0</v>
      </c>
      <c r="W4480" s="84">
        <f t="shared" si="699"/>
        <v>1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3417</v>
      </c>
      <c r="B4481" s="91" t="s">
        <v>35</v>
      </c>
      <c r="C4481" s="91" t="s">
        <v>166</v>
      </c>
      <c r="D4481" s="91" t="s">
        <v>171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1063</v>
      </c>
      <c r="J4481" s="2" t="s">
        <v>3336</v>
      </c>
      <c r="K4481" s="2" t="s">
        <v>3296</v>
      </c>
      <c r="L4481" s="2" t="s">
        <v>35</v>
      </c>
      <c r="M4481" s="91" t="s">
        <v>2251</v>
      </c>
      <c r="N4481" s="64"/>
      <c r="O4481" s="64" t="s">
        <v>413</v>
      </c>
      <c r="P4481" s="64" t="s">
        <v>41</v>
      </c>
      <c r="Q4481" s="16">
        <v>0</v>
      </c>
      <c r="R4481" s="64" t="s">
        <v>2252</v>
      </c>
      <c r="S4481" s="64"/>
      <c r="T4481" s="84">
        <v>62.199999999999818</v>
      </c>
      <c r="U4481" s="84"/>
      <c r="V4481" s="84">
        <v>0</v>
      </c>
      <c r="W4481" s="84">
        <f t="shared" si="699"/>
        <v>62.199999999999818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3417</v>
      </c>
      <c r="B4482" s="91" t="s">
        <v>35</v>
      </c>
      <c r="C4482" s="91" t="s">
        <v>166</v>
      </c>
      <c r="D4482" s="91" t="s">
        <v>171</v>
      </c>
      <c r="E4482" s="91" t="s">
        <v>2253</v>
      </c>
      <c r="F4482" s="91" t="s">
        <v>2253</v>
      </c>
      <c r="G4482" s="91" t="s">
        <v>2253</v>
      </c>
      <c r="H4482" s="91">
        <v>360</v>
      </c>
      <c r="I4482" s="91" t="s">
        <v>1063</v>
      </c>
      <c r="J4482" s="2" t="s">
        <v>3336</v>
      </c>
      <c r="K4482" s="2" t="s">
        <v>3296</v>
      </c>
      <c r="L4482" s="2" t="s">
        <v>35</v>
      </c>
      <c r="M4482" s="91" t="s">
        <v>2254</v>
      </c>
      <c r="N4482" s="64"/>
      <c r="O4482" s="64" t="s">
        <v>413</v>
      </c>
      <c r="P4482" s="64" t="s">
        <v>41</v>
      </c>
      <c r="Q4482" s="16">
        <v>0</v>
      </c>
      <c r="R4482" s="64" t="s">
        <v>2255</v>
      </c>
      <c r="S4482" s="64"/>
      <c r="T4482" s="84">
        <v>54.699999999999903</v>
      </c>
      <c r="U4482" s="84"/>
      <c r="V4482" s="84">
        <v>0</v>
      </c>
      <c r="W4482" s="84">
        <f t="shared" si="699"/>
        <v>54.699999999999903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7.0000000000000007E-2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3417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3336</v>
      </c>
      <c r="K4483" s="2" t="s">
        <v>3296</v>
      </c>
      <c r="L4483" s="2" t="s">
        <v>35</v>
      </c>
      <c r="M4483" s="91" t="s">
        <v>1957</v>
      </c>
      <c r="N4483" s="64"/>
      <c r="O4483" s="64" t="s">
        <v>45</v>
      </c>
      <c r="P4483" s="64" t="s">
        <v>46</v>
      </c>
      <c r="Q4483" s="16">
        <v>0.02</v>
      </c>
      <c r="R4483" s="64" t="s">
        <v>1959</v>
      </c>
      <c r="S4483" s="64"/>
      <c r="T4483" s="84">
        <v>95600</v>
      </c>
      <c r="U4483" s="84"/>
      <c r="V4483" s="84">
        <v>0</v>
      </c>
      <c r="W4483" s="84">
        <f t="shared" si="699"/>
        <v>95600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0.12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3418</v>
      </c>
      <c r="B4484" s="91" t="s">
        <v>35</v>
      </c>
      <c r="C4484" s="91" t="s">
        <v>166</v>
      </c>
      <c r="D4484" s="91" t="s">
        <v>171</v>
      </c>
      <c r="E4484" s="91" t="s">
        <v>1957</v>
      </c>
      <c r="F4484" s="91" t="s">
        <v>1957</v>
      </c>
      <c r="G4484" s="91" t="s">
        <v>1957</v>
      </c>
      <c r="H4484" s="91">
        <v>360</v>
      </c>
      <c r="I4484" s="91" t="s">
        <v>1063</v>
      </c>
      <c r="J4484" s="2" t="s">
        <v>3336</v>
      </c>
      <c r="K4484" s="2" t="s">
        <v>3296</v>
      </c>
      <c r="L4484" s="2" t="s">
        <v>35</v>
      </c>
      <c r="M4484" s="91" t="s">
        <v>1957</v>
      </c>
      <c r="N4484" s="64"/>
      <c r="O4484" s="64" t="s">
        <v>944</v>
      </c>
      <c r="P4484" s="64" t="s">
        <v>46</v>
      </c>
      <c r="Q4484" s="16">
        <v>0.02</v>
      </c>
      <c r="R4484" s="64" t="s">
        <v>1958</v>
      </c>
      <c r="S4484" s="64"/>
      <c r="T4484" s="84">
        <v>-594818.11</v>
      </c>
      <c r="U4484" s="84"/>
      <c r="V4484" s="84">
        <v>0</v>
      </c>
      <c r="W4484" s="84">
        <f t="shared" si="699"/>
        <v>-594818.11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0.15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3417</v>
      </c>
      <c r="B4485" s="91" t="s">
        <v>35</v>
      </c>
      <c r="C4485" s="91" t="s">
        <v>166</v>
      </c>
      <c r="D4485" s="91" t="s">
        <v>171</v>
      </c>
      <c r="E4485" s="91" t="s">
        <v>2256</v>
      </c>
      <c r="F4485" s="91" t="s">
        <v>2256</v>
      </c>
      <c r="G4485" s="91" t="s">
        <v>2256</v>
      </c>
      <c r="H4485" s="91">
        <v>360</v>
      </c>
      <c r="I4485" s="91" t="s">
        <v>1063</v>
      </c>
      <c r="J4485" s="2" t="s">
        <v>3336</v>
      </c>
      <c r="K4485" s="2" t="s">
        <v>3296</v>
      </c>
      <c r="L4485" s="2" t="s">
        <v>35</v>
      </c>
      <c r="M4485" s="91" t="s">
        <v>1999</v>
      </c>
      <c r="N4485" s="64"/>
      <c r="O4485" s="64" t="s">
        <v>413</v>
      </c>
      <c r="P4485" s="64" t="s">
        <v>41</v>
      </c>
      <c r="Q4485" s="16">
        <v>0</v>
      </c>
      <c r="R4485" s="64" t="s">
        <v>2257</v>
      </c>
      <c r="S4485" s="64"/>
      <c r="T4485" s="84">
        <v>8603.76</v>
      </c>
      <c r="U4485" s="84"/>
      <c r="V4485" s="84">
        <v>0</v>
      </c>
      <c r="W4485" s="84">
        <f t="shared" si="699"/>
        <v>8603.76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7.0000000000000007E-2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3418</v>
      </c>
      <c r="B4486" s="91" t="s">
        <v>35</v>
      </c>
      <c r="C4486" s="91" t="s">
        <v>166</v>
      </c>
      <c r="D4486" s="91" t="s">
        <v>176</v>
      </c>
      <c r="E4486" s="91" t="s">
        <v>2258</v>
      </c>
      <c r="F4486" s="91" t="s">
        <v>2258</v>
      </c>
      <c r="G4486" s="91" t="s">
        <v>2258</v>
      </c>
      <c r="H4486" s="91">
        <v>360</v>
      </c>
      <c r="I4486" s="91" t="s">
        <v>1063</v>
      </c>
      <c r="J4486" s="2" t="s">
        <v>3336</v>
      </c>
      <c r="K4486" s="2" t="s">
        <v>3296</v>
      </c>
      <c r="L4486" s="2" t="s">
        <v>35</v>
      </c>
      <c r="M4486" s="91" t="s">
        <v>2258</v>
      </c>
      <c r="N4486" s="64"/>
      <c r="O4486" s="64" t="s">
        <v>45</v>
      </c>
      <c r="P4486" s="64" t="s">
        <v>41</v>
      </c>
      <c r="Q4486" s="16">
        <v>0</v>
      </c>
      <c r="R4486" s="64" t="s">
        <v>2259</v>
      </c>
      <c r="S4486" s="64"/>
      <c r="T4486" s="84">
        <v>9.9500000000007294</v>
      </c>
      <c r="U4486" s="84"/>
      <c r="V4486" s="84">
        <v>0</v>
      </c>
      <c r="W4486" s="84">
        <f t="shared" si="699"/>
        <v>9.9500000000007294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3418</v>
      </c>
      <c r="B4487" s="91" t="s">
        <v>35</v>
      </c>
      <c r="C4487" s="91" t="s">
        <v>166</v>
      </c>
      <c r="D4487" s="91" t="s">
        <v>176</v>
      </c>
      <c r="E4487" s="91" t="s">
        <v>945</v>
      </c>
      <c r="F4487" s="91" t="s">
        <v>945</v>
      </c>
      <c r="G4487" s="91" t="s">
        <v>945</v>
      </c>
      <c r="H4487" s="91">
        <v>360</v>
      </c>
      <c r="I4487" s="91" t="s">
        <v>1063</v>
      </c>
      <c r="J4487" s="2" t="s">
        <v>3336</v>
      </c>
      <c r="K4487" s="2" t="s">
        <v>3296</v>
      </c>
      <c r="L4487" s="2" t="s">
        <v>35</v>
      </c>
      <c r="M4487" s="91" t="s">
        <v>2260</v>
      </c>
      <c r="N4487" s="64"/>
      <c r="O4487" s="64" t="s">
        <v>45</v>
      </c>
      <c r="P4487" s="64" t="s">
        <v>46</v>
      </c>
      <c r="Q4487" s="16">
        <v>0.06</v>
      </c>
      <c r="R4487" s="64" t="s">
        <v>2261</v>
      </c>
      <c r="S4487" s="64"/>
      <c r="T4487" s="84">
        <v>5157.2</v>
      </c>
      <c r="U4487" s="84"/>
      <c r="V4487" s="84">
        <v>0</v>
      </c>
      <c r="W4487" s="84">
        <f t="shared" si="699"/>
        <v>5157.2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3418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3336</v>
      </c>
      <c r="K4488" s="2" t="s">
        <v>3296</v>
      </c>
      <c r="L4488" s="2" t="s">
        <v>35</v>
      </c>
      <c r="M4488" s="91" t="s">
        <v>1620</v>
      </c>
      <c r="N4488" s="64"/>
      <c r="O4488" s="64" t="s">
        <v>45</v>
      </c>
      <c r="P4488" s="64" t="s">
        <v>46</v>
      </c>
      <c r="Q4488" s="16">
        <v>0.01</v>
      </c>
      <c r="R4488" s="64" t="s">
        <v>1626</v>
      </c>
      <c r="S4488" s="64"/>
      <c r="T4488" s="84">
        <v>-966783.75237999996</v>
      </c>
      <c r="U4488" s="84"/>
      <c r="V4488" s="84">
        <v>0</v>
      </c>
      <c r="W4488" s="84">
        <f t="shared" si="699"/>
        <v>-966783.75237999996</v>
      </c>
      <c r="X4488" s="84">
        <f t="shared" si="700"/>
        <v>0</v>
      </c>
      <c r="Y4488" s="84"/>
      <c r="Z4488" s="16">
        <v>0</v>
      </c>
      <c r="AA4488" s="7">
        <v>0</v>
      </c>
      <c r="AB4488" s="7">
        <f t="shared" si="695"/>
        <v>0</v>
      </c>
      <c r="AC4488" s="5">
        <f t="shared" si="696"/>
        <v>0</v>
      </c>
      <c r="AD4488" s="84">
        <f t="shared" si="701"/>
        <v>0</v>
      </c>
      <c r="AE4488" s="3">
        <f>VLOOKUP(I4488,[1]媒体政策预估表!A:N,MATCH(O4488,[1]媒体政策预估表!$A$2:$M$2,0),0)</f>
        <v>0.12</v>
      </c>
      <c r="AF4488" s="7">
        <f t="shared" si="697"/>
        <v>0</v>
      </c>
      <c r="AG4488" s="16">
        <v>0</v>
      </c>
      <c r="AH4488" s="84">
        <f t="shared" si="702"/>
        <v>0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3417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3336</v>
      </c>
      <c r="K4489" s="2" t="s">
        <v>3296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1626</v>
      </c>
      <c r="S4489" s="64"/>
      <c r="T4489" s="84">
        <v>-796096.47025999986</v>
      </c>
      <c r="U4489" s="84"/>
      <c r="V4489" s="84">
        <v>14011.5245</v>
      </c>
      <c r="W4489" s="84">
        <f t="shared" si="699"/>
        <v>-810107.99475999991</v>
      </c>
      <c r="X4489" s="84">
        <f t="shared" si="700"/>
        <v>13872.796534653466</v>
      </c>
      <c r="Y4489" s="84"/>
      <c r="Z4489" s="16">
        <v>0</v>
      </c>
      <c r="AA4489" s="7">
        <v>0</v>
      </c>
      <c r="AB4489" s="7">
        <f t="shared" si="695"/>
        <v>13872.796534653466</v>
      </c>
      <c r="AC4489" s="5">
        <f t="shared" si="696"/>
        <v>138.72796534653389</v>
      </c>
      <c r="AD4489" s="84">
        <f t="shared" si="701"/>
        <v>14011.5245</v>
      </c>
      <c r="AE4489" s="3">
        <f>VLOOKUP(I4489,[1]媒体政策预估表!A:N,MATCH(O4489,[1]媒体政策预估表!$A$2:$M$2,0),0)</f>
        <v>0.15</v>
      </c>
      <c r="AF4489" s="7">
        <f t="shared" si="697"/>
        <v>2101.7286749999998</v>
      </c>
      <c r="AG4489" s="16">
        <v>0</v>
      </c>
      <c r="AH4489" s="84">
        <f t="shared" si="702"/>
        <v>14011.5245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3418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3336</v>
      </c>
      <c r="K4490" s="2" t="s">
        <v>3296</v>
      </c>
      <c r="L4490" s="2" t="s">
        <v>35</v>
      </c>
      <c r="M4490" s="91" t="s">
        <v>1620</v>
      </c>
      <c r="N4490" s="64"/>
      <c r="O4490" s="64" t="s">
        <v>944</v>
      </c>
      <c r="P4490" s="64" t="s">
        <v>46</v>
      </c>
      <c r="Q4490" s="16">
        <v>0.01</v>
      </c>
      <c r="R4490" s="64" t="s">
        <v>1621</v>
      </c>
      <c r="S4490" s="64"/>
      <c r="T4490" s="84">
        <v>-87014.13231999999</v>
      </c>
      <c r="U4490" s="84"/>
      <c r="V4490" s="84">
        <v>23020.07962</v>
      </c>
      <c r="W4490" s="84">
        <f t="shared" si="699"/>
        <v>-110034.21193999999</v>
      </c>
      <c r="X4490" s="84">
        <f t="shared" si="700"/>
        <v>22792.158039603961</v>
      </c>
      <c r="Y4490" s="84"/>
      <c r="Z4490" s="16">
        <v>0</v>
      </c>
      <c r="AA4490" s="7">
        <v>0</v>
      </c>
      <c r="AB4490" s="7">
        <f t="shared" si="695"/>
        <v>22792.158039603961</v>
      </c>
      <c r="AC4490" s="5">
        <f t="shared" si="696"/>
        <v>227.92158039603964</v>
      </c>
      <c r="AD4490" s="84">
        <f t="shared" si="701"/>
        <v>23020.07962</v>
      </c>
      <c r="AE4490" s="3">
        <f>VLOOKUP(I4490,[1]媒体政策预估表!A:N,MATCH(O4490,[1]媒体政策预估表!$A$2:$M$2,0),0)</f>
        <v>0.15</v>
      </c>
      <c r="AF4490" s="7">
        <f t="shared" si="697"/>
        <v>3453.011943</v>
      </c>
      <c r="AG4490" s="16">
        <v>0</v>
      </c>
      <c r="AH4490" s="84">
        <f t="shared" si="702"/>
        <v>23020.07962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3417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3336</v>
      </c>
      <c r="K4491" s="2" t="s">
        <v>3296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1626</v>
      </c>
      <c r="S4491" s="64"/>
      <c r="T4491" s="84">
        <v>-7162.6865100000014</v>
      </c>
      <c r="U4491" s="84"/>
      <c r="V4491" s="84">
        <v>0</v>
      </c>
      <c r="W4491" s="84">
        <f t="shared" si="699"/>
        <v>-7162.6865100000014</v>
      </c>
      <c r="X4491" s="84">
        <f t="shared" si="700"/>
        <v>0</v>
      </c>
      <c r="Y4491" s="84"/>
      <c r="Z4491" s="16">
        <v>0</v>
      </c>
      <c r="AA4491" s="7">
        <v>0</v>
      </c>
      <c r="AB4491" s="7">
        <f t="shared" si="695"/>
        <v>0</v>
      </c>
      <c r="AC4491" s="5">
        <f t="shared" si="696"/>
        <v>0</v>
      </c>
      <c r="AD4491" s="84">
        <f t="shared" si="701"/>
        <v>0</v>
      </c>
      <c r="AE4491" s="3">
        <f>VLOOKUP(I4491,[1]媒体政策预估表!A:N,MATCH(O4491,[1]媒体政策预估表!$A$2:$M$2,0),0)</f>
        <v>0.12</v>
      </c>
      <c r="AF4491" s="7">
        <f t="shared" si="697"/>
        <v>0</v>
      </c>
      <c r="AG4491" s="16">
        <v>0</v>
      </c>
      <c r="AH4491" s="84">
        <f t="shared" si="702"/>
        <v>0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3418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3336</v>
      </c>
      <c r="K4492" s="2" t="s">
        <v>3296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1621</v>
      </c>
      <c r="S4492" s="64"/>
      <c r="T4492" s="84">
        <v>-113143.23625999999</v>
      </c>
      <c r="U4492" s="84"/>
      <c r="V4492" s="84">
        <v>6597.2800999999999</v>
      </c>
      <c r="W4492" s="84">
        <f t="shared" si="699"/>
        <v>-119740.51635999999</v>
      </c>
      <c r="X4492" s="84">
        <f t="shared" si="700"/>
        <v>6531.960495049505</v>
      </c>
      <c r="Y4492" s="84"/>
      <c r="Z4492" s="16">
        <v>0</v>
      </c>
      <c r="AA4492" s="7">
        <v>0</v>
      </c>
      <c r="AB4492" s="7">
        <f t="shared" si="695"/>
        <v>6531.960495049505</v>
      </c>
      <c r="AC4492" s="5">
        <f t="shared" si="696"/>
        <v>65.319604950494977</v>
      </c>
      <c r="AD4492" s="84">
        <f t="shared" si="701"/>
        <v>6597.2800999999999</v>
      </c>
      <c r="AE4492" s="3">
        <f>VLOOKUP(I4492,[1]媒体政策预估表!A:N,MATCH(O4492,[1]媒体政策预估表!$A$2:$M$2,0),0)</f>
        <v>0.12</v>
      </c>
      <c r="AF4492" s="7">
        <f t="shared" si="697"/>
        <v>791.67361199999993</v>
      </c>
      <c r="AG4492" s="16">
        <v>0</v>
      </c>
      <c r="AH4492" s="84">
        <f t="shared" si="702"/>
        <v>6597.2800999999999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3417</v>
      </c>
      <c r="B4493" s="91" t="s">
        <v>35</v>
      </c>
      <c r="C4493" s="91" t="s">
        <v>166</v>
      </c>
      <c r="D4493" s="91" t="s">
        <v>176</v>
      </c>
      <c r="E4493" s="91" t="s">
        <v>1620</v>
      </c>
      <c r="F4493" s="91" t="s">
        <v>1620</v>
      </c>
      <c r="G4493" s="91" t="s">
        <v>1620</v>
      </c>
      <c r="H4493" s="91">
        <v>360</v>
      </c>
      <c r="I4493" s="91" t="s">
        <v>1063</v>
      </c>
      <c r="J4493" s="2" t="s">
        <v>3336</v>
      </c>
      <c r="K4493" s="2" t="s">
        <v>3296</v>
      </c>
      <c r="L4493" s="2" t="s">
        <v>35</v>
      </c>
      <c r="M4493" s="91" t="s">
        <v>1620</v>
      </c>
      <c r="N4493" s="64"/>
      <c r="O4493" s="64" t="s">
        <v>2057</v>
      </c>
      <c r="P4493" s="64" t="s">
        <v>46</v>
      </c>
      <c r="Q4493" s="16">
        <v>0.01</v>
      </c>
      <c r="R4493" s="64" t="s">
        <v>1622</v>
      </c>
      <c r="S4493" s="64"/>
      <c r="T4493" s="84">
        <v>-572269.48670999997</v>
      </c>
      <c r="U4493" s="84"/>
      <c r="V4493" s="84">
        <v>59127.883170000001</v>
      </c>
      <c r="W4493" s="84">
        <f t="shared" si="699"/>
        <v>-631397.36988000001</v>
      </c>
      <c r="X4493" s="84">
        <f t="shared" si="700"/>
        <v>58542.458584158419</v>
      </c>
      <c r="Y4493" s="84"/>
      <c r="Z4493" s="16">
        <v>0</v>
      </c>
      <c r="AA4493" s="7">
        <v>0</v>
      </c>
      <c r="AB4493" s="7">
        <f t="shared" ref="AB4493:AB4556" si="703">X4493+AA4493</f>
        <v>58542.458584158419</v>
      </c>
      <c r="AC4493" s="5">
        <f t="shared" ref="AC4493:AC4556" si="704">IF(P4493="返现",X4493*Q4493,V4493-X4493)</f>
        <v>585.42458584158157</v>
      </c>
      <c r="AD4493" s="84">
        <f t="shared" si="701"/>
        <v>59127.883170000001</v>
      </c>
      <c r="AE4493" s="3">
        <f>VLOOKUP(I4493,[1]媒体政策预估表!A:N,MATCH(O4493,[1]媒体政策预估表!$A$2:$M$2,0),0)</f>
        <v>0.12</v>
      </c>
      <c r="AF4493" s="7">
        <f t="shared" ref="AF4493:AF4556" si="705">AD4493*AE4493</f>
        <v>7095.3459803999995</v>
      </c>
      <c r="AG4493" s="16">
        <v>0</v>
      </c>
      <c r="AH4493" s="84">
        <f t="shared" si="702"/>
        <v>59127.883170000001</v>
      </c>
      <c r="AI4493" s="64"/>
      <c r="AJ4493" s="1" t="e">
        <v>#N/A</v>
      </c>
      <c r="AK4493" s="12">
        <f t="shared" si="698"/>
        <v>0</v>
      </c>
    </row>
    <row r="4494" spans="1:37" hidden="1" x14ac:dyDescent="0.3">
      <c r="A4494" s="104" t="s">
        <v>3417</v>
      </c>
      <c r="B4494" s="91" t="s">
        <v>35</v>
      </c>
      <c r="C4494" s="91" t="s">
        <v>166</v>
      </c>
      <c r="D4494" s="91" t="s">
        <v>176</v>
      </c>
      <c r="E4494" s="91" t="s">
        <v>729</v>
      </c>
      <c r="F4494" s="91" t="s">
        <v>729</v>
      </c>
      <c r="G4494" s="91" t="s">
        <v>729</v>
      </c>
      <c r="H4494" s="91">
        <v>360</v>
      </c>
      <c r="I4494" s="91" t="s">
        <v>1063</v>
      </c>
      <c r="J4494" s="2" t="s">
        <v>3336</v>
      </c>
      <c r="K4494" s="2" t="s">
        <v>3296</v>
      </c>
      <c r="L4494" s="2" t="s">
        <v>35</v>
      </c>
      <c r="M4494" s="91" t="s">
        <v>729</v>
      </c>
      <c r="N4494" s="64"/>
      <c r="O4494" s="64" t="s">
        <v>45</v>
      </c>
      <c r="P4494" s="64" t="s">
        <v>46</v>
      </c>
      <c r="Q4494" s="16">
        <v>0.02</v>
      </c>
      <c r="R4494" s="64" t="s">
        <v>2262</v>
      </c>
      <c r="S4494" s="64"/>
      <c r="T4494" s="84">
        <v>0.16000000000349199</v>
      </c>
      <c r="U4494" s="84"/>
      <c r="V4494" s="84">
        <v>0</v>
      </c>
      <c r="W4494" s="84">
        <f t="shared" si="699"/>
        <v>0.16000000000349199</v>
      </c>
      <c r="X4494" s="84">
        <f t="shared" si="700"/>
        <v>0</v>
      </c>
      <c r="Y4494" s="84"/>
      <c r="Z4494" s="16">
        <v>0</v>
      </c>
      <c r="AA4494" s="7">
        <v>0</v>
      </c>
      <c r="AB4494" s="7">
        <f t="shared" si="703"/>
        <v>0</v>
      </c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0.12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 t="s">
        <v>3708</v>
      </c>
      <c r="AK4494" s="12">
        <f t="shared" si="698"/>
        <v>0</v>
      </c>
    </row>
    <row r="4495" spans="1:37" hidden="1" x14ac:dyDescent="0.3">
      <c r="A4495" s="104" t="s">
        <v>3417</v>
      </c>
      <c r="B4495" s="91" t="s">
        <v>35</v>
      </c>
      <c r="C4495" s="91" t="s">
        <v>166</v>
      </c>
      <c r="D4495" s="91" t="s">
        <v>176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1063</v>
      </c>
      <c r="J4495" s="2" t="s">
        <v>3336</v>
      </c>
      <c r="K4495" s="2" t="s">
        <v>3296</v>
      </c>
      <c r="L4495" s="2" t="s">
        <v>35</v>
      </c>
      <c r="M4495" s="91" t="s">
        <v>2264</v>
      </c>
      <c r="N4495" s="64"/>
      <c r="O4495" s="64" t="s">
        <v>413</v>
      </c>
      <c r="P4495" s="64" t="s">
        <v>46</v>
      </c>
      <c r="Q4495" s="16">
        <v>0.02</v>
      </c>
      <c r="R4495" s="64" t="s">
        <v>2265</v>
      </c>
      <c r="S4495" s="64"/>
      <c r="T4495" s="84">
        <v>1.2799999999988401</v>
      </c>
      <c r="U4495" s="84"/>
      <c r="V4495" s="84">
        <v>0</v>
      </c>
      <c r="W4495" s="84">
        <f t="shared" si="699"/>
        <v>1.2799999999988401</v>
      </c>
      <c r="X4495" s="84">
        <f t="shared" si="700"/>
        <v>0</v>
      </c>
      <c r="Y4495" s="84"/>
      <c r="Z4495" s="16">
        <v>0</v>
      </c>
      <c r="AA4495" s="7">
        <v>0</v>
      </c>
      <c r="AB4495" s="7"/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>
        <v>60</v>
      </c>
      <c r="AK4495" s="12">
        <f t="shared" si="698"/>
        <v>0</v>
      </c>
    </row>
    <row r="4496" spans="1:37" hidden="1" x14ac:dyDescent="0.3">
      <c r="A4496" s="104" t="s">
        <v>3417</v>
      </c>
      <c r="B4496" s="91" t="s">
        <v>35</v>
      </c>
      <c r="C4496" s="91" t="s">
        <v>166</v>
      </c>
      <c r="D4496" s="91" t="s">
        <v>176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1063</v>
      </c>
      <c r="J4496" s="2" t="s">
        <v>3336</v>
      </c>
      <c r="K4496" s="2" t="s">
        <v>3296</v>
      </c>
      <c r="L4496" s="2" t="s">
        <v>35</v>
      </c>
      <c r="M4496" s="91" t="s">
        <v>2267</v>
      </c>
      <c r="N4496" s="64"/>
      <c r="O4496" s="64" t="s">
        <v>413</v>
      </c>
      <c r="P4496" s="64" t="s">
        <v>46</v>
      </c>
      <c r="Q4496" s="16">
        <v>0.03</v>
      </c>
      <c r="R4496" s="64" t="s">
        <v>2268</v>
      </c>
      <c r="S4496" s="64"/>
      <c r="T4496" s="84">
        <v>489.4</v>
      </c>
      <c r="U4496" s="84"/>
      <c r="V4496" s="84">
        <v>0</v>
      </c>
      <c r="W4496" s="84">
        <f t="shared" si="699"/>
        <v>489.4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7.0000000000000007E-2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3417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3336</v>
      </c>
      <c r="K4497" s="2" t="s">
        <v>3296</v>
      </c>
      <c r="L4497" s="2" t="s">
        <v>35</v>
      </c>
      <c r="M4497" s="91" t="s">
        <v>2270</v>
      </c>
      <c r="N4497" s="64"/>
      <c r="O4497" s="64" t="s">
        <v>45</v>
      </c>
      <c r="P4497" s="64" t="s">
        <v>46</v>
      </c>
      <c r="Q4497" s="16">
        <v>0.06</v>
      </c>
      <c r="R4497" s="64" t="s">
        <v>2271</v>
      </c>
      <c r="S4497" s="64"/>
      <c r="T4497" s="84">
        <v>7206.97</v>
      </c>
      <c r="U4497" s="84"/>
      <c r="V4497" s="84">
        <v>0</v>
      </c>
      <c r="W4497" s="84">
        <f t="shared" si="699"/>
        <v>7206.97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0.12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3417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3336</v>
      </c>
      <c r="K4498" s="2" t="s">
        <v>3296</v>
      </c>
      <c r="L4498" s="2" t="s">
        <v>35</v>
      </c>
      <c r="M4498" s="91" t="s">
        <v>2270</v>
      </c>
      <c r="N4498" s="64"/>
      <c r="O4498" s="64" t="s">
        <v>413</v>
      </c>
      <c r="P4498" s="64" t="s">
        <v>46</v>
      </c>
      <c r="Q4498" s="16">
        <v>0.02</v>
      </c>
      <c r="R4498" s="64" t="s">
        <v>2271</v>
      </c>
      <c r="S4498" s="64"/>
      <c r="T4498" s="84">
        <v>-6242</v>
      </c>
      <c r="U4498" s="84"/>
      <c r="V4498" s="84">
        <v>0</v>
      </c>
      <c r="W4498" s="84">
        <f t="shared" si="699"/>
        <v>-6242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7.0000000000000007E-2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3418</v>
      </c>
      <c r="B4499" s="91" t="s">
        <v>35</v>
      </c>
      <c r="C4499" s="91" t="s">
        <v>166</v>
      </c>
      <c r="D4499" s="91" t="s">
        <v>176</v>
      </c>
      <c r="E4499" s="91" t="s">
        <v>2269</v>
      </c>
      <c r="F4499" s="91" t="s">
        <v>2269</v>
      </c>
      <c r="G4499" s="91" t="s">
        <v>2269</v>
      </c>
      <c r="H4499" s="91">
        <v>360</v>
      </c>
      <c r="I4499" s="91" t="s">
        <v>1063</v>
      </c>
      <c r="J4499" s="2" t="s">
        <v>3336</v>
      </c>
      <c r="K4499" s="2" t="s">
        <v>3296</v>
      </c>
      <c r="L4499" s="2" t="s">
        <v>35</v>
      </c>
      <c r="M4499" s="91" t="s">
        <v>2270</v>
      </c>
      <c r="N4499" s="64"/>
      <c r="O4499" s="64" t="s">
        <v>944</v>
      </c>
      <c r="P4499" s="64" t="s">
        <v>46</v>
      </c>
      <c r="Q4499" s="16">
        <v>0.06</v>
      </c>
      <c r="R4499" s="64" t="s">
        <v>2271</v>
      </c>
      <c r="S4499" s="64"/>
      <c r="T4499" s="84">
        <v>-513.77</v>
      </c>
      <c r="U4499" s="84"/>
      <c r="V4499" s="84">
        <v>0</v>
      </c>
      <c r="W4499" s="84">
        <f t="shared" si="699"/>
        <v>-513.77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0.15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3417</v>
      </c>
      <c r="B4500" s="91" t="s">
        <v>35</v>
      </c>
      <c r="C4500" s="91" t="s">
        <v>166</v>
      </c>
      <c r="D4500" s="91" t="s">
        <v>176</v>
      </c>
      <c r="E4500" s="91" t="s">
        <v>1745</v>
      </c>
      <c r="F4500" s="91" t="s">
        <v>1745</v>
      </c>
      <c r="G4500" s="91" t="s">
        <v>1745</v>
      </c>
      <c r="H4500" s="91">
        <v>360</v>
      </c>
      <c r="I4500" s="91" t="s">
        <v>1063</v>
      </c>
      <c r="J4500" s="2" t="s">
        <v>3336</v>
      </c>
      <c r="K4500" s="2" t="s">
        <v>3296</v>
      </c>
      <c r="L4500" s="2" t="s">
        <v>35</v>
      </c>
      <c r="M4500" s="91" t="s">
        <v>1745</v>
      </c>
      <c r="N4500" s="64"/>
      <c r="O4500" s="64" t="s">
        <v>45</v>
      </c>
      <c r="P4500" s="64" t="s">
        <v>41</v>
      </c>
      <c r="Q4500" s="16">
        <v>0</v>
      </c>
      <c r="R4500" s="64" t="s">
        <v>2272</v>
      </c>
      <c r="S4500" s="64"/>
      <c r="T4500" s="84">
        <v>0.229999999999563</v>
      </c>
      <c r="U4500" s="84"/>
      <c r="V4500" s="84">
        <v>0</v>
      </c>
      <c r="W4500" s="84">
        <f t="shared" si="699"/>
        <v>0.229999999999563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0.12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3417</v>
      </c>
      <c r="B4501" s="91" t="s">
        <v>35</v>
      </c>
      <c r="C4501" s="91" t="s">
        <v>166</v>
      </c>
      <c r="D4501" s="91" t="s">
        <v>176</v>
      </c>
      <c r="E4501" s="91" t="s">
        <v>2273</v>
      </c>
      <c r="F4501" s="91" t="s">
        <v>2273</v>
      </c>
      <c r="G4501" s="91" t="s">
        <v>2273</v>
      </c>
      <c r="H4501" s="91">
        <v>360</v>
      </c>
      <c r="I4501" s="91" t="s">
        <v>1063</v>
      </c>
      <c r="J4501" s="2" t="s">
        <v>3336</v>
      </c>
      <c r="K4501" s="2" t="s">
        <v>3296</v>
      </c>
      <c r="L4501" s="2" t="s">
        <v>35</v>
      </c>
      <c r="M4501" s="91" t="s">
        <v>2273</v>
      </c>
      <c r="N4501" s="64"/>
      <c r="O4501" s="64" t="s">
        <v>413</v>
      </c>
      <c r="P4501" s="64" t="s">
        <v>41</v>
      </c>
      <c r="Q4501" s="16">
        <v>0</v>
      </c>
      <c r="R4501" s="64" t="s">
        <v>2274</v>
      </c>
      <c r="S4501" s="64"/>
      <c r="T4501" s="84">
        <v>10000</v>
      </c>
      <c r="U4501" s="84"/>
      <c r="V4501" s="84">
        <v>0</v>
      </c>
      <c r="W4501" s="84">
        <f t="shared" si="699"/>
        <v>10000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7.0000000000000007E-2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3418</v>
      </c>
      <c r="B4502" s="91" t="s">
        <v>35</v>
      </c>
      <c r="C4502" s="91" t="s">
        <v>166</v>
      </c>
      <c r="D4502" s="91" t="s">
        <v>176</v>
      </c>
      <c r="E4502" s="91" t="s">
        <v>2275</v>
      </c>
      <c r="F4502" s="91" t="s">
        <v>2275</v>
      </c>
      <c r="G4502" s="91" t="s">
        <v>2275</v>
      </c>
      <c r="H4502" s="91">
        <v>360</v>
      </c>
      <c r="I4502" s="91" t="s">
        <v>1063</v>
      </c>
      <c r="J4502" s="2" t="s">
        <v>3336</v>
      </c>
      <c r="K4502" s="2" t="s">
        <v>3296</v>
      </c>
      <c r="L4502" s="2" t="s">
        <v>35</v>
      </c>
      <c r="M4502" s="91" t="s">
        <v>2276</v>
      </c>
      <c r="N4502" s="64"/>
      <c r="O4502" s="64" t="s">
        <v>45</v>
      </c>
      <c r="P4502" s="64" t="s">
        <v>46</v>
      </c>
      <c r="Q4502" s="16">
        <v>0.15</v>
      </c>
      <c r="R4502" s="64" t="s">
        <v>2277</v>
      </c>
      <c r="S4502" s="64"/>
      <c r="T4502" s="84">
        <v>12.079999999999927</v>
      </c>
      <c r="U4502" s="84"/>
      <c r="V4502" s="84">
        <v>0</v>
      </c>
      <c r="W4502" s="84">
        <f t="shared" si="699"/>
        <v>12.079999999999927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0.12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3417</v>
      </c>
      <c r="B4503" s="91" t="s">
        <v>35</v>
      </c>
      <c r="C4503" s="91" t="s">
        <v>166</v>
      </c>
      <c r="D4503" s="91" t="s">
        <v>176</v>
      </c>
      <c r="E4503" s="91" t="s">
        <v>2278</v>
      </c>
      <c r="F4503" s="91" t="s">
        <v>2279</v>
      </c>
      <c r="G4503" s="91" t="s">
        <v>2278</v>
      </c>
      <c r="H4503" s="91">
        <v>360</v>
      </c>
      <c r="I4503" s="91" t="s">
        <v>1063</v>
      </c>
      <c r="J4503" s="2" t="s">
        <v>3336</v>
      </c>
      <c r="K4503" s="2" t="s">
        <v>3296</v>
      </c>
      <c r="L4503" s="2" t="s">
        <v>35</v>
      </c>
      <c r="M4503" s="91" t="s">
        <v>2280</v>
      </c>
      <c r="N4503" s="64"/>
      <c r="O4503" s="64" t="s">
        <v>413</v>
      </c>
      <c r="P4503" s="64" t="s">
        <v>41</v>
      </c>
      <c r="Q4503" s="16">
        <v>0</v>
      </c>
      <c r="R4503" s="64" t="s">
        <v>2281</v>
      </c>
      <c r="S4503" s="64"/>
      <c r="T4503" s="84">
        <v>463.2</v>
      </c>
      <c r="U4503" s="84"/>
      <c r="V4503" s="84">
        <v>0</v>
      </c>
      <c r="W4503" s="84">
        <f t="shared" si="699"/>
        <v>463.2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7.0000000000000007E-2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3417</v>
      </c>
      <c r="B4504" s="91" t="s">
        <v>35</v>
      </c>
      <c r="C4504" s="91" t="s">
        <v>166</v>
      </c>
      <c r="D4504" s="91" t="s">
        <v>183</v>
      </c>
      <c r="E4504" s="91" t="s">
        <v>2282</v>
      </c>
      <c r="F4504" s="91" t="s">
        <v>2282</v>
      </c>
      <c r="G4504" s="91" t="s">
        <v>2282</v>
      </c>
      <c r="H4504" s="91">
        <v>360</v>
      </c>
      <c r="I4504" s="91" t="s">
        <v>1063</v>
      </c>
      <c r="J4504" s="2" t="s">
        <v>3336</v>
      </c>
      <c r="K4504" s="2" t="s">
        <v>3296</v>
      </c>
      <c r="L4504" s="2" t="s">
        <v>35</v>
      </c>
      <c r="M4504" s="91" t="s">
        <v>2282</v>
      </c>
      <c r="N4504" s="64"/>
      <c r="O4504" s="64" t="s">
        <v>45</v>
      </c>
      <c r="P4504" s="64" t="s">
        <v>46</v>
      </c>
      <c r="Q4504" s="16">
        <v>0.06</v>
      </c>
      <c r="R4504" s="64" t="s">
        <v>2283</v>
      </c>
      <c r="S4504" s="64"/>
      <c r="T4504" s="84">
        <v>84.229999999999606</v>
      </c>
      <c r="U4504" s="84"/>
      <c r="V4504" s="84">
        <v>0</v>
      </c>
      <c r="W4504" s="84">
        <f t="shared" si="699"/>
        <v>84.229999999999606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0.12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3418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3336</v>
      </c>
      <c r="K4505" s="2" t="s">
        <v>3296</v>
      </c>
      <c r="L4505" s="2" t="s">
        <v>35</v>
      </c>
      <c r="M4505" s="91" t="s">
        <v>2020</v>
      </c>
      <c r="N4505" s="64"/>
      <c r="O4505" s="64" t="s">
        <v>944</v>
      </c>
      <c r="P4505" s="64" t="s">
        <v>41</v>
      </c>
      <c r="Q4505" s="16">
        <v>0</v>
      </c>
      <c r="R4505" s="64" t="s">
        <v>2021</v>
      </c>
      <c r="S4505" s="64"/>
      <c r="T4505" s="84">
        <v>-77447.75</v>
      </c>
      <c r="U4505" s="84"/>
      <c r="V4505" s="84">
        <v>0</v>
      </c>
      <c r="W4505" s="84">
        <f t="shared" si="699"/>
        <v>-77447.75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0.15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3418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3336</v>
      </c>
      <c r="K4506" s="2" t="s">
        <v>3296</v>
      </c>
      <c r="L4506" s="2" t="s">
        <v>35</v>
      </c>
      <c r="M4506" s="91" t="s">
        <v>2020</v>
      </c>
      <c r="N4506" s="64"/>
      <c r="O4506" s="64" t="s">
        <v>2057</v>
      </c>
      <c r="P4506" s="64" t="s">
        <v>41</v>
      </c>
      <c r="Q4506" s="16">
        <v>0</v>
      </c>
      <c r="R4506" s="64" t="s">
        <v>2021</v>
      </c>
      <c r="S4506" s="64"/>
      <c r="T4506" s="84">
        <v>-22392.737779999999</v>
      </c>
      <c r="U4506" s="84"/>
      <c r="V4506" s="84">
        <v>0</v>
      </c>
      <c r="W4506" s="84">
        <f t="shared" si="699"/>
        <v>-22392.737779999999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3418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3336</v>
      </c>
      <c r="K4507" s="2" t="s">
        <v>3296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1836</v>
      </c>
      <c r="S4507" s="64"/>
      <c r="T4507" s="84">
        <v>-685889.37</v>
      </c>
      <c r="U4507" s="84"/>
      <c r="V4507" s="84">
        <v>0</v>
      </c>
      <c r="W4507" s="84">
        <f t="shared" si="699"/>
        <v>-685889.37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3417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3336</v>
      </c>
      <c r="K4508" s="2" t="s">
        <v>3296</v>
      </c>
      <c r="L4508" s="2" t="s">
        <v>35</v>
      </c>
      <c r="M4508" s="91" t="s">
        <v>1835</v>
      </c>
      <c r="N4508" s="64"/>
      <c r="O4508" s="64" t="s">
        <v>45</v>
      </c>
      <c r="P4508" s="64" t="s">
        <v>41</v>
      </c>
      <c r="Q4508" s="16">
        <v>0</v>
      </c>
      <c r="R4508" s="64" t="s">
        <v>1837</v>
      </c>
      <c r="S4508" s="64"/>
      <c r="T4508" s="84">
        <v>-1504159.5518600002</v>
      </c>
      <c r="U4508" s="84"/>
      <c r="V4508" s="84">
        <v>0</v>
      </c>
      <c r="W4508" s="84">
        <v>0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0.12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3418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3336</v>
      </c>
      <c r="K4509" s="2" t="s">
        <v>3296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1836</v>
      </c>
      <c r="S4509" s="64"/>
      <c r="T4509" s="84">
        <v>-60204.99</v>
      </c>
      <c r="U4509" s="84"/>
      <c r="V4509" s="84">
        <v>0</v>
      </c>
      <c r="W4509" s="84">
        <f t="shared" si="699"/>
        <v>-60204.99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3417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3336</v>
      </c>
      <c r="K4510" s="2" t="s">
        <v>3296</v>
      </c>
      <c r="L4510" s="2" t="s">
        <v>35</v>
      </c>
      <c r="M4510" s="91" t="s">
        <v>1835</v>
      </c>
      <c r="N4510" s="64"/>
      <c r="O4510" s="64" t="s">
        <v>944</v>
      </c>
      <c r="P4510" s="64" t="s">
        <v>41</v>
      </c>
      <c r="Q4510" s="16">
        <v>0</v>
      </c>
      <c r="R4510" s="64" t="s">
        <v>1837</v>
      </c>
      <c r="S4510" s="64"/>
      <c r="T4510" s="84">
        <v>-28357.105049999998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0.15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3418</v>
      </c>
      <c r="B4511" s="91" t="s">
        <v>35</v>
      </c>
      <c r="C4511" s="91" t="s">
        <v>166</v>
      </c>
      <c r="D4511" s="91" t="s">
        <v>183</v>
      </c>
      <c r="E4511" s="91" t="s">
        <v>184</v>
      </c>
      <c r="F4511" s="91" t="s">
        <v>185</v>
      </c>
      <c r="G4511" s="91" t="s">
        <v>184</v>
      </c>
      <c r="H4511" s="91">
        <v>360</v>
      </c>
      <c r="I4511" s="91" t="s">
        <v>1063</v>
      </c>
      <c r="J4511" s="2" t="s">
        <v>3336</v>
      </c>
      <c r="K4511" s="2" t="s">
        <v>3296</v>
      </c>
      <c r="L4511" s="2" t="s">
        <v>35</v>
      </c>
      <c r="M4511" s="91" t="s">
        <v>1835</v>
      </c>
      <c r="N4511" s="64"/>
      <c r="O4511" s="64" t="s">
        <v>2057</v>
      </c>
      <c r="P4511" s="64" t="s">
        <v>41</v>
      </c>
      <c r="Q4511" s="16">
        <v>0</v>
      </c>
      <c r="R4511" s="64" t="s">
        <v>1837</v>
      </c>
      <c r="S4511" s="64"/>
      <c r="T4511" s="84">
        <v>-771455.54529000004</v>
      </c>
      <c r="U4511" s="84"/>
      <c r="V4511" s="84">
        <v>0</v>
      </c>
      <c r="W4511" s="84">
        <v>0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3417</v>
      </c>
      <c r="B4512" s="91" t="s">
        <v>35</v>
      </c>
      <c r="C4512" s="91" t="s">
        <v>36</v>
      </c>
      <c r="D4512" s="91" t="s">
        <v>964</v>
      </c>
      <c r="E4512" s="91" t="s">
        <v>965</v>
      </c>
      <c r="F4512" s="91" t="s">
        <v>965</v>
      </c>
      <c r="G4512" s="91" t="s">
        <v>965</v>
      </c>
      <c r="H4512" s="91">
        <v>360</v>
      </c>
      <c r="I4512" s="91" t="s">
        <v>1063</v>
      </c>
      <c r="J4512" s="2" t="s">
        <v>3336</v>
      </c>
      <c r="K4512" s="2" t="s">
        <v>3296</v>
      </c>
      <c r="L4512" s="2" t="s">
        <v>35</v>
      </c>
      <c r="M4512" s="91" t="s">
        <v>2284</v>
      </c>
      <c r="N4512" s="64"/>
      <c r="O4512" s="64" t="s">
        <v>45</v>
      </c>
      <c r="P4512" s="64" t="s">
        <v>41</v>
      </c>
      <c r="Q4512" s="16">
        <v>0</v>
      </c>
      <c r="R4512" s="64" t="s">
        <v>2285</v>
      </c>
      <c r="S4512" s="64"/>
      <c r="T4512" s="84">
        <v>15465.78</v>
      </c>
      <c r="U4512" s="84"/>
      <c r="V4512" s="84">
        <v>0</v>
      </c>
      <c r="W4512" s="84">
        <f t="shared" si="699"/>
        <v>15465.78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0.12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3417</v>
      </c>
      <c r="B4513" s="91" t="s">
        <v>35</v>
      </c>
      <c r="C4513" s="91" t="s">
        <v>36</v>
      </c>
      <c r="D4513" s="91" t="s">
        <v>964</v>
      </c>
      <c r="E4513" s="91" t="s">
        <v>2286</v>
      </c>
      <c r="F4513" s="91" t="s">
        <v>2286</v>
      </c>
      <c r="G4513" s="91" t="s">
        <v>2286</v>
      </c>
      <c r="H4513" s="91">
        <v>360</v>
      </c>
      <c r="I4513" s="91" t="s">
        <v>1063</v>
      </c>
      <c r="J4513" s="2" t="s">
        <v>3336</v>
      </c>
      <c r="K4513" s="2" t="s">
        <v>3296</v>
      </c>
      <c r="L4513" s="2" t="s">
        <v>35</v>
      </c>
      <c r="M4513" s="91" t="s">
        <v>2286</v>
      </c>
      <c r="N4513" s="64"/>
      <c r="O4513" s="64" t="s">
        <v>413</v>
      </c>
      <c r="P4513" s="64" t="s">
        <v>41</v>
      </c>
      <c r="Q4513" s="16">
        <v>0</v>
      </c>
      <c r="R4513" s="64">
        <v>18627117922</v>
      </c>
      <c r="S4513" s="64"/>
      <c r="T4513" s="84">
        <v>5801</v>
      </c>
      <c r="U4513" s="84"/>
      <c r="V4513" s="84">
        <v>0</v>
      </c>
      <c r="W4513" s="84">
        <f t="shared" si="699"/>
        <v>5801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3417</v>
      </c>
      <c r="B4514" s="91" t="s">
        <v>35</v>
      </c>
      <c r="C4514" s="91" t="s">
        <v>36</v>
      </c>
      <c r="D4514" s="91" t="s">
        <v>226</v>
      </c>
      <c r="E4514" s="91" t="s">
        <v>2287</v>
      </c>
      <c r="F4514" s="91" t="s">
        <v>2288</v>
      </c>
      <c r="G4514" s="91" t="s">
        <v>2287</v>
      </c>
      <c r="H4514" s="91">
        <v>360</v>
      </c>
      <c r="I4514" s="91" t="s">
        <v>1063</v>
      </c>
      <c r="J4514" s="2" t="s">
        <v>3336</v>
      </c>
      <c r="K4514" s="2" t="s">
        <v>3296</v>
      </c>
      <c r="L4514" s="2" t="s">
        <v>35</v>
      </c>
      <c r="M4514" s="91" t="s">
        <v>2287</v>
      </c>
      <c r="N4514" s="64"/>
      <c r="O4514" s="64" t="s">
        <v>413</v>
      </c>
      <c r="P4514" s="64" t="s">
        <v>46</v>
      </c>
      <c r="Q4514" s="16">
        <v>0.02</v>
      </c>
      <c r="R4514" s="64" t="s">
        <v>2289</v>
      </c>
      <c r="S4514" s="64"/>
      <c r="T4514" s="84">
        <v>489.46</v>
      </c>
      <c r="U4514" s="84"/>
      <c r="V4514" s="84">
        <v>0</v>
      </c>
      <c r="W4514" s="84">
        <f t="shared" si="699"/>
        <v>489.46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3417</v>
      </c>
      <c r="B4515" s="91" t="s">
        <v>35</v>
      </c>
      <c r="C4515" s="91" t="s">
        <v>36</v>
      </c>
      <c r="D4515" s="91" t="s">
        <v>226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1063</v>
      </c>
      <c r="J4515" s="2" t="s">
        <v>3336</v>
      </c>
      <c r="K4515" s="2" t="s">
        <v>3296</v>
      </c>
      <c r="L4515" s="2" t="s">
        <v>35</v>
      </c>
      <c r="M4515" s="91" t="s">
        <v>2291</v>
      </c>
      <c r="N4515" s="64"/>
      <c r="O4515" s="64" t="s">
        <v>413</v>
      </c>
      <c r="P4515" s="64" t="s">
        <v>46</v>
      </c>
      <c r="Q4515" s="16">
        <v>0.04</v>
      </c>
      <c r="R4515" s="64" t="s">
        <v>2292</v>
      </c>
      <c r="S4515" s="64"/>
      <c r="T4515" s="84">
        <v>16335.18</v>
      </c>
      <c r="U4515" s="84"/>
      <c r="V4515" s="84">
        <v>0</v>
      </c>
      <c r="W4515" s="84">
        <f t="shared" si="699"/>
        <v>16335.18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3418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2293</v>
      </c>
      <c r="G4516" s="91" t="s">
        <v>2293</v>
      </c>
      <c r="H4516" s="91">
        <v>360</v>
      </c>
      <c r="I4516" s="91" t="s">
        <v>1063</v>
      </c>
      <c r="J4516" s="2" t="s">
        <v>3336</v>
      </c>
      <c r="K4516" s="2" t="s">
        <v>3296</v>
      </c>
      <c r="L4516" s="2" t="s">
        <v>35</v>
      </c>
      <c r="M4516" s="91" t="s">
        <v>2294</v>
      </c>
      <c r="N4516" s="64"/>
      <c r="O4516" s="64" t="s">
        <v>413</v>
      </c>
      <c r="P4516" s="64" t="s">
        <v>41</v>
      </c>
      <c r="Q4516" s="16">
        <v>0</v>
      </c>
      <c r="R4516" s="64">
        <v>3395642036</v>
      </c>
      <c r="S4516" s="64"/>
      <c r="T4516" s="84">
        <v>31601.200000000001</v>
      </c>
      <c r="U4516" s="84"/>
      <c r="V4516" s="84">
        <v>0</v>
      </c>
      <c r="W4516" s="84">
        <f t="shared" si="699"/>
        <v>31601.200000000001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3417</v>
      </c>
      <c r="B4517" s="91" t="s">
        <v>35</v>
      </c>
      <c r="C4517" s="91" t="s">
        <v>36</v>
      </c>
      <c r="D4517" s="91" t="s">
        <v>226</v>
      </c>
      <c r="E4517" s="91" t="s">
        <v>2293</v>
      </c>
      <c r="F4517" s="91" t="s">
        <v>2295</v>
      </c>
      <c r="G4517" s="91" t="s">
        <v>2293</v>
      </c>
      <c r="H4517" s="91">
        <v>360</v>
      </c>
      <c r="I4517" s="91" t="s">
        <v>1063</v>
      </c>
      <c r="J4517" s="2" t="s">
        <v>3336</v>
      </c>
      <c r="K4517" s="2" t="s">
        <v>3296</v>
      </c>
      <c r="L4517" s="2" t="s">
        <v>35</v>
      </c>
      <c r="M4517" s="91" t="s">
        <v>2296</v>
      </c>
      <c r="N4517" s="64"/>
      <c r="O4517" s="64" t="s">
        <v>413</v>
      </c>
      <c r="P4517" s="64" t="s">
        <v>46</v>
      </c>
      <c r="Q4517" s="16">
        <v>0.02</v>
      </c>
      <c r="R4517" s="64">
        <v>153097069</v>
      </c>
      <c r="S4517" s="64"/>
      <c r="T4517" s="84">
        <v>302.09999999999098</v>
      </c>
      <c r="U4517" s="84"/>
      <c r="V4517" s="84">
        <v>0</v>
      </c>
      <c r="W4517" s="84">
        <f t="shared" si="699"/>
        <v>302.09999999999098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3418</v>
      </c>
      <c r="B4518" s="91" t="s">
        <v>35</v>
      </c>
      <c r="C4518" s="91" t="s">
        <v>36</v>
      </c>
      <c r="D4518" s="91" t="s">
        <v>226</v>
      </c>
      <c r="E4518" s="91" t="s">
        <v>2297</v>
      </c>
      <c r="F4518" s="91" t="s">
        <v>2297</v>
      </c>
      <c r="G4518" s="91" t="s">
        <v>2297</v>
      </c>
      <c r="H4518" s="91">
        <v>360</v>
      </c>
      <c r="I4518" s="91" t="s">
        <v>1063</v>
      </c>
      <c r="J4518" s="2" t="s">
        <v>3336</v>
      </c>
      <c r="K4518" s="2" t="s">
        <v>3296</v>
      </c>
      <c r="L4518" s="2" t="s">
        <v>35</v>
      </c>
      <c r="M4518" s="91" t="s">
        <v>2298</v>
      </c>
      <c r="N4518" s="64"/>
      <c r="O4518" s="64" t="s">
        <v>413</v>
      </c>
      <c r="P4518" s="64" t="s">
        <v>41</v>
      </c>
      <c r="Q4518" s="16">
        <v>0</v>
      </c>
      <c r="R4518" s="64">
        <v>13351113737</v>
      </c>
      <c r="S4518" s="64"/>
      <c r="T4518" s="84">
        <v>7428.92</v>
      </c>
      <c r="U4518" s="84"/>
      <c r="V4518" s="84">
        <v>0</v>
      </c>
      <c r="W4518" s="84">
        <f t="shared" si="699"/>
        <v>7428.92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3417</v>
      </c>
      <c r="B4519" s="91" t="s">
        <v>35</v>
      </c>
      <c r="C4519" s="91" t="s">
        <v>36</v>
      </c>
      <c r="D4519" s="91" t="s">
        <v>226</v>
      </c>
      <c r="E4519" s="91" t="s">
        <v>2299</v>
      </c>
      <c r="F4519" s="91" t="s">
        <v>2300</v>
      </c>
      <c r="G4519" s="91" t="s">
        <v>2299</v>
      </c>
      <c r="H4519" s="91">
        <v>360</v>
      </c>
      <c r="I4519" s="91" t="s">
        <v>1063</v>
      </c>
      <c r="J4519" s="2" t="s">
        <v>3336</v>
      </c>
      <c r="K4519" s="2" t="s">
        <v>3296</v>
      </c>
      <c r="L4519" s="2" t="s">
        <v>35</v>
      </c>
      <c r="M4519" s="91" t="s">
        <v>2301</v>
      </c>
      <c r="N4519" s="64"/>
      <c r="O4519" s="64" t="s">
        <v>413</v>
      </c>
      <c r="P4519" s="64" t="s">
        <v>46</v>
      </c>
      <c r="Q4519" s="16">
        <v>0.02</v>
      </c>
      <c r="R4519" s="64" t="s">
        <v>2302</v>
      </c>
      <c r="S4519" s="64"/>
      <c r="T4519" s="84">
        <v>487.4</v>
      </c>
      <c r="U4519" s="84"/>
      <c r="V4519" s="84">
        <v>0</v>
      </c>
      <c r="W4519" s="84">
        <f t="shared" si="699"/>
        <v>487.4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7.0000000000000007E-2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3418</v>
      </c>
      <c r="B4520" s="91" t="s">
        <v>35</v>
      </c>
      <c r="C4520" s="91" t="s">
        <v>36</v>
      </c>
      <c r="D4520" s="91" t="s">
        <v>226</v>
      </c>
      <c r="E4520" s="91" t="s">
        <v>2068</v>
      </c>
      <c r="F4520" s="91" t="s">
        <v>2068</v>
      </c>
      <c r="G4520" s="91" t="s">
        <v>2068</v>
      </c>
      <c r="H4520" s="91">
        <v>360</v>
      </c>
      <c r="I4520" s="91" t="s">
        <v>1063</v>
      </c>
      <c r="J4520" s="2" t="s">
        <v>3336</v>
      </c>
      <c r="K4520" s="2" t="s">
        <v>3296</v>
      </c>
      <c r="L4520" s="2" t="s">
        <v>35</v>
      </c>
      <c r="M4520" s="91" t="s">
        <v>2068</v>
      </c>
      <c r="N4520" s="64"/>
      <c r="O4520" s="64" t="s">
        <v>45</v>
      </c>
      <c r="P4520" s="64" t="s">
        <v>46</v>
      </c>
      <c r="Q4520" s="16">
        <v>0.03</v>
      </c>
      <c r="R4520" s="64" t="s">
        <v>2303</v>
      </c>
      <c r="S4520" s="64"/>
      <c r="T4520" s="84">
        <v>5.9999999999490697E-2</v>
      </c>
      <c r="U4520" s="84"/>
      <c r="V4520" s="84">
        <v>0</v>
      </c>
      <c r="W4520" s="84">
        <f t="shared" si="699"/>
        <v>5.9999999999490697E-2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0.12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3417</v>
      </c>
      <c r="B4521" s="91" t="s">
        <v>35</v>
      </c>
      <c r="C4521" s="91" t="s">
        <v>36</v>
      </c>
      <c r="D4521" s="91" t="s">
        <v>226</v>
      </c>
      <c r="E4521" s="91" t="s">
        <v>2304</v>
      </c>
      <c r="F4521" s="91" t="s">
        <v>2304</v>
      </c>
      <c r="G4521" s="91" t="s">
        <v>2304</v>
      </c>
      <c r="H4521" s="91">
        <v>360</v>
      </c>
      <c r="I4521" s="91" t="s">
        <v>1063</v>
      </c>
      <c r="J4521" s="2" t="s">
        <v>3336</v>
      </c>
      <c r="K4521" s="2" t="s">
        <v>3296</v>
      </c>
      <c r="L4521" s="2" t="s">
        <v>35</v>
      </c>
      <c r="M4521" s="91" t="s">
        <v>2304</v>
      </c>
      <c r="N4521" s="64"/>
      <c r="O4521" s="64" t="s">
        <v>413</v>
      </c>
      <c r="P4521" s="64" t="s">
        <v>46</v>
      </c>
      <c r="Q4521" s="16">
        <v>0.02</v>
      </c>
      <c r="R4521" s="64" t="s">
        <v>2305</v>
      </c>
      <c r="S4521" s="64"/>
      <c r="T4521" s="84">
        <v>6189.5</v>
      </c>
      <c r="U4521" s="84"/>
      <c r="V4521" s="84">
        <v>0</v>
      </c>
      <c r="W4521" s="84">
        <f t="shared" si="699"/>
        <v>6189.5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3417</v>
      </c>
      <c r="B4522" s="91" t="s">
        <v>35</v>
      </c>
      <c r="C4522" s="91" t="s">
        <v>36</v>
      </c>
      <c r="D4522" s="91" t="s">
        <v>226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1063</v>
      </c>
      <c r="J4522" s="2" t="s">
        <v>3336</v>
      </c>
      <c r="K4522" s="2" t="s">
        <v>3296</v>
      </c>
      <c r="L4522" s="2" t="s">
        <v>35</v>
      </c>
      <c r="M4522" s="91" t="s">
        <v>2307</v>
      </c>
      <c r="N4522" s="64"/>
      <c r="O4522" s="64" t="s">
        <v>413</v>
      </c>
      <c r="P4522" s="64" t="s">
        <v>46</v>
      </c>
      <c r="Q4522" s="16">
        <v>0.02</v>
      </c>
      <c r="R4522" s="64" t="s">
        <v>2308</v>
      </c>
      <c r="S4522" s="64"/>
      <c r="T4522" s="84">
        <v>1.8599999999900101</v>
      </c>
      <c r="U4522" s="84"/>
      <c r="V4522" s="84">
        <v>0</v>
      </c>
      <c r="W4522" s="84">
        <f t="shared" si="699"/>
        <v>1.8599999999900101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si="698"/>
        <v>0</v>
      </c>
    </row>
    <row r="4523" spans="1:37" hidden="1" x14ac:dyDescent="0.3">
      <c r="A4523" s="104" t="s">
        <v>3418</v>
      </c>
      <c r="B4523" s="91" t="s">
        <v>35</v>
      </c>
      <c r="C4523" s="91" t="s">
        <v>36</v>
      </c>
      <c r="D4523" s="91" t="s">
        <v>226</v>
      </c>
      <c r="E4523" s="91" t="s">
        <v>2309</v>
      </c>
      <c r="F4523" s="91" t="s">
        <v>2309</v>
      </c>
      <c r="G4523" s="91" t="s">
        <v>2309</v>
      </c>
      <c r="H4523" s="91">
        <v>360</v>
      </c>
      <c r="I4523" s="91" t="s">
        <v>1063</v>
      </c>
      <c r="J4523" s="2" t="s">
        <v>3336</v>
      </c>
      <c r="K4523" s="2" t="s">
        <v>3296</v>
      </c>
      <c r="L4523" s="2" t="s">
        <v>35</v>
      </c>
      <c r="M4523" s="91" t="s">
        <v>2309</v>
      </c>
      <c r="N4523" s="64"/>
      <c r="O4523" s="64" t="s">
        <v>413</v>
      </c>
      <c r="P4523" s="64" t="s">
        <v>46</v>
      </c>
      <c r="Q4523" s="16">
        <v>0.02</v>
      </c>
      <c r="R4523" s="64" t="s">
        <v>2310</v>
      </c>
      <c r="S4523" s="64"/>
      <c r="T4523" s="84">
        <v>484</v>
      </c>
      <c r="U4523" s="84"/>
      <c r="V4523" s="84">
        <v>0</v>
      </c>
      <c r="W4523" s="84">
        <f t="shared" si="699"/>
        <v>484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ref="AK4523:AK4586" si="706">X4523+AA4523-AB4523</f>
        <v>0</v>
      </c>
    </row>
    <row r="4524" spans="1:37" hidden="1" x14ac:dyDescent="0.3">
      <c r="A4524" s="104" t="s">
        <v>3418</v>
      </c>
      <c r="B4524" s="91" t="s">
        <v>35</v>
      </c>
      <c r="C4524" s="91" t="s">
        <v>36</v>
      </c>
      <c r="D4524" s="91" t="s">
        <v>322</v>
      </c>
      <c r="E4524" s="91" t="s">
        <v>2311</v>
      </c>
      <c r="F4524" s="91" t="s">
        <v>2311</v>
      </c>
      <c r="G4524" s="91" t="s">
        <v>2311</v>
      </c>
      <c r="H4524" s="91">
        <v>360</v>
      </c>
      <c r="I4524" s="91" t="s">
        <v>1063</v>
      </c>
      <c r="J4524" s="2" t="s">
        <v>3336</v>
      </c>
      <c r="K4524" s="2" t="s">
        <v>3296</v>
      </c>
      <c r="L4524" s="2" t="s">
        <v>35</v>
      </c>
      <c r="M4524" s="91" t="s">
        <v>2312</v>
      </c>
      <c r="N4524" s="64"/>
      <c r="O4524" s="64" t="s">
        <v>413</v>
      </c>
      <c r="P4524" s="64" t="s">
        <v>46</v>
      </c>
      <c r="Q4524" s="16">
        <v>0.02</v>
      </c>
      <c r="R4524" s="64" t="s">
        <v>2313</v>
      </c>
      <c r="S4524" s="64"/>
      <c r="T4524" s="84">
        <v>1902.1</v>
      </c>
      <c r="U4524" s="84"/>
      <c r="V4524" s="84">
        <v>0</v>
      </c>
      <c r="W4524" s="84">
        <f t="shared" si="699"/>
        <v>1902.1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7.0000000000000007E-2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3417</v>
      </c>
      <c r="B4525" s="91" t="s">
        <v>35</v>
      </c>
      <c r="C4525" s="91" t="s">
        <v>36</v>
      </c>
      <c r="D4525" s="91" t="s">
        <v>322</v>
      </c>
      <c r="E4525" s="91" t="s">
        <v>2314</v>
      </c>
      <c r="F4525" s="91" t="s">
        <v>2315</v>
      </c>
      <c r="G4525" s="91" t="s">
        <v>2314</v>
      </c>
      <c r="H4525" s="91">
        <v>360</v>
      </c>
      <c r="I4525" s="91" t="s">
        <v>1063</v>
      </c>
      <c r="J4525" s="2" t="s">
        <v>3336</v>
      </c>
      <c r="K4525" s="2" t="s">
        <v>3296</v>
      </c>
      <c r="L4525" s="2" t="s">
        <v>35</v>
      </c>
      <c r="M4525" s="91" t="s">
        <v>2316</v>
      </c>
      <c r="N4525" s="64"/>
      <c r="O4525" s="64" t="s">
        <v>45</v>
      </c>
      <c r="P4525" s="64" t="s">
        <v>41</v>
      </c>
      <c r="Q4525" s="16">
        <v>0</v>
      </c>
      <c r="R4525" s="64" t="s">
        <v>2317</v>
      </c>
      <c r="S4525" s="64"/>
      <c r="T4525" s="84">
        <v>142.44999999999999</v>
      </c>
      <c r="U4525" s="84"/>
      <c r="V4525" s="84">
        <v>0</v>
      </c>
      <c r="W4525" s="84">
        <f t="shared" si="699"/>
        <v>142.44999999999999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0.12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3417</v>
      </c>
      <c r="B4526" s="91" t="s">
        <v>35</v>
      </c>
      <c r="C4526" s="91" t="s">
        <v>36</v>
      </c>
      <c r="D4526" s="91" t="s">
        <v>322</v>
      </c>
      <c r="E4526" s="91" t="s">
        <v>2318</v>
      </c>
      <c r="F4526" s="91" t="s">
        <v>2318</v>
      </c>
      <c r="G4526" s="91" t="s">
        <v>2318</v>
      </c>
      <c r="H4526" s="91">
        <v>360</v>
      </c>
      <c r="I4526" s="91" t="s">
        <v>1063</v>
      </c>
      <c r="J4526" s="2" t="s">
        <v>3336</v>
      </c>
      <c r="K4526" s="2" t="s">
        <v>3296</v>
      </c>
      <c r="L4526" s="2" t="s">
        <v>35</v>
      </c>
      <c r="M4526" s="91" t="s">
        <v>2318</v>
      </c>
      <c r="N4526" s="64"/>
      <c r="O4526" s="64" t="s">
        <v>413</v>
      </c>
      <c r="P4526" s="64" t="s">
        <v>46</v>
      </c>
      <c r="Q4526" s="16">
        <v>0.02</v>
      </c>
      <c r="R4526" s="64" t="s">
        <v>2319</v>
      </c>
      <c r="S4526" s="64"/>
      <c r="T4526" s="84">
        <v>3.1000000000003598</v>
      </c>
      <c r="U4526" s="84"/>
      <c r="V4526" s="84">
        <v>0</v>
      </c>
      <c r="W4526" s="84">
        <f t="shared" si="699"/>
        <v>3.1000000000003598</v>
      </c>
      <c r="X4526" s="84">
        <f t="shared" si="700"/>
        <v>0</v>
      </c>
      <c r="Y4526" s="84"/>
      <c r="Z4526" s="16">
        <v>0</v>
      </c>
      <c r="AA4526" s="7">
        <v>0</v>
      </c>
      <c r="AB4526" s="7">
        <f t="shared" si="703"/>
        <v>0</v>
      </c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7.0000000000000007E-2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 t="e">
        <v>#N/A</v>
      </c>
      <c r="AK4526" s="12">
        <f t="shared" si="706"/>
        <v>0</v>
      </c>
    </row>
    <row r="4527" spans="1:37" hidden="1" x14ac:dyDescent="0.3">
      <c r="A4527" s="104" t="s">
        <v>3417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3336</v>
      </c>
      <c r="K4527" s="2" t="s">
        <v>3296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2322</v>
      </c>
      <c r="S4527" s="64"/>
      <c r="T4527" s="84">
        <v>464.88000000000102</v>
      </c>
      <c r="U4527" s="84"/>
      <c r="V4527" s="84">
        <v>0</v>
      </c>
      <c r="W4527" s="84">
        <f t="shared" si="699"/>
        <v>464.88000000000102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3418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3336</v>
      </c>
      <c r="K4528" s="2" t="s">
        <v>3296</v>
      </c>
      <c r="L4528" s="2" t="s">
        <v>35</v>
      </c>
      <c r="M4528" s="91" t="s">
        <v>2316</v>
      </c>
      <c r="N4528" s="64"/>
      <c r="O4528" s="64" t="s">
        <v>45</v>
      </c>
      <c r="P4528" s="64" t="s">
        <v>46</v>
      </c>
      <c r="Q4528" s="16">
        <v>0.1</v>
      </c>
      <c r="R4528" s="64" t="s">
        <v>2324</v>
      </c>
      <c r="S4528" s="64"/>
      <c r="T4528" s="84">
        <v>347.59000000002601</v>
      </c>
      <c r="U4528" s="84"/>
      <c r="V4528" s="84">
        <v>0</v>
      </c>
      <c r="W4528" s="84">
        <f t="shared" si="699"/>
        <v>347.59000000002601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3417</v>
      </c>
      <c r="B4529" s="91" t="s">
        <v>35</v>
      </c>
      <c r="C4529" s="91" t="s">
        <v>36</v>
      </c>
      <c r="D4529" s="91" t="s">
        <v>322</v>
      </c>
      <c r="E4529" s="91" t="s">
        <v>2320</v>
      </c>
      <c r="F4529" s="91" t="s">
        <v>2323</v>
      </c>
      <c r="G4529" s="91" t="s">
        <v>2320</v>
      </c>
      <c r="H4529" s="91">
        <v>360</v>
      </c>
      <c r="I4529" s="91" t="s">
        <v>1063</v>
      </c>
      <c r="J4529" s="2" t="s">
        <v>3336</v>
      </c>
      <c r="K4529" s="2" t="s">
        <v>3296</v>
      </c>
      <c r="L4529" s="2" t="s">
        <v>35</v>
      </c>
      <c r="M4529" s="91" t="s">
        <v>2320</v>
      </c>
      <c r="N4529" s="64"/>
      <c r="O4529" s="64" t="s">
        <v>45</v>
      </c>
      <c r="P4529" s="64" t="s">
        <v>46</v>
      </c>
      <c r="Q4529" s="16">
        <v>0.02</v>
      </c>
      <c r="R4529" s="64" t="s">
        <v>2325</v>
      </c>
      <c r="S4529" s="64"/>
      <c r="T4529" s="84">
        <v>9103.4</v>
      </c>
      <c r="U4529" s="84"/>
      <c r="V4529" s="84">
        <v>0</v>
      </c>
      <c r="W4529" s="84">
        <f t="shared" si="699"/>
        <v>9103.4</v>
      </c>
      <c r="X4529" s="84">
        <f t="shared" si="700"/>
        <v>0</v>
      </c>
      <c r="Y4529" s="84"/>
      <c r="Z4529" s="16">
        <v>0</v>
      </c>
      <c r="AA4529" s="7">
        <v>0</v>
      </c>
      <c r="AB4529" s="7"/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>
        <v>61</v>
      </c>
      <c r="AK4529" s="12">
        <f t="shared" si="706"/>
        <v>0</v>
      </c>
    </row>
    <row r="4530" spans="1:37" hidden="1" x14ac:dyDescent="0.3">
      <c r="A4530" s="104" t="s">
        <v>3418</v>
      </c>
      <c r="B4530" s="91" t="s">
        <v>35</v>
      </c>
      <c r="C4530" s="91" t="s">
        <v>36</v>
      </c>
      <c r="D4530" s="91" t="s">
        <v>322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1063</v>
      </c>
      <c r="J4530" s="2" t="s">
        <v>3336</v>
      </c>
      <c r="K4530" s="2" t="s">
        <v>3296</v>
      </c>
      <c r="L4530" s="2" t="s">
        <v>35</v>
      </c>
      <c r="M4530" s="91" t="s">
        <v>2326</v>
      </c>
      <c r="N4530" s="64"/>
      <c r="O4530" s="64" t="s">
        <v>45</v>
      </c>
      <c r="P4530" s="64" t="s">
        <v>46</v>
      </c>
      <c r="Q4530" s="16">
        <v>0.06</v>
      </c>
      <c r="R4530" s="64" t="s">
        <v>2327</v>
      </c>
      <c r="S4530" s="64"/>
      <c r="T4530" s="84">
        <v>2374.2600000000002</v>
      </c>
      <c r="U4530" s="84"/>
      <c r="V4530" s="84">
        <v>0</v>
      </c>
      <c r="W4530" s="84">
        <f t="shared" si="699"/>
        <v>2374.2600000000002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0.12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3418</v>
      </c>
      <c r="B4531" s="91" t="s">
        <v>35</v>
      </c>
      <c r="C4531" s="91" t="s">
        <v>36</v>
      </c>
      <c r="D4531" s="91" t="s">
        <v>2328</v>
      </c>
      <c r="E4531" s="91" t="s">
        <v>2329</v>
      </c>
      <c r="F4531" s="91" t="s">
        <v>2329</v>
      </c>
      <c r="G4531" s="91" t="s">
        <v>2329</v>
      </c>
      <c r="H4531" s="91">
        <v>360</v>
      </c>
      <c r="I4531" s="91" t="s">
        <v>1063</v>
      </c>
      <c r="J4531" s="2" t="s">
        <v>3336</v>
      </c>
      <c r="K4531" s="2" t="s">
        <v>3296</v>
      </c>
      <c r="L4531" s="2" t="s">
        <v>35</v>
      </c>
      <c r="M4531" s="91" t="s">
        <v>2329</v>
      </c>
      <c r="N4531" s="64"/>
      <c r="O4531" s="64" t="s">
        <v>413</v>
      </c>
      <c r="P4531" s="64" t="s">
        <v>41</v>
      </c>
      <c r="Q4531" s="16">
        <v>0</v>
      </c>
      <c r="R4531" s="64" t="s">
        <v>2330</v>
      </c>
      <c r="S4531" s="64"/>
      <c r="T4531" s="84">
        <v>1959.5</v>
      </c>
      <c r="U4531" s="84"/>
      <c r="V4531" s="84">
        <v>0</v>
      </c>
      <c r="W4531" s="84">
        <f t="shared" si="699"/>
        <v>1959.5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7.0000000000000007E-2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3417</v>
      </c>
      <c r="B4532" s="91" t="s">
        <v>35</v>
      </c>
      <c r="C4532" s="91" t="s">
        <v>36</v>
      </c>
      <c r="D4532" s="91" t="s">
        <v>988</v>
      </c>
      <c r="E4532" s="91" t="s">
        <v>1866</v>
      </c>
      <c r="F4532" s="91" t="s">
        <v>1866</v>
      </c>
      <c r="G4532" s="91" t="s">
        <v>1866</v>
      </c>
      <c r="H4532" s="91">
        <v>360</v>
      </c>
      <c r="I4532" s="91" t="s">
        <v>1063</v>
      </c>
      <c r="J4532" s="2" t="s">
        <v>3336</v>
      </c>
      <c r="K4532" s="2" t="s">
        <v>3296</v>
      </c>
      <c r="L4532" s="2" t="s">
        <v>35</v>
      </c>
      <c r="M4532" s="91" t="s">
        <v>1867</v>
      </c>
      <c r="N4532" s="64"/>
      <c r="O4532" s="64" t="s">
        <v>944</v>
      </c>
      <c r="P4532" s="64" t="s">
        <v>46</v>
      </c>
      <c r="Q4532" s="16">
        <v>0.04</v>
      </c>
      <c r="R4532" s="64" t="s">
        <v>1868</v>
      </c>
      <c r="S4532" s="64"/>
      <c r="T4532" s="84">
        <v>-31310.400000000001</v>
      </c>
      <c r="U4532" s="84"/>
      <c r="V4532" s="84">
        <v>0</v>
      </c>
      <c r="W4532" s="84">
        <f t="shared" si="699"/>
        <v>-31310.400000000001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0.15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3418</v>
      </c>
      <c r="B4533" s="91" t="s">
        <v>35</v>
      </c>
      <c r="C4533" s="91" t="s">
        <v>36</v>
      </c>
      <c r="D4533" s="91" t="s">
        <v>54</v>
      </c>
      <c r="E4533" s="91" t="s">
        <v>2331</v>
      </c>
      <c r="F4533" s="91" t="s">
        <v>2331</v>
      </c>
      <c r="G4533" s="91" t="s">
        <v>2331</v>
      </c>
      <c r="H4533" s="91">
        <v>360</v>
      </c>
      <c r="I4533" s="91" t="s">
        <v>1063</v>
      </c>
      <c r="J4533" s="2" t="s">
        <v>3336</v>
      </c>
      <c r="K4533" s="2" t="s">
        <v>3296</v>
      </c>
      <c r="L4533" s="2" t="s">
        <v>35</v>
      </c>
      <c r="M4533" s="91" t="s">
        <v>2331</v>
      </c>
      <c r="N4533" s="64"/>
      <c r="O4533" s="64" t="s">
        <v>413</v>
      </c>
      <c r="P4533" s="64" t="s">
        <v>41</v>
      </c>
      <c r="Q4533" s="16">
        <v>0</v>
      </c>
      <c r="R4533" s="64" t="s">
        <v>2332</v>
      </c>
      <c r="S4533" s="64"/>
      <c r="T4533" s="84">
        <v>338.3</v>
      </c>
      <c r="U4533" s="84"/>
      <c r="V4533" s="84">
        <v>0</v>
      </c>
      <c r="W4533" s="84">
        <f t="shared" si="699"/>
        <v>338.3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7.0000000000000007E-2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3417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3336</v>
      </c>
      <c r="K4534" s="2" t="s">
        <v>3296</v>
      </c>
      <c r="L4534" s="2" t="s">
        <v>35</v>
      </c>
      <c r="M4534" s="91" t="s">
        <v>1861</v>
      </c>
      <c r="N4534" s="64"/>
      <c r="O4534" s="64" t="s">
        <v>944</v>
      </c>
      <c r="P4534" s="64" t="s">
        <v>41</v>
      </c>
      <c r="Q4534" s="16">
        <v>0</v>
      </c>
      <c r="R4534" s="64" t="s">
        <v>1862</v>
      </c>
      <c r="S4534" s="64"/>
      <c r="T4534" s="84">
        <v>-431894.54719000001</v>
      </c>
      <c r="U4534" s="84"/>
      <c r="V4534" s="84">
        <v>0</v>
      </c>
      <c r="W4534" s="84">
        <f t="shared" si="699"/>
        <v>-431894.54719000001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0.15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3417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3336</v>
      </c>
      <c r="K4535" s="2" t="s">
        <v>3296</v>
      </c>
      <c r="L4535" s="2" t="s">
        <v>35</v>
      </c>
      <c r="M4535" s="91" t="s">
        <v>1861</v>
      </c>
      <c r="N4535" s="64"/>
      <c r="O4535" s="64" t="s">
        <v>2057</v>
      </c>
      <c r="P4535" s="64" t="s">
        <v>41</v>
      </c>
      <c r="Q4535" s="16">
        <v>0</v>
      </c>
      <c r="R4535" s="64" t="s">
        <v>1862</v>
      </c>
      <c r="S4535" s="64"/>
      <c r="T4535" s="84">
        <v>-8740.7613600000022</v>
      </c>
      <c r="U4535" s="84"/>
      <c r="V4535" s="84">
        <v>0</v>
      </c>
      <c r="W4535" s="84">
        <f t="shared" si="699"/>
        <v>-8740.7613600000022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0.12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3417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3336</v>
      </c>
      <c r="K4536" s="2" t="s">
        <v>3296</v>
      </c>
      <c r="L4536" s="2" t="s">
        <v>35</v>
      </c>
      <c r="M4536" s="91" t="s">
        <v>73</v>
      </c>
      <c r="N4536" s="64"/>
      <c r="O4536" s="64" t="s">
        <v>944</v>
      </c>
      <c r="P4536" s="64" t="s">
        <v>41</v>
      </c>
      <c r="Q4536" s="16">
        <v>0</v>
      </c>
      <c r="R4536" s="64" t="s">
        <v>1863</v>
      </c>
      <c r="S4536" s="64"/>
      <c r="T4536" s="84">
        <v>-2096832.3865300003</v>
      </c>
      <c r="U4536" s="84"/>
      <c r="V4536" s="84">
        <v>0</v>
      </c>
      <c r="W4536" s="84">
        <f t="shared" si="699"/>
        <v>-2096832.3865300003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0.15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3418</v>
      </c>
      <c r="B4537" s="91" t="s">
        <v>35</v>
      </c>
      <c r="C4537" s="91" t="s">
        <v>36</v>
      </c>
      <c r="D4537" s="91" t="s">
        <v>54</v>
      </c>
      <c r="E4537" s="91" t="s">
        <v>71</v>
      </c>
      <c r="F4537" s="91" t="s">
        <v>71</v>
      </c>
      <c r="G4537" s="91" t="s">
        <v>71</v>
      </c>
      <c r="H4537" s="91">
        <v>360</v>
      </c>
      <c r="I4537" s="91" t="s">
        <v>1063</v>
      </c>
      <c r="J4537" s="2" t="s">
        <v>3336</v>
      </c>
      <c r="K4537" s="2" t="s">
        <v>3296</v>
      </c>
      <c r="L4537" s="2" t="s">
        <v>35</v>
      </c>
      <c r="M4537" s="91" t="s">
        <v>73</v>
      </c>
      <c r="N4537" s="64"/>
      <c r="O4537" s="64" t="s">
        <v>2057</v>
      </c>
      <c r="P4537" s="64" t="s">
        <v>41</v>
      </c>
      <c r="Q4537" s="16">
        <v>0</v>
      </c>
      <c r="R4537" s="64" t="s">
        <v>1863</v>
      </c>
      <c r="S4537" s="64"/>
      <c r="T4537" s="84">
        <v>-160558.42146000001</v>
      </c>
      <c r="U4537" s="84"/>
      <c r="V4537" s="84">
        <v>0</v>
      </c>
      <c r="W4537" s="84">
        <f t="shared" si="699"/>
        <v>-160558.42146000001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0.12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3417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1063</v>
      </c>
      <c r="J4538" s="2" t="s">
        <v>3336</v>
      </c>
      <c r="K4538" s="2" t="s">
        <v>3296</v>
      </c>
      <c r="L4538" s="2" t="s">
        <v>35</v>
      </c>
      <c r="M4538" s="91" t="s">
        <v>2334</v>
      </c>
      <c r="N4538" s="64"/>
      <c r="O4538" s="64" t="s">
        <v>413</v>
      </c>
      <c r="P4538" s="64" t="s">
        <v>46</v>
      </c>
      <c r="Q4538" s="16">
        <v>0.02</v>
      </c>
      <c r="R4538" s="64" t="s">
        <v>2335</v>
      </c>
      <c r="S4538" s="64"/>
      <c r="T4538" s="84">
        <v>9993</v>
      </c>
      <c r="U4538" s="84"/>
      <c r="V4538" s="84">
        <v>0</v>
      </c>
      <c r="W4538" s="84">
        <f t="shared" si="699"/>
        <v>9993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3418</v>
      </c>
      <c r="B4539" s="91" t="s">
        <v>35</v>
      </c>
      <c r="C4539" s="91" t="s">
        <v>36</v>
      </c>
      <c r="D4539" s="91" t="s">
        <v>54</v>
      </c>
      <c r="E4539" s="91" t="s">
        <v>2336</v>
      </c>
      <c r="F4539" s="91" t="s">
        <v>2336</v>
      </c>
      <c r="G4539" s="91" t="s">
        <v>2336</v>
      </c>
      <c r="H4539" s="91">
        <v>360</v>
      </c>
      <c r="I4539" s="91" t="s">
        <v>1063</v>
      </c>
      <c r="J4539" s="2" t="s">
        <v>3336</v>
      </c>
      <c r="K4539" s="2" t="s">
        <v>3296</v>
      </c>
      <c r="L4539" s="2" t="s">
        <v>35</v>
      </c>
      <c r="M4539" s="91" t="s">
        <v>2336</v>
      </c>
      <c r="N4539" s="64"/>
      <c r="O4539" s="64" t="s">
        <v>413</v>
      </c>
      <c r="P4539" s="64" t="s">
        <v>41</v>
      </c>
      <c r="Q4539" s="16">
        <v>0</v>
      </c>
      <c r="R4539" s="64" t="s">
        <v>2337</v>
      </c>
      <c r="S4539" s="64"/>
      <c r="T4539" s="84">
        <v>169.4</v>
      </c>
      <c r="U4539" s="84"/>
      <c r="V4539" s="84">
        <v>0</v>
      </c>
      <c r="W4539" s="84">
        <f t="shared" si="699"/>
        <v>169.4</v>
      </c>
      <c r="X4539" s="84">
        <f t="shared" si="700"/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si="701"/>
        <v>0</v>
      </c>
      <c r="AE4539" s="3">
        <f>VLOOKUP(I4539,[1]媒体政策预估表!A:N,MATCH(O4539,[1]媒体政策预估表!$A$2:$M$2,0),0)</f>
        <v>7.0000000000000007E-2</v>
      </c>
      <c r="AF4539" s="7">
        <f t="shared" si="705"/>
        <v>0</v>
      </c>
      <c r="AG4539" s="16">
        <v>0</v>
      </c>
      <c r="AH4539" s="84">
        <f t="shared" si="702"/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3418</v>
      </c>
      <c r="B4540" s="91" t="s">
        <v>35</v>
      </c>
      <c r="C4540" s="91" t="s">
        <v>36</v>
      </c>
      <c r="D4540" s="91" t="s">
        <v>54</v>
      </c>
      <c r="E4540" s="91" t="s">
        <v>1866</v>
      </c>
      <c r="F4540" s="91" t="s">
        <v>1866</v>
      </c>
      <c r="G4540" s="91" t="s">
        <v>1866</v>
      </c>
      <c r="H4540" s="91">
        <v>360</v>
      </c>
      <c r="I4540" s="91" t="s">
        <v>1063</v>
      </c>
      <c r="J4540" s="2" t="s">
        <v>3336</v>
      </c>
      <c r="K4540" s="2" t="s">
        <v>3296</v>
      </c>
      <c r="L4540" s="2" t="s">
        <v>35</v>
      </c>
      <c r="M4540" s="91" t="s">
        <v>1866</v>
      </c>
      <c r="N4540" s="64"/>
      <c r="O4540" s="64" t="s">
        <v>45</v>
      </c>
      <c r="P4540" s="64" t="s">
        <v>46</v>
      </c>
      <c r="Q4540" s="16">
        <v>0.04</v>
      </c>
      <c r="R4540" s="64" t="s">
        <v>1868</v>
      </c>
      <c r="S4540" s="64"/>
      <c r="T4540" s="84">
        <v>-11218.59</v>
      </c>
      <c r="U4540" s="84"/>
      <c r="V4540" s="84">
        <v>0</v>
      </c>
      <c r="W4540" s="84">
        <f t="shared" ref="W4540:W4603" si="707">T4540+U4540-V4540</f>
        <v>-11218.59</v>
      </c>
      <c r="X4540" s="84">
        <f t="shared" ref="X4540:X4603" si="708">IF(P4540="折扣",V4540*Q4540,IF(P4540="返现",V4540,V4540/(1+Q4540)))</f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ref="AD4540:AD4603" si="709">V4540</f>
        <v>0</v>
      </c>
      <c r="AE4540" s="3">
        <f>VLOOKUP(I4540,[1]媒体政策预估表!A:N,MATCH(O4540,[1]媒体政策预估表!$A$2:$M$2,0),0)</f>
        <v>0.12</v>
      </c>
      <c r="AF4540" s="7">
        <f t="shared" si="705"/>
        <v>0</v>
      </c>
      <c r="AG4540" s="16">
        <v>0</v>
      </c>
      <c r="AH4540" s="84">
        <f t="shared" ref="AH4540:AH4603" si="710">V4540</f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3417</v>
      </c>
      <c r="B4541" s="91" t="s">
        <v>35</v>
      </c>
      <c r="C4541" s="91" t="s">
        <v>146</v>
      </c>
      <c r="D4541" s="91" t="s">
        <v>147</v>
      </c>
      <c r="E4541" s="91" t="s">
        <v>1419</v>
      </c>
      <c r="F4541" s="91" t="s">
        <v>1419</v>
      </c>
      <c r="G4541" s="91" t="s">
        <v>1419</v>
      </c>
      <c r="H4541" s="91">
        <v>360</v>
      </c>
      <c r="I4541" s="91" t="s">
        <v>1063</v>
      </c>
      <c r="J4541" s="2" t="s">
        <v>3336</v>
      </c>
      <c r="K4541" s="2" t="s">
        <v>3296</v>
      </c>
      <c r="L4541" s="2" t="s">
        <v>35</v>
      </c>
      <c r="M4541" s="91" t="s">
        <v>1419</v>
      </c>
      <c r="N4541" s="64"/>
      <c r="O4541" s="64" t="s">
        <v>944</v>
      </c>
      <c r="P4541" s="64" t="s">
        <v>46</v>
      </c>
      <c r="Q4541" s="16">
        <v>0.02</v>
      </c>
      <c r="R4541" s="64" t="s">
        <v>2037</v>
      </c>
      <c r="S4541" s="64"/>
      <c r="T4541" s="84">
        <v>-1161555.3900000001</v>
      </c>
      <c r="U4541" s="84"/>
      <c r="V4541" s="84">
        <v>0</v>
      </c>
      <c r="W4541" s="84">
        <f t="shared" si="707"/>
        <v>-1161555.3900000001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0.15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3417</v>
      </c>
      <c r="B4542" s="91" t="s">
        <v>35</v>
      </c>
      <c r="C4542" s="91" t="s">
        <v>65</v>
      </c>
      <c r="D4542" s="91" t="s">
        <v>66</v>
      </c>
      <c r="E4542" s="91" t="s">
        <v>497</v>
      </c>
      <c r="F4542" s="91" t="s">
        <v>497</v>
      </c>
      <c r="G4542" s="91" t="s">
        <v>497</v>
      </c>
      <c r="H4542" s="91">
        <v>360</v>
      </c>
      <c r="I4542" s="91" t="s">
        <v>1063</v>
      </c>
      <c r="J4542" s="2" t="s">
        <v>3336</v>
      </c>
      <c r="K4542" s="2" t="s">
        <v>3296</v>
      </c>
      <c r="L4542" s="2" t="s">
        <v>35</v>
      </c>
      <c r="M4542" s="91" t="s">
        <v>498</v>
      </c>
      <c r="N4542" s="64"/>
      <c r="O4542" s="64" t="s">
        <v>2057</v>
      </c>
      <c r="P4542" s="64" t="s">
        <v>46</v>
      </c>
      <c r="Q4542" s="16">
        <v>2.0000000000000018E-2</v>
      </c>
      <c r="R4542" s="64" t="s">
        <v>1882</v>
      </c>
      <c r="S4542" s="64"/>
      <c r="T4542" s="84">
        <v>-108033.89600000002</v>
      </c>
      <c r="U4542" s="84"/>
      <c r="V4542" s="84">
        <v>0</v>
      </c>
      <c r="W4542" s="84">
        <f t="shared" si="707"/>
        <v>-108033.89600000002</v>
      </c>
      <c r="X4542" s="84">
        <f t="shared" si="708"/>
        <v>0</v>
      </c>
      <c r="Y4542" s="84"/>
      <c r="Z4542" s="16">
        <v>0</v>
      </c>
      <c r="AA4542" s="7">
        <v>0</v>
      </c>
      <c r="AB4542" s="7">
        <f t="shared" si="703"/>
        <v>0</v>
      </c>
      <c r="AC4542" s="5">
        <f t="shared" si="704"/>
        <v>0</v>
      </c>
      <c r="AD4542" s="84">
        <f t="shared" si="709"/>
        <v>0</v>
      </c>
      <c r="AE4542" s="3">
        <f>VLOOKUP(I4542,[1]媒体政策预估表!A:N,MATCH(O4542,[1]媒体政策预估表!$A$2:$M$2,0),0)</f>
        <v>0.12</v>
      </c>
      <c r="AF4542" s="7">
        <f t="shared" si="705"/>
        <v>0</v>
      </c>
      <c r="AG4542" s="16">
        <v>0</v>
      </c>
      <c r="AH4542" s="84">
        <f t="shared" si="710"/>
        <v>0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3417</v>
      </c>
      <c r="B4543" s="91" t="s">
        <v>35</v>
      </c>
      <c r="C4543" s="91" t="s">
        <v>59</v>
      </c>
      <c r="D4543" s="91" t="s">
        <v>60</v>
      </c>
      <c r="E4543" s="91" t="s">
        <v>768</v>
      </c>
      <c r="F4543" s="91" t="s">
        <v>769</v>
      </c>
      <c r="G4543" s="91" t="s">
        <v>768</v>
      </c>
      <c r="H4543" s="91">
        <v>360</v>
      </c>
      <c r="I4543" s="91" t="s">
        <v>1063</v>
      </c>
      <c r="J4543" s="2" t="s">
        <v>3336</v>
      </c>
      <c r="K4543" s="2" t="s">
        <v>3296</v>
      </c>
      <c r="L4543" s="2" t="s">
        <v>35</v>
      </c>
      <c r="M4543" s="91" t="s">
        <v>768</v>
      </c>
      <c r="N4543" s="64"/>
      <c r="O4543" s="64" t="s">
        <v>45</v>
      </c>
      <c r="P4543" s="64" t="s">
        <v>46</v>
      </c>
      <c r="Q4543" s="16">
        <v>0.04</v>
      </c>
      <c r="R4543" s="64" t="s">
        <v>1081</v>
      </c>
      <c r="S4543" s="64"/>
      <c r="T4543" s="84">
        <v>-1103.5149899999999</v>
      </c>
      <c r="U4543" s="84"/>
      <c r="V4543" s="84">
        <v>507.00909999999999</v>
      </c>
      <c r="W4543" s="84">
        <f t="shared" si="707"/>
        <v>-1610.5240899999999</v>
      </c>
      <c r="X4543" s="84">
        <f t="shared" si="708"/>
        <v>487.50874999999996</v>
      </c>
      <c r="Y4543" s="84"/>
      <c r="Z4543" s="16">
        <v>0</v>
      </c>
      <c r="AA4543" s="7">
        <v>0</v>
      </c>
      <c r="AB4543" s="7">
        <f t="shared" si="703"/>
        <v>487.50874999999996</v>
      </c>
      <c r="AC4543" s="5">
        <f t="shared" si="704"/>
        <v>19.500350000000026</v>
      </c>
      <c r="AD4543" s="84">
        <f t="shared" si="709"/>
        <v>507.00909999999999</v>
      </c>
      <c r="AE4543" s="3">
        <f>VLOOKUP(I4543,[1]媒体政策预估表!A:N,MATCH(O4543,[1]媒体政策预估表!$A$2:$M$2,0),0)</f>
        <v>0.12</v>
      </c>
      <c r="AF4543" s="7">
        <f t="shared" si="705"/>
        <v>60.841091999999996</v>
      </c>
      <c r="AG4543" s="16">
        <v>0</v>
      </c>
      <c r="AH4543" s="84">
        <f t="shared" si="710"/>
        <v>507.00909999999999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3418</v>
      </c>
      <c r="B4544" s="91" t="s">
        <v>35</v>
      </c>
      <c r="C4544" s="91" t="s">
        <v>146</v>
      </c>
      <c r="D4544" s="91" t="s">
        <v>154</v>
      </c>
      <c r="E4544" s="91" t="s">
        <v>157</v>
      </c>
      <c r="F4544" s="91" t="s">
        <v>1468</v>
      </c>
      <c r="G4544" s="91" t="s">
        <v>157</v>
      </c>
      <c r="H4544" s="91">
        <v>360</v>
      </c>
      <c r="I4544" s="91" t="s">
        <v>1063</v>
      </c>
      <c r="J4544" s="2" t="s">
        <v>3336</v>
      </c>
      <c r="K4544" s="2" t="s">
        <v>3296</v>
      </c>
      <c r="L4544" s="2" t="s">
        <v>35</v>
      </c>
      <c r="M4544" s="91" t="s">
        <v>1469</v>
      </c>
      <c r="N4544" s="64"/>
      <c r="O4544" s="64" t="s">
        <v>45</v>
      </c>
      <c r="P4544" s="64" t="s">
        <v>93</v>
      </c>
      <c r="Q4544" s="16">
        <v>0.98499999999999999</v>
      </c>
      <c r="R4544" s="64" t="s">
        <v>2085</v>
      </c>
      <c r="S4544" s="64"/>
      <c r="T4544" s="84">
        <v>-48658.655409999999</v>
      </c>
      <c r="U4544" s="84"/>
      <c r="V4544" s="84">
        <v>0</v>
      </c>
      <c r="W4544" s="84">
        <v>0</v>
      </c>
      <c r="X4544" s="84">
        <f t="shared" si="708"/>
        <v>0</v>
      </c>
      <c r="Y4544" s="84"/>
      <c r="Z4544" s="16">
        <v>0</v>
      </c>
      <c r="AA4544" s="7">
        <v>0</v>
      </c>
      <c r="AB4544" s="7">
        <f t="shared" si="703"/>
        <v>0</v>
      </c>
      <c r="AC4544" s="5">
        <f t="shared" si="704"/>
        <v>0</v>
      </c>
      <c r="AD4544" s="84">
        <f t="shared" si="709"/>
        <v>0</v>
      </c>
      <c r="AE4544" s="3">
        <f>VLOOKUP(I4544,[1]媒体政策预估表!A:N,MATCH(O4544,[1]媒体政策预估表!$A$2:$M$2,0),0)</f>
        <v>0.12</v>
      </c>
      <c r="AF4544" s="7">
        <f t="shared" si="705"/>
        <v>0</v>
      </c>
      <c r="AG4544" s="16">
        <v>0</v>
      </c>
      <c r="AH4544" s="84">
        <f t="shared" si="710"/>
        <v>0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3417</v>
      </c>
      <c r="B4545" s="91" t="s">
        <v>35</v>
      </c>
      <c r="C4545" s="91" t="s">
        <v>166</v>
      </c>
      <c r="D4545" s="91" t="s">
        <v>176</v>
      </c>
      <c r="E4545" s="91" t="s">
        <v>1620</v>
      </c>
      <c r="F4545" s="91" t="s">
        <v>1620</v>
      </c>
      <c r="G4545" s="91" t="s">
        <v>1620</v>
      </c>
      <c r="H4545" s="91">
        <v>360</v>
      </c>
      <c r="I4545" s="91" t="s">
        <v>1063</v>
      </c>
      <c r="J4545" s="2" t="s">
        <v>3336</v>
      </c>
      <c r="K4545" s="2" t="s">
        <v>3296</v>
      </c>
      <c r="L4545" s="2" t="s">
        <v>35</v>
      </c>
      <c r="M4545" s="91" t="s">
        <v>1620</v>
      </c>
      <c r="N4545" s="64"/>
      <c r="O4545" s="64" t="s">
        <v>944</v>
      </c>
      <c r="P4545" s="64" t="s">
        <v>46</v>
      </c>
      <c r="Q4545" s="16">
        <v>0.01</v>
      </c>
      <c r="R4545" s="64" t="s">
        <v>1622</v>
      </c>
      <c r="S4545" s="64"/>
      <c r="T4545" s="84">
        <v>-130804.43295</v>
      </c>
      <c r="U4545" s="84"/>
      <c r="V4545" s="84">
        <v>10114.535550000001</v>
      </c>
      <c r="W4545" s="84">
        <f t="shared" si="707"/>
        <v>-140918.96850000002</v>
      </c>
      <c r="X4545" s="84">
        <f t="shared" si="708"/>
        <v>10014.391633663367</v>
      </c>
      <c r="Y4545" s="84"/>
      <c r="Z4545" s="16">
        <v>0</v>
      </c>
      <c r="AA4545" s="7">
        <v>0</v>
      </c>
      <c r="AB4545" s="7">
        <f t="shared" si="703"/>
        <v>10014.391633663367</v>
      </c>
      <c r="AC4545" s="5">
        <f t="shared" si="704"/>
        <v>100.14391633663399</v>
      </c>
      <c r="AD4545" s="84">
        <f t="shared" si="709"/>
        <v>10114.535550000001</v>
      </c>
      <c r="AE4545" s="3">
        <f>VLOOKUP(I4545,[1]媒体政策预估表!A:N,MATCH(O4545,[1]媒体政策预估表!$A$2:$M$2,0),0)</f>
        <v>0.15</v>
      </c>
      <c r="AF4545" s="7">
        <f t="shared" si="705"/>
        <v>1517.1803325000001</v>
      </c>
      <c r="AG4545" s="16">
        <v>0</v>
      </c>
      <c r="AH4545" s="84">
        <f t="shared" si="710"/>
        <v>10114.535550000001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3418</v>
      </c>
      <c r="B4546" s="91" t="s">
        <v>35</v>
      </c>
      <c r="C4546" s="91" t="s">
        <v>59</v>
      </c>
      <c r="D4546" s="91" t="s">
        <v>60</v>
      </c>
      <c r="E4546" s="91" t="s">
        <v>768</v>
      </c>
      <c r="F4546" s="91" t="s">
        <v>769</v>
      </c>
      <c r="G4546" s="91" t="s">
        <v>768</v>
      </c>
      <c r="H4546" s="91">
        <v>360</v>
      </c>
      <c r="I4546" s="91" t="s">
        <v>1063</v>
      </c>
      <c r="J4546" s="2" t="s">
        <v>3336</v>
      </c>
      <c r="K4546" s="2" t="s">
        <v>3296</v>
      </c>
      <c r="L4546" s="2" t="s">
        <v>35</v>
      </c>
      <c r="M4546" s="91" t="s">
        <v>768</v>
      </c>
      <c r="N4546" s="64"/>
      <c r="O4546" s="64" t="s">
        <v>2057</v>
      </c>
      <c r="P4546" s="64" t="s">
        <v>46</v>
      </c>
      <c r="Q4546" s="16">
        <v>0.04</v>
      </c>
      <c r="R4546" s="64" t="s">
        <v>1081</v>
      </c>
      <c r="S4546" s="64"/>
      <c r="T4546" s="84">
        <v>-388.45465999999999</v>
      </c>
      <c r="U4546" s="84"/>
      <c r="V4546" s="84">
        <v>1388.32627</v>
      </c>
      <c r="W4546" s="84">
        <f t="shared" si="707"/>
        <v>-1776.7809299999999</v>
      </c>
      <c r="X4546" s="84">
        <f t="shared" si="708"/>
        <v>1334.9291057692308</v>
      </c>
      <c r="Y4546" s="84"/>
      <c r="Z4546" s="16">
        <v>0</v>
      </c>
      <c r="AA4546" s="7">
        <v>0</v>
      </c>
      <c r="AB4546" s="7">
        <f t="shared" si="703"/>
        <v>1334.9291057692308</v>
      </c>
      <c r="AC4546" s="5">
        <f t="shared" si="704"/>
        <v>53.397164230769249</v>
      </c>
      <c r="AD4546" s="84">
        <f t="shared" si="709"/>
        <v>1388.32627</v>
      </c>
      <c r="AE4546" s="3">
        <f>VLOOKUP(I4546,[1]媒体政策预估表!A:N,MATCH(O4546,[1]媒体政策预估表!$A$2:$M$2,0),0)</f>
        <v>0.12</v>
      </c>
      <c r="AF4546" s="7">
        <f t="shared" si="705"/>
        <v>166.59915240000001</v>
      </c>
      <c r="AG4546" s="16">
        <v>0</v>
      </c>
      <c r="AH4546" s="84">
        <f t="shared" si="710"/>
        <v>1388.32627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3418</v>
      </c>
      <c r="B4547" s="91" t="s">
        <v>35</v>
      </c>
      <c r="C4547" s="91" t="s">
        <v>166</v>
      </c>
      <c r="D4547" s="91" t="s">
        <v>176</v>
      </c>
      <c r="E4547" s="91" t="s">
        <v>1684</v>
      </c>
      <c r="F4547" s="91" t="s">
        <v>1685</v>
      </c>
      <c r="G4547" s="91" t="s">
        <v>1684</v>
      </c>
      <c r="H4547" s="91">
        <v>360</v>
      </c>
      <c r="I4547" s="91" t="s">
        <v>1063</v>
      </c>
      <c r="J4547" s="2" t="s">
        <v>3336</v>
      </c>
      <c r="K4547" s="2" t="s">
        <v>3296</v>
      </c>
      <c r="L4547" s="2" t="s">
        <v>35</v>
      </c>
      <c r="M4547" s="91" t="s">
        <v>1688</v>
      </c>
      <c r="N4547" s="64"/>
      <c r="O4547" s="64" t="s">
        <v>2057</v>
      </c>
      <c r="P4547" s="64" t="s">
        <v>46</v>
      </c>
      <c r="Q4547" s="16">
        <v>0.04</v>
      </c>
      <c r="R4547" s="64" t="s">
        <v>2086</v>
      </c>
      <c r="S4547" s="64"/>
      <c r="T4547" s="84">
        <v>-58.8</v>
      </c>
      <c r="U4547" s="84"/>
      <c r="V4547" s="84">
        <v>0</v>
      </c>
      <c r="W4547" s="84">
        <f t="shared" si="707"/>
        <v>-58.8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3417</v>
      </c>
      <c r="B4548" s="91" t="s">
        <v>35</v>
      </c>
      <c r="C4548" s="91" t="s">
        <v>166</v>
      </c>
      <c r="D4548" s="91" t="s">
        <v>171</v>
      </c>
      <c r="E4548" s="91" t="s">
        <v>1957</v>
      </c>
      <c r="F4548" s="91" t="s">
        <v>1957</v>
      </c>
      <c r="G4548" s="91" t="s">
        <v>1957</v>
      </c>
      <c r="H4548" s="91">
        <v>360</v>
      </c>
      <c r="I4548" s="91" t="s">
        <v>1063</v>
      </c>
      <c r="J4548" s="2" t="s">
        <v>3336</v>
      </c>
      <c r="K4548" s="2" t="s">
        <v>3296</v>
      </c>
      <c r="L4548" s="2" t="s">
        <v>35</v>
      </c>
      <c r="M4548" s="91" t="s">
        <v>1957</v>
      </c>
      <c r="N4548" s="64"/>
      <c r="O4548" s="64" t="s">
        <v>2057</v>
      </c>
      <c r="P4548" s="64" t="s">
        <v>46</v>
      </c>
      <c r="Q4548" s="16">
        <v>0.02</v>
      </c>
      <c r="R4548" s="64" t="s">
        <v>1958</v>
      </c>
      <c r="S4548" s="64"/>
      <c r="T4548" s="84">
        <v>-4203.9045400000005</v>
      </c>
      <c r="U4548" s="84"/>
      <c r="V4548" s="84">
        <v>0</v>
      </c>
      <c r="W4548" s="84">
        <f t="shared" si="707"/>
        <v>-4203.9045400000005</v>
      </c>
      <c r="X4548" s="84">
        <f t="shared" si="708"/>
        <v>0</v>
      </c>
      <c r="Y4548" s="84"/>
      <c r="Z4548" s="16">
        <v>0</v>
      </c>
      <c r="AA4548" s="7">
        <v>0</v>
      </c>
      <c r="AB4548" s="7">
        <f t="shared" si="703"/>
        <v>0</v>
      </c>
      <c r="AC4548" s="5">
        <f t="shared" si="704"/>
        <v>0</v>
      </c>
      <c r="AD4548" s="84">
        <f t="shared" si="709"/>
        <v>0</v>
      </c>
      <c r="AE4548" s="3">
        <f>VLOOKUP(I4548,[1]媒体政策预估表!A:N,MATCH(O4548,[1]媒体政策预估表!$A$2:$M$2,0),0)</f>
        <v>0.12</v>
      </c>
      <c r="AF4548" s="7">
        <f t="shared" si="705"/>
        <v>0</v>
      </c>
      <c r="AG4548" s="16">
        <v>0</v>
      </c>
      <c r="AH4548" s="84">
        <f t="shared" si="710"/>
        <v>0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3418</v>
      </c>
      <c r="B4549" s="91" t="s">
        <v>35</v>
      </c>
      <c r="C4549" s="91" t="s">
        <v>166</v>
      </c>
      <c r="D4549" s="91" t="s">
        <v>176</v>
      </c>
      <c r="E4549" s="91" t="s">
        <v>1714</v>
      </c>
      <c r="F4549" s="91" t="s">
        <v>1714</v>
      </c>
      <c r="G4549" s="91" t="s">
        <v>1714</v>
      </c>
      <c r="H4549" s="91">
        <v>360</v>
      </c>
      <c r="I4549" s="91" t="s">
        <v>1063</v>
      </c>
      <c r="J4549" s="2" t="s">
        <v>3336</v>
      </c>
      <c r="K4549" s="2" t="s">
        <v>3296</v>
      </c>
      <c r="L4549" s="2" t="s">
        <v>35</v>
      </c>
      <c r="M4549" s="91" t="s">
        <v>1714</v>
      </c>
      <c r="N4549" s="64"/>
      <c r="O4549" s="64" t="s">
        <v>2057</v>
      </c>
      <c r="P4549" s="64" t="s">
        <v>41</v>
      </c>
      <c r="Q4549" s="16">
        <v>0</v>
      </c>
      <c r="R4549" s="64" t="s">
        <v>1715</v>
      </c>
      <c r="S4549" s="64"/>
      <c r="T4549" s="84">
        <v>-14949.794690000001</v>
      </c>
      <c r="U4549" s="84"/>
      <c r="V4549" s="84">
        <v>15311.562529999999</v>
      </c>
      <c r="W4549" s="84">
        <f t="shared" si="707"/>
        <v>-30261.357219999998</v>
      </c>
      <c r="X4549" s="84">
        <f t="shared" si="708"/>
        <v>15311.562529999999</v>
      </c>
      <c r="Y4549" s="84"/>
      <c r="Z4549" s="16">
        <v>0</v>
      </c>
      <c r="AA4549" s="7">
        <v>0</v>
      </c>
      <c r="AB4549" s="7">
        <f t="shared" si="703"/>
        <v>15311.562529999999</v>
      </c>
      <c r="AC4549" s="5">
        <f t="shared" si="704"/>
        <v>0</v>
      </c>
      <c r="AD4549" s="84">
        <f t="shared" si="709"/>
        <v>15311.562529999999</v>
      </c>
      <c r="AE4549" s="3">
        <f>VLOOKUP(I4549,[1]媒体政策预估表!A:N,MATCH(O4549,[1]媒体政策预估表!$A$2:$M$2,0),0)</f>
        <v>0.12</v>
      </c>
      <c r="AF4549" s="7">
        <f t="shared" si="705"/>
        <v>1837.3875035999999</v>
      </c>
      <c r="AG4549" s="16">
        <v>0</v>
      </c>
      <c r="AH4549" s="84">
        <f t="shared" si="710"/>
        <v>15311.562529999999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3417</v>
      </c>
      <c r="B4550" s="91" t="s">
        <v>35</v>
      </c>
      <c r="C4550" s="91" t="s">
        <v>166</v>
      </c>
      <c r="D4550" s="91" t="s">
        <v>171</v>
      </c>
      <c r="E4550" s="91" t="s">
        <v>631</v>
      </c>
      <c r="F4550" s="91" t="s">
        <v>631</v>
      </c>
      <c r="G4550" s="91" t="s">
        <v>631</v>
      </c>
      <c r="H4550" s="91">
        <v>360</v>
      </c>
      <c r="I4550" s="91" t="s">
        <v>1063</v>
      </c>
      <c r="J4550" s="2" t="s">
        <v>3336</v>
      </c>
      <c r="K4550" s="2" t="s">
        <v>3296</v>
      </c>
      <c r="L4550" s="2" t="s">
        <v>35</v>
      </c>
      <c r="M4550" s="91" t="s">
        <v>631</v>
      </c>
      <c r="N4550" s="64"/>
      <c r="O4550" s="64" t="s">
        <v>2057</v>
      </c>
      <c r="P4550" s="64" t="s">
        <v>46</v>
      </c>
      <c r="Q4550" s="16">
        <v>0.1</v>
      </c>
      <c r="R4550" s="64" t="s">
        <v>1960</v>
      </c>
      <c r="S4550" s="64"/>
      <c r="T4550" s="84">
        <v>-15055.826570000001</v>
      </c>
      <c r="U4550" s="84"/>
      <c r="V4550" s="84">
        <v>0</v>
      </c>
      <c r="W4550" s="84">
        <f t="shared" si="707"/>
        <v>-15055.826570000001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3417</v>
      </c>
      <c r="B4551" s="91" t="s">
        <v>35</v>
      </c>
      <c r="C4551" s="91" t="s">
        <v>146</v>
      </c>
      <c r="D4551" s="91" t="s">
        <v>154</v>
      </c>
      <c r="E4551" s="91" t="s">
        <v>157</v>
      </c>
      <c r="F4551" s="91" t="s">
        <v>1468</v>
      </c>
      <c r="G4551" s="91" t="s">
        <v>157</v>
      </c>
      <c r="H4551" s="91">
        <v>360</v>
      </c>
      <c r="I4551" s="91" t="s">
        <v>1063</v>
      </c>
      <c r="J4551" s="2" t="s">
        <v>3336</v>
      </c>
      <c r="K4551" s="2" t="s">
        <v>3296</v>
      </c>
      <c r="L4551" s="2" t="s">
        <v>35</v>
      </c>
      <c r="M4551" s="91" t="s">
        <v>1469</v>
      </c>
      <c r="N4551" s="64"/>
      <c r="O4551" s="64" t="s">
        <v>2057</v>
      </c>
      <c r="P4551" s="64" t="s">
        <v>93</v>
      </c>
      <c r="Q4551" s="16">
        <v>0.98499999999999999</v>
      </c>
      <c r="R4551" s="64" t="s">
        <v>2085</v>
      </c>
      <c r="S4551" s="64"/>
      <c r="T4551" s="84">
        <v>-4160.0545899999988</v>
      </c>
      <c r="U4551" s="84"/>
      <c r="V4551" s="84">
        <v>0</v>
      </c>
      <c r="W4551" s="84">
        <v>0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0.12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3417</v>
      </c>
      <c r="B4552" s="91" t="s">
        <v>35</v>
      </c>
      <c r="C4552" s="91" t="s">
        <v>186</v>
      </c>
      <c r="D4552" s="91" t="s">
        <v>300</v>
      </c>
      <c r="E4552" s="91" t="s">
        <v>2338</v>
      </c>
      <c r="F4552" s="91" t="s">
        <v>2338</v>
      </c>
      <c r="G4552" s="91" t="s">
        <v>2338</v>
      </c>
      <c r="H4552" s="91">
        <v>360</v>
      </c>
      <c r="I4552" s="91" t="s">
        <v>1063</v>
      </c>
      <c r="J4552" s="2" t="s">
        <v>3336</v>
      </c>
      <c r="K4552" s="2" t="s">
        <v>3296</v>
      </c>
      <c r="L4552" s="2" t="s">
        <v>35</v>
      </c>
      <c r="M4552" s="91" t="s">
        <v>2338</v>
      </c>
      <c r="N4552" s="64"/>
      <c r="O4552" s="64" t="s">
        <v>413</v>
      </c>
      <c r="P4552" s="64" t="s">
        <v>41</v>
      </c>
      <c r="Q4552" s="16">
        <v>0</v>
      </c>
      <c r="R4552" s="64" t="s">
        <v>2339</v>
      </c>
      <c r="S4552" s="64"/>
      <c r="T4552" s="84">
        <v>484.13</v>
      </c>
      <c r="U4552" s="84"/>
      <c r="V4552" s="84">
        <v>0</v>
      </c>
      <c r="W4552" s="84">
        <f t="shared" si="707"/>
        <v>484.13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7.0000000000000007E-2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3417</v>
      </c>
      <c r="B4553" s="91" t="s">
        <v>35</v>
      </c>
      <c r="C4553" s="91" t="s">
        <v>36</v>
      </c>
      <c r="D4553" s="91" t="s">
        <v>322</v>
      </c>
      <c r="E4553" s="91" t="s">
        <v>2340</v>
      </c>
      <c r="F4553" s="91" t="s">
        <v>2340</v>
      </c>
      <c r="G4553" s="91" t="s">
        <v>2340</v>
      </c>
      <c r="H4553" s="91">
        <v>360</v>
      </c>
      <c r="I4553" s="91" t="s">
        <v>1063</v>
      </c>
      <c r="J4553" s="2" t="s">
        <v>3336</v>
      </c>
      <c r="K4553" s="2" t="s">
        <v>3296</v>
      </c>
      <c r="L4553" s="2" t="s">
        <v>35</v>
      </c>
      <c r="M4553" s="91" t="s">
        <v>2340</v>
      </c>
      <c r="N4553" s="64"/>
      <c r="O4553" s="64" t="s">
        <v>45</v>
      </c>
      <c r="P4553" s="64" t="s">
        <v>41</v>
      </c>
      <c r="Q4553" s="16">
        <v>0</v>
      </c>
      <c r="R4553" s="64" t="s">
        <v>2341</v>
      </c>
      <c r="S4553" s="64"/>
      <c r="T4553" s="84">
        <v>487.91</v>
      </c>
      <c r="U4553" s="84"/>
      <c r="V4553" s="84">
        <v>0</v>
      </c>
      <c r="W4553" s="84">
        <f t="shared" si="707"/>
        <v>487.91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0.12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3418</v>
      </c>
      <c r="B4554" s="91" t="s">
        <v>35</v>
      </c>
      <c r="C4554" s="91" t="s">
        <v>186</v>
      </c>
      <c r="D4554" s="91" t="s">
        <v>187</v>
      </c>
      <c r="E4554" s="91" t="s">
        <v>2342</v>
      </c>
      <c r="F4554" s="91" t="s">
        <v>2342</v>
      </c>
      <c r="G4554" s="91" t="s">
        <v>2342</v>
      </c>
      <c r="H4554" s="91">
        <v>360</v>
      </c>
      <c r="I4554" s="91" t="s">
        <v>1063</v>
      </c>
      <c r="J4554" s="2" t="s">
        <v>3336</v>
      </c>
      <c r="K4554" s="2" t="s">
        <v>3296</v>
      </c>
      <c r="L4554" s="2" t="s">
        <v>35</v>
      </c>
      <c r="M4554" s="91" t="s">
        <v>2342</v>
      </c>
      <c r="N4554" s="64"/>
      <c r="O4554" s="64" t="s">
        <v>413</v>
      </c>
      <c r="P4554" s="64" t="s">
        <v>41</v>
      </c>
      <c r="Q4554" s="16">
        <v>0</v>
      </c>
      <c r="R4554" s="64" t="s">
        <v>2343</v>
      </c>
      <c r="S4554" s="64"/>
      <c r="T4554" s="84">
        <v>149.78</v>
      </c>
      <c r="U4554" s="84"/>
      <c r="V4554" s="84">
        <v>0</v>
      </c>
      <c r="W4554" s="84">
        <f t="shared" si="707"/>
        <v>149.78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3417</v>
      </c>
      <c r="B4555" s="91" t="s">
        <v>35</v>
      </c>
      <c r="C4555" s="91" t="s">
        <v>166</v>
      </c>
      <c r="D4555" s="91" t="s">
        <v>176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1063</v>
      </c>
      <c r="J4555" s="2" t="s">
        <v>3336</v>
      </c>
      <c r="K4555" s="2" t="s">
        <v>3296</v>
      </c>
      <c r="L4555" s="2" t="s">
        <v>35</v>
      </c>
      <c r="M4555" s="91" t="s">
        <v>2345</v>
      </c>
      <c r="N4555" s="64"/>
      <c r="O4555" s="64" t="s">
        <v>413</v>
      </c>
      <c r="P4555" s="64" t="s">
        <v>46</v>
      </c>
      <c r="Q4555" s="16">
        <v>0.04</v>
      </c>
      <c r="R4555" s="64" t="s">
        <v>2346</v>
      </c>
      <c r="S4555" s="64"/>
      <c r="T4555" s="84">
        <v>1.37</v>
      </c>
      <c r="U4555" s="84"/>
      <c r="V4555" s="84">
        <v>0</v>
      </c>
      <c r="W4555" s="84">
        <f t="shared" si="707"/>
        <v>1.37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7.0000000000000007E-2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3418</v>
      </c>
      <c r="B4556" s="91" t="s">
        <v>35</v>
      </c>
      <c r="C4556" s="91" t="s">
        <v>65</v>
      </c>
      <c r="D4556" s="91" t="s">
        <v>66</v>
      </c>
      <c r="E4556" s="91" t="s">
        <v>2347</v>
      </c>
      <c r="F4556" s="91" t="s">
        <v>2347</v>
      </c>
      <c r="G4556" s="91" t="s">
        <v>2347</v>
      </c>
      <c r="H4556" s="91">
        <v>360</v>
      </c>
      <c r="I4556" s="91" t="s">
        <v>1063</v>
      </c>
      <c r="J4556" s="2" t="s">
        <v>3336</v>
      </c>
      <c r="K4556" s="2" t="s">
        <v>3296</v>
      </c>
      <c r="L4556" s="2" t="s">
        <v>35</v>
      </c>
      <c r="M4556" s="91" t="s">
        <v>872</v>
      </c>
      <c r="N4556" s="64"/>
      <c r="O4556" s="64" t="s">
        <v>45</v>
      </c>
      <c r="P4556" s="64" t="s">
        <v>46</v>
      </c>
      <c r="Q4556" s="16">
        <v>0.04</v>
      </c>
      <c r="R4556" s="64" t="s">
        <v>2348</v>
      </c>
      <c r="S4556" s="64"/>
      <c r="T4556" s="84">
        <v>495.16</v>
      </c>
      <c r="U4556" s="84"/>
      <c r="V4556" s="84">
        <v>0</v>
      </c>
      <c r="W4556" s="84">
        <f t="shared" si="707"/>
        <v>495.16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si="703"/>
        <v>0</v>
      </c>
      <c r="AC4556" s="5">
        <f t="shared" si="704"/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si="705"/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3417</v>
      </c>
      <c r="B4557" s="91" t="s">
        <v>35</v>
      </c>
      <c r="C4557" s="91" t="s">
        <v>166</v>
      </c>
      <c r="D4557" s="91" t="s">
        <v>176</v>
      </c>
      <c r="E4557" s="91" t="s">
        <v>654</v>
      </c>
      <c r="F4557" s="91" t="s">
        <v>654</v>
      </c>
      <c r="G4557" s="91" t="s">
        <v>654</v>
      </c>
      <c r="H4557" s="91">
        <v>360</v>
      </c>
      <c r="I4557" s="91" t="s">
        <v>1063</v>
      </c>
      <c r="J4557" s="2" t="s">
        <v>3336</v>
      </c>
      <c r="K4557" s="2" t="s">
        <v>3296</v>
      </c>
      <c r="L4557" s="2" t="s">
        <v>35</v>
      </c>
      <c r="M4557" s="91" t="s">
        <v>1632</v>
      </c>
      <c r="N4557" s="64"/>
      <c r="O4557" s="64" t="s">
        <v>2057</v>
      </c>
      <c r="P4557" s="64" t="s">
        <v>46</v>
      </c>
      <c r="Q4557" s="16">
        <v>5.0000000000000044E-2</v>
      </c>
      <c r="R4557" s="64" t="s">
        <v>1633</v>
      </c>
      <c r="S4557" s="64"/>
      <c r="T4557" s="84">
        <v>-149226.14513000002</v>
      </c>
      <c r="U4557" s="84"/>
      <c r="V4557" s="84">
        <v>0</v>
      </c>
      <c r="W4557" s="84">
        <f t="shared" si="707"/>
        <v>-149226.14513000002</v>
      </c>
      <c r="X4557" s="84">
        <f t="shared" si="708"/>
        <v>0</v>
      </c>
      <c r="Y4557" s="84"/>
      <c r="Z4557" s="16">
        <v>0</v>
      </c>
      <c r="AA4557" s="7">
        <v>0</v>
      </c>
      <c r="AB4557" s="7">
        <f t="shared" ref="AB4557:AB4620" si="711">X4557+AA4557</f>
        <v>0</v>
      </c>
      <c r="AC4557" s="5">
        <f t="shared" ref="AC4557:AC4620" si="712">IF(P4557="返现",X4557*Q4557,V4557-X4557)</f>
        <v>0</v>
      </c>
      <c r="AD4557" s="84">
        <f t="shared" si="709"/>
        <v>0</v>
      </c>
      <c r="AE4557" s="3">
        <f>VLOOKUP(I4557,[1]媒体政策预估表!A:N,MATCH(O4557,[1]媒体政策预估表!$A$2:$M$2,0),0)</f>
        <v>0.12</v>
      </c>
      <c r="AF4557" s="7">
        <f t="shared" ref="AF4557:AF4620" si="713">AD4557*AE4557</f>
        <v>0</v>
      </c>
      <c r="AG4557" s="16">
        <v>0</v>
      </c>
      <c r="AH4557" s="84">
        <f t="shared" si="710"/>
        <v>0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3418</v>
      </c>
      <c r="B4558" s="91" t="s">
        <v>35</v>
      </c>
      <c r="C4558" s="91" t="s">
        <v>166</v>
      </c>
      <c r="D4558" s="91" t="s">
        <v>176</v>
      </c>
      <c r="E4558" s="91" t="s">
        <v>1620</v>
      </c>
      <c r="F4558" s="91" t="s">
        <v>1620</v>
      </c>
      <c r="G4558" s="91" t="s">
        <v>1620</v>
      </c>
      <c r="H4558" s="91">
        <v>360</v>
      </c>
      <c r="I4558" s="91" t="s">
        <v>1063</v>
      </c>
      <c r="J4558" s="2" t="s">
        <v>3336</v>
      </c>
      <c r="K4558" s="2" t="s">
        <v>3296</v>
      </c>
      <c r="L4558" s="2" t="s">
        <v>35</v>
      </c>
      <c r="M4558" s="91" t="s">
        <v>1620</v>
      </c>
      <c r="N4558" s="64"/>
      <c r="O4558" s="64" t="s">
        <v>2057</v>
      </c>
      <c r="P4558" s="64" t="s">
        <v>46</v>
      </c>
      <c r="Q4558" s="16">
        <v>0.01</v>
      </c>
      <c r="R4558" s="64" t="s">
        <v>1624</v>
      </c>
      <c r="S4558" s="64"/>
      <c r="T4558" s="84">
        <v>-7327.4572599999992</v>
      </c>
      <c r="U4558" s="84"/>
      <c r="V4558" s="84">
        <v>5989.9466599999996</v>
      </c>
      <c r="W4558" s="84">
        <f t="shared" si="707"/>
        <v>-13317.403919999999</v>
      </c>
      <c r="X4558" s="84">
        <f t="shared" si="708"/>
        <v>5930.6402574257418</v>
      </c>
      <c r="Y4558" s="84"/>
      <c r="Z4558" s="16">
        <v>0</v>
      </c>
      <c r="AA4558" s="7">
        <v>0</v>
      </c>
      <c r="AB4558" s="7">
        <f t="shared" si="711"/>
        <v>5930.6402574257418</v>
      </c>
      <c r="AC4558" s="5">
        <f t="shared" si="712"/>
        <v>59.306402574257845</v>
      </c>
      <c r="AD4558" s="84">
        <f t="shared" si="709"/>
        <v>5989.9466599999996</v>
      </c>
      <c r="AE4558" s="3">
        <f>VLOOKUP(I4558,[1]媒体政策预估表!A:N,MATCH(O4558,[1]媒体政策预估表!$A$2:$M$2,0),0)</f>
        <v>0.12</v>
      </c>
      <c r="AF4558" s="7">
        <f t="shared" si="713"/>
        <v>718.7935991999999</v>
      </c>
      <c r="AG4558" s="16">
        <v>0</v>
      </c>
      <c r="AH4558" s="84">
        <f t="shared" si="710"/>
        <v>5989.9466599999996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3417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3336</v>
      </c>
      <c r="K4559" s="2" t="s">
        <v>3296</v>
      </c>
      <c r="L4559" s="2" t="s">
        <v>35</v>
      </c>
      <c r="M4559" s="91" t="s">
        <v>2351</v>
      </c>
      <c r="N4559" s="64"/>
      <c r="O4559" s="64" t="s">
        <v>413</v>
      </c>
      <c r="P4559" s="64" t="s">
        <v>46</v>
      </c>
      <c r="Q4559" s="16">
        <v>0.06</v>
      </c>
      <c r="R4559" s="64" t="s">
        <v>2352</v>
      </c>
      <c r="S4559" s="64"/>
      <c r="T4559" s="84">
        <v>1.2</v>
      </c>
      <c r="U4559" s="84"/>
      <c r="V4559" s="84">
        <v>0</v>
      </c>
      <c r="W4559" s="84">
        <f t="shared" si="707"/>
        <v>1.2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7.0000000000000007E-2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3418</v>
      </c>
      <c r="B4560" s="91" t="s">
        <v>35</v>
      </c>
      <c r="C4560" s="91" t="s">
        <v>36</v>
      </c>
      <c r="D4560" s="91" t="s">
        <v>54</v>
      </c>
      <c r="E4560" s="91" t="s">
        <v>2349</v>
      </c>
      <c r="F4560" s="91" t="s">
        <v>2350</v>
      </c>
      <c r="G4560" s="91" t="s">
        <v>2349</v>
      </c>
      <c r="H4560" s="91">
        <v>360</v>
      </c>
      <c r="I4560" s="91" t="s">
        <v>1063</v>
      </c>
      <c r="J4560" s="2" t="s">
        <v>3336</v>
      </c>
      <c r="K4560" s="2" t="s">
        <v>3296</v>
      </c>
      <c r="L4560" s="2" t="s">
        <v>35</v>
      </c>
      <c r="M4560" s="91" t="s">
        <v>2351</v>
      </c>
      <c r="N4560" s="64"/>
      <c r="O4560" s="64" t="s">
        <v>45</v>
      </c>
      <c r="P4560" s="64" t="s">
        <v>46</v>
      </c>
      <c r="Q4560" s="16">
        <v>0.15</v>
      </c>
      <c r="R4560" s="64" t="s">
        <v>2352</v>
      </c>
      <c r="S4560" s="64"/>
      <c r="T4560" s="84">
        <v>7945.19</v>
      </c>
      <c r="U4560" s="84"/>
      <c r="V4560" s="84">
        <v>0</v>
      </c>
      <c r="W4560" s="84">
        <f t="shared" si="707"/>
        <v>7945.19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0.12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3418</v>
      </c>
      <c r="B4561" s="91" t="s">
        <v>35</v>
      </c>
      <c r="C4561" s="91" t="s">
        <v>166</v>
      </c>
      <c r="D4561" s="91" t="s">
        <v>307</v>
      </c>
      <c r="E4561" s="91" t="s">
        <v>2353</v>
      </c>
      <c r="F4561" s="91" t="s">
        <v>2353</v>
      </c>
      <c r="G4561" s="91" t="s">
        <v>2353</v>
      </c>
      <c r="H4561" s="91">
        <v>360</v>
      </c>
      <c r="I4561" s="91" t="s">
        <v>1063</v>
      </c>
      <c r="J4561" s="2" t="s">
        <v>3336</v>
      </c>
      <c r="K4561" s="2" t="s">
        <v>3296</v>
      </c>
      <c r="L4561" s="2" t="s">
        <v>35</v>
      </c>
      <c r="M4561" s="91" t="s">
        <v>2353</v>
      </c>
      <c r="N4561" s="64"/>
      <c r="O4561" s="64" t="s">
        <v>413</v>
      </c>
      <c r="P4561" s="64" t="s">
        <v>41</v>
      </c>
      <c r="Q4561" s="16">
        <v>0</v>
      </c>
      <c r="R4561" s="64" t="s">
        <v>2354</v>
      </c>
      <c r="S4561" s="64"/>
      <c r="T4561" s="84">
        <v>1547.3</v>
      </c>
      <c r="U4561" s="84"/>
      <c r="V4561" s="84">
        <v>0</v>
      </c>
      <c r="W4561" s="84">
        <f t="shared" si="707"/>
        <v>1547.3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f>VLOOKUP(I4561,[1]媒体政策预估表!A:N,MATCH(O4561,[1]媒体政策预估表!$A$2:$M$2,0),0)</f>
        <v>7.0000000000000007E-2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3418</v>
      </c>
      <c r="B4562" s="91" t="s">
        <v>35</v>
      </c>
      <c r="C4562" s="91" t="s">
        <v>166</v>
      </c>
      <c r="D4562" s="91" t="s">
        <v>176</v>
      </c>
      <c r="E4562" s="91" t="s">
        <v>2355</v>
      </c>
      <c r="F4562" s="91" t="s">
        <v>2355</v>
      </c>
      <c r="G4562" s="91" t="s">
        <v>2355</v>
      </c>
      <c r="H4562" s="91">
        <v>30</v>
      </c>
      <c r="I4562" s="91" t="s">
        <v>1964</v>
      </c>
      <c r="J4562" s="2" t="s">
        <v>3698</v>
      </c>
      <c r="K4562" s="2"/>
      <c r="L4562" s="2" t="s">
        <v>3411</v>
      </c>
      <c r="M4562" s="91" t="s">
        <v>2355</v>
      </c>
      <c r="N4562" s="64"/>
      <c r="O4562" s="64" t="s">
        <v>413</v>
      </c>
      <c r="P4562" s="64" t="s">
        <v>41</v>
      </c>
      <c r="Q4562" s="16">
        <v>0</v>
      </c>
      <c r="R4562" s="64" t="s">
        <v>2356</v>
      </c>
      <c r="S4562" s="64"/>
      <c r="T4562" s="84">
        <v>2.4</v>
      </c>
      <c r="U4562" s="84"/>
      <c r="V4562" s="84">
        <v>0</v>
      </c>
      <c r="W4562" s="84">
        <f t="shared" si="707"/>
        <v>2.4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v>0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3417</v>
      </c>
      <c r="B4563" s="91" t="s">
        <v>35</v>
      </c>
      <c r="C4563" s="91" t="s">
        <v>166</v>
      </c>
      <c r="D4563" s="91" t="s">
        <v>176</v>
      </c>
      <c r="E4563" s="91" t="s">
        <v>654</v>
      </c>
      <c r="F4563" s="91" t="s">
        <v>654</v>
      </c>
      <c r="G4563" s="91" t="s">
        <v>654</v>
      </c>
      <c r="H4563" s="91">
        <v>360</v>
      </c>
      <c r="I4563" s="91" t="s">
        <v>1063</v>
      </c>
      <c r="J4563" s="2" t="s">
        <v>3336</v>
      </c>
      <c r="K4563" s="2" t="s">
        <v>3296</v>
      </c>
      <c r="L4563" s="2" t="s">
        <v>35</v>
      </c>
      <c r="M4563" s="91" t="s">
        <v>654</v>
      </c>
      <c r="N4563" s="64"/>
      <c r="O4563" s="64" t="s">
        <v>944</v>
      </c>
      <c r="P4563" s="64" t="s">
        <v>46</v>
      </c>
      <c r="Q4563" s="16">
        <v>0.06</v>
      </c>
      <c r="R4563" s="64" t="s">
        <v>1976</v>
      </c>
      <c r="S4563" s="64"/>
      <c r="T4563" s="84">
        <v>-417979.23726000002</v>
      </c>
      <c r="U4563" s="84"/>
      <c r="V4563" s="84">
        <v>0</v>
      </c>
      <c r="W4563" s="84">
        <f t="shared" si="707"/>
        <v>-417979.23726000002</v>
      </c>
      <c r="X4563" s="84">
        <f t="shared" si="708"/>
        <v>0</v>
      </c>
      <c r="Y4563" s="84"/>
      <c r="Z4563" s="16">
        <v>0</v>
      </c>
      <c r="AA4563" s="7">
        <v>0</v>
      </c>
      <c r="AB4563" s="7">
        <f t="shared" si="711"/>
        <v>0</v>
      </c>
      <c r="AC4563" s="5">
        <f t="shared" si="712"/>
        <v>0</v>
      </c>
      <c r="AD4563" s="84">
        <f t="shared" si="709"/>
        <v>0</v>
      </c>
      <c r="AE4563" s="3">
        <f>VLOOKUP(I4563,[1]媒体政策预估表!A:N,MATCH(O4563,[1]媒体政策预估表!$A$2:$M$2,0),0)</f>
        <v>0.15</v>
      </c>
      <c r="AF4563" s="7">
        <f t="shared" si="713"/>
        <v>0</v>
      </c>
      <c r="AG4563" s="16">
        <v>0</v>
      </c>
      <c r="AH4563" s="84">
        <f t="shared" si="710"/>
        <v>0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3417</v>
      </c>
      <c r="B4564" s="91" t="s">
        <v>35</v>
      </c>
      <c r="C4564" s="91" t="s">
        <v>146</v>
      </c>
      <c r="D4564" s="91" t="s">
        <v>163</v>
      </c>
      <c r="E4564" s="91" t="s">
        <v>164</v>
      </c>
      <c r="F4564" s="91" t="s">
        <v>164</v>
      </c>
      <c r="G4564" s="91" t="s">
        <v>164</v>
      </c>
      <c r="H4564" s="91">
        <v>360</v>
      </c>
      <c r="I4564" s="91" t="s">
        <v>1063</v>
      </c>
      <c r="J4564" s="2" t="s">
        <v>3336</v>
      </c>
      <c r="K4564" s="2" t="s">
        <v>3296</v>
      </c>
      <c r="L4564" s="2" t="s">
        <v>35</v>
      </c>
      <c r="M4564" s="91" t="s">
        <v>164</v>
      </c>
      <c r="N4564" s="64"/>
      <c r="O4564" s="64" t="s">
        <v>944</v>
      </c>
      <c r="P4564" s="64" t="s">
        <v>46</v>
      </c>
      <c r="Q4564" s="16">
        <v>2.0000000000000018E-2</v>
      </c>
      <c r="R4564" s="64" t="s">
        <v>1511</v>
      </c>
      <c r="S4564" s="64"/>
      <c r="T4564" s="84">
        <v>-527129.25081999996</v>
      </c>
      <c r="U4564" s="84"/>
      <c r="V4564" s="84">
        <v>327529.10963999998</v>
      </c>
      <c r="W4564" s="84">
        <f t="shared" si="707"/>
        <v>-854658.36045999988</v>
      </c>
      <c r="X4564" s="84">
        <f t="shared" si="708"/>
        <v>321106.97023529408</v>
      </c>
      <c r="Y4564" s="84"/>
      <c r="Z4564" s="16">
        <v>0</v>
      </c>
      <c r="AA4564" s="7">
        <v>0</v>
      </c>
      <c r="AB4564" s="7">
        <f t="shared" si="711"/>
        <v>321106.97023529408</v>
      </c>
      <c r="AC4564" s="5">
        <f t="shared" si="712"/>
        <v>6422.1394047059002</v>
      </c>
      <c r="AD4564" s="84">
        <f t="shared" si="709"/>
        <v>327529.10963999998</v>
      </c>
      <c r="AE4564" s="3">
        <f>VLOOKUP(I4564,[1]媒体政策预估表!A:N,MATCH(O4564,[1]媒体政策预估表!$A$2:$M$2,0),0)</f>
        <v>0.15</v>
      </c>
      <c r="AF4564" s="7">
        <f t="shared" si="713"/>
        <v>49129.366445999993</v>
      </c>
      <c r="AG4564" s="16">
        <v>0</v>
      </c>
      <c r="AH4564" s="84">
        <f t="shared" si="710"/>
        <v>327529.10963999998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3417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3336</v>
      </c>
      <c r="K4565" s="2" t="s">
        <v>3296</v>
      </c>
      <c r="L4565" s="2" t="s">
        <v>35</v>
      </c>
      <c r="M4565" s="91" t="s">
        <v>1632</v>
      </c>
      <c r="N4565" s="64"/>
      <c r="O4565" s="64" t="s">
        <v>944</v>
      </c>
      <c r="P4565" s="64" t="s">
        <v>46</v>
      </c>
      <c r="Q4565" s="16">
        <v>0.06</v>
      </c>
      <c r="R4565" s="64" t="s">
        <v>1978</v>
      </c>
      <c r="S4565" s="64"/>
      <c r="T4565" s="84">
        <v>-375204.93352999998</v>
      </c>
      <c r="U4565" s="84"/>
      <c r="V4565" s="84">
        <v>0</v>
      </c>
      <c r="W4565" s="84">
        <f t="shared" si="707"/>
        <v>-375204.93352999998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0.15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3417</v>
      </c>
      <c r="B4566" s="91" t="s">
        <v>35</v>
      </c>
      <c r="C4566" s="91" t="s">
        <v>166</v>
      </c>
      <c r="D4566" s="91" t="s">
        <v>176</v>
      </c>
      <c r="E4566" s="91" t="s">
        <v>654</v>
      </c>
      <c r="F4566" s="91" t="s">
        <v>654</v>
      </c>
      <c r="G4566" s="91" t="s">
        <v>654</v>
      </c>
      <c r="H4566" s="91">
        <v>360</v>
      </c>
      <c r="I4566" s="91" t="s">
        <v>1063</v>
      </c>
      <c r="J4566" s="2" t="s">
        <v>3336</v>
      </c>
      <c r="K4566" s="2" t="s">
        <v>3296</v>
      </c>
      <c r="L4566" s="2" t="s">
        <v>35</v>
      </c>
      <c r="M4566" s="91" t="s">
        <v>1632</v>
      </c>
      <c r="N4566" s="64"/>
      <c r="O4566" s="64" t="s">
        <v>2057</v>
      </c>
      <c r="P4566" s="64" t="s">
        <v>46</v>
      </c>
      <c r="Q4566" s="16">
        <v>0.06</v>
      </c>
      <c r="R4566" s="64" t="s">
        <v>1978</v>
      </c>
      <c r="S4566" s="64"/>
      <c r="T4566" s="84">
        <v>-204559.05554999999</v>
      </c>
      <c r="U4566" s="84"/>
      <c r="V4566" s="84">
        <v>0</v>
      </c>
      <c r="W4566" s="84">
        <f t="shared" si="707"/>
        <v>-204559.05554999999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0.12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3417</v>
      </c>
      <c r="B4567" s="91" t="s">
        <v>35</v>
      </c>
      <c r="C4567" s="91" t="s">
        <v>65</v>
      </c>
      <c r="D4567" s="91" t="s">
        <v>66</v>
      </c>
      <c r="E4567" s="91" t="s">
        <v>2357</v>
      </c>
      <c r="F4567" s="91" t="s">
        <v>2357</v>
      </c>
      <c r="G4567" s="91" t="s">
        <v>2357</v>
      </c>
      <c r="H4567" s="91">
        <v>360</v>
      </c>
      <c r="I4567" s="91" t="s">
        <v>1063</v>
      </c>
      <c r="J4567" s="2" t="s">
        <v>3336</v>
      </c>
      <c r="K4567" s="2" t="s">
        <v>3296</v>
      </c>
      <c r="L4567" s="2" t="s">
        <v>35</v>
      </c>
      <c r="M4567" s="91" t="s">
        <v>2357</v>
      </c>
      <c r="N4567" s="64"/>
      <c r="O4567" s="64" t="s">
        <v>413</v>
      </c>
      <c r="P4567" s="64" t="s">
        <v>46</v>
      </c>
      <c r="Q4567" s="16">
        <v>0.04</v>
      </c>
      <c r="R4567" s="64" t="s">
        <v>2358</v>
      </c>
      <c r="S4567" s="64"/>
      <c r="T4567" s="84">
        <v>2855.97</v>
      </c>
      <c r="U4567" s="84"/>
      <c r="V4567" s="84">
        <v>0</v>
      </c>
      <c r="W4567" s="84">
        <f t="shared" si="707"/>
        <v>2855.97</v>
      </c>
      <c r="X4567" s="84">
        <f t="shared" si="708"/>
        <v>0</v>
      </c>
      <c r="Y4567" s="84"/>
      <c r="Z4567" s="16">
        <v>0</v>
      </c>
      <c r="AA4567" s="7">
        <v>0</v>
      </c>
      <c r="AB4567" s="7">
        <f t="shared" si="711"/>
        <v>0</v>
      </c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 t="e">
        <v>#N/A</v>
      </c>
      <c r="AK4567" s="12">
        <f t="shared" si="706"/>
        <v>0</v>
      </c>
    </row>
    <row r="4568" spans="1:37" hidden="1" x14ac:dyDescent="0.3">
      <c r="A4568" s="104" t="s">
        <v>3417</v>
      </c>
      <c r="B4568" s="91" t="s">
        <v>35</v>
      </c>
      <c r="C4568" s="91" t="s">
        <v>36</v>
      </c>
      <c r="D4568" s="91" t="s">
        <v>54</v>
      </c>
      <c r="E4568" s="91" t="s">
        <v>2359</v>
      </c>
      <c r="F4568" s="91" t="s">
        <v>2359</v>
      </c>
      <c r="G4568" s="91" t="s">
        <v>2359</v>
      </c>
      <c r="H4568" s="91">
        <v>360</v>
      </c>
      <c r="I4568" s="91" t="s">
        <v>1063</v>
      </c>
      <c r="J4568" s="2" t="s">
        <v>3336</v>
      </c>
      <c r="K4568" s="2" t="s">
        <v>3296</v>
      </c>
      <c r="L4568" s="2" t="s">
        <v>35</v>
      </c>
      <c r="M4568" s="91" t="s">
        <v>2360</v>
      </c>
      <c r="N4568" s="64"/>
      <c r="O4568" s="64" t="s">
        <v>413</v>
      </c>
      <c r="P4568" s="64" t="s">
        <v>46</v>
      </c>
      <c r="Q4568" s="16">
        <v>0.02</v>
      </c>
      <c r="R4568" s="64">
        <v>13521597625</v>
      </c>
      <c r="S4568" s="64"/>
      <c r="T4568" s="84">
        <v>0.5</v>
      </c>
      <c r="U4568" s="84"/>
      <c r="V4568" s="84">
        <v>0</v>
      </c>
      <c r="W4568" s="84">
        <f t="shared" si="707"/>
        <v>0.5</v>
      </c>
      <c r="X4568" s="84">
        <f t="shared" si="708"/>
        <v>0</v>
      </c>
      <c r="Y4568" s="84"/>
      <c r="Z4568" s="16">
        <v>0</v>
      </c>
      <c r="AA4568" s="7">
        <v>0</v>
      </c>
      <c r="AB4568" s="7"/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>
        <v>58</v>
      </c>
      <c r="AK4568" s="12">
        <f t="shared" si="706"/>
        <v>0</v>
      </c>
    </row>
    <row r="4569" spans="1:37" hidden="1" x14ac:dyDescent="0.3">
      <c r="A4569" s="104" t="s">
        <v>3417</v>
      </c>
      <c r="B4569" s="91" t="s">
        <v>35</v>
      </c>
      <c r="C4569" s="91" t="s">
        <v>166</v>
      </c>
      <c r="D4569" s="91" t="s">
        <v>307</v>
      </c>
      <c r="E4569" s="91" t="s">
        <v>2361</v>
      </c>
      <c r="F4569" s="91" t="s">
        <v>2361</v>
      </c>
      <c r="G4569" s="91" t="s">
        <v>2361</v>
      </c>
      <c r="H4569" s="91">
        <v>360</v>
      </c>
      <c r="I4569" s="91" t="s">
        <v>1063</v>
      </c>
      <c r="J4569" s="2" t="s">
        <v>3336</v>
      </c>
      <c r="K4569" s="2" t="s">
        <v>3296</v>
      </c>
      <c r="L4569" s="2" t="s">
        <v>35</v>
      </c>
      <c r="M4569" s="91" t="s">
        <v>2361</v>
      </c>
      <c r="N4569" s="64"/>
      <c r="O4569" s="64" t="s">
        <v>413</v>
      </c>
      <c r="P4569" s="64" t="s">
        <v>41</v>
      </c>
      <c r="Q4569" s="16">
        <v>0</v>
      </c>
      <c r="R4569" s="64" t="s">
        <v>2362</v>
      </c>
      <c r="S4569" s="64"/>
      <c r="T4569" s="84">
        <v>1.85</v>
      </c>
      <c r="U4569" s="84"/>
      <c r="V4569" s="84">
        <v>0</v>
      </c>
      <c r="W4569" s="84">
        <f t="shared" si="707"/>
        <v>1.85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7.0000000000000007E-2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3418</v>
      </c>
      <c r="B4570" s="91" t="s">
        <v>35</v>
      </c>
      <c r="C4570" s="91" t="s">
        <v>166</v>
      </c>
      <c r="D4570" s="91" t="s">
        <v>176</v>
      </c>
      <c r="E4570" s="91" t="s">
        <v>1690</v>
      </c>
      <c r="F4570" s="91" t="s">
        <v>1690</v>
      </c>
      <c r="G4570" s="91" t="s">
        <v>1690</v>
      </c>
      <c r="H4570" s="91">
        <v>360</v>
      </c>
      <c r="I4570" s="91" t="s">
        <v>1063</v>
      </c>
      <c r="J4570" s="2" t="s">
        <v>3336</v>
      </c>
      <c r="K4570" s="2" t="s">
        <v>3296</v>
      </c>
      <c r="L4570" s="2" t="s">
        <v>35</v>
      </c>
      <c r="M4570" s="91" t="s">
        <v>1692</v>
      </c>
      <c r="N4570" s="64"/>
      <c r="O4570" s="64" t="s">
        <v>45</v>
      </c>
      <c r="P4570" s="64" t="s">
        <v>46</v>
      </c>
      <c r="Q4570" s="16">
        <v>0.02</v>
      </c>
      <c r="R4570" s="64" t="s">
        <v>1694</v>
      </c>
      <c r="S4570" s="64"/>
      <c r="T4570" s="84">
        <v>-510.3</v>
      </c>
      <c r="U4570" s="84"/>
      <c r="V4570" s="84">
        <v>0</v>
      </c>
      <c r="W4570" s="84">
        <f t="shared" si="707"/>
        <v>-510.3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3418</v>
      </c>
      <c r="B4571" s="91" t="s">
        <v>35</v>
      </c>
      <c r="C4571" s="91" t="s">
        <v>47</v>
      </c>
      <c r="D4571" s="91" t="s">
        <v>48</v>
      </c>
      <c r="E4571" s="91" t="s">
        <v>2063</v>
      </c>
      <c r="F4571" s="91" t="s">
        <v>2063</v>
      </c>
      <c r="G4571" s="91" t="s">
        <v>2063</v>
      </c>
      <c r="H4571" s="91">
        <v>360</v>
      </c>
      <c r="I4571" s="91" t="s">
        <v>1063</v>
      </c>
      <c r="J4571" s="2" t="s">
        <v>3336</v>
      </c>
      <c r="K4571" s="2" t="s">
        <v>3296</v>
      </c>
      <c r="L4571" s="2" t="s">
        <v>35</v>
      </c>
      <c r="M4571" s="91" t="s">
        <v>2063</v>
      </c>
      <c r="N4571" s="64"/>
      <c r="O4571" s="64" t="s">
        <v>45</v>
      </c>
      <c r="P4571" s="64" t="s">
        <v>41</v>
      </c>
      <c r="Q4571" s="16">
        <v>0</v>
      </c>
      <c r="R4571" s="64" t="s">
        <v>2064</v>
      </c>
      <c r="S4571" s="64"/>
      <c r="T4571" s="84">
        <v>-364.65</v>
      </c>
      <c r="U4571" s="84"/>
      <c r="V4571" s="84">
        <v>0</v>
      </c>
      <c r="W4571" s="84">
        <f t="shared" si="707"/>
        <v>-364.65</v>
      </c>
      <c r="X4571" s="84">
        <f t="shared" si="708"/>
        <v>0</v>
      </c>
      <c r="Y4571" s="84"/>
      <c r="Z4571" s="16">
        <v>0</v>
      </c>
      <c r="AA4571" s="7">
        <v>0</v>
      </c>
      <c r="AB4571" s="7">
        <f t="shared" si="711"/>
        <v>0</v>
      </c>
      <c r="AC4571" s="5">
        <f t="shared" si="712"/>
        <v>0</v>
      </c>
      <c r="AD4571" s="84">
        <f t="shared" si="709"/>
        <v>0</v>
      </c>
      <c r="AE4571" s="3">
        <f>VLOOKUP(I4571,[1]媒体政策预估表!A:N,MATCH(O4571,[1]媒体政策预估表!$A$2:$M$2,0),0)</f>
        <v>0.12</v>
      </c>
      <c r="AF4571" s="7">
        <f t="shared" si="713"/>
        <v>0</v>
      </c>
      <c r="AG4571" s="16">
        <v>0</v>
      </c>
      <c r="AH4571" s="84">
        <f t="shared" si="710"/>
        <v>0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3417</v>
      </c>
      <c r="B4572" s="91" t="s">
        <v>35</v>
      </c>
      <c r="C4572" s="91" t="s">
        <v>166</v>
      </c>
      <c r="D4572" s="91" t="s">
        <v>176</v>
      </c>
      <c r="E4572" s="91" t="s">
        <v>1620</v>
      </c>
      <c r="F4572" s="91" t="s">
        <v>1620</v>
      </c>
      <c r="G4572" s="91" t="s">
        <v>1620</v>
      </c>
      <c r="H4572" s="91">
        <v>360</v>
      </c>
      <c r="I4572" s="91" t="s">
        <v>1063</v>
      </c>
      <c r="J4572" s="2" t="s">
        <v>3336</v>
      </c>
      <c r="K4572" s="2" t="s">
        <v>3296</v>
      </c>
      <c r="L4572" s="2" t="s">
        <v>35</v>
      </c>
      <c r="M4572" s="91" t="s">
        <v>1620</v>
      </c>
      <c r="N4572" s="64"/>
      <c r="O4572" s="64" t="s">
        <v>944</v>
      </c>
      <c r="P4572" s="64" t="s">
        <v>46</v>
      </c>
      <c r="Q4572" s="16">
        <v>0.01</v>
      </c>
      <c r="R4572" s="64" t="s">
        <v>1623</v>
      </c>
      <c r="S4572" s="64"/>
      <c r="T4572" s="84">
        <v>-159291.9405</v>
      </c>
      <c r="U4572" s="84"/>
      <c r="V4572" s="84">
        <v>84812.856209999998</v>
      </c>
      <c r="W4572" s="84">
        <f t="shared" si="707"/>
        <v>-244104.79671</v>
      </c>
      <c r="X4572" s="84">
        <f t="shared" si="708"/>
        <v>83973.124960396031</v>
      </c>
      <c r="Y4572" s="84"/>
      <c r="Z4572" s="16">
        <v>0</v>
      </c>
      <c r="AA4572" s="7">
        <v>0</v>
      </c>
      <c r="AB4572" s="7">
        <f t="shared" si="711"/>
        <v>83973.124960396031</v>
      </c>
      <c r="AC4572" s="5">
        <f t="shared" si="712"/>
        <v>839.73124960396672</v>
      </c>
      <c r="AD4572" s="84">
        <f t="shared" si="709"/>
        <v>84812.856209999998</v>
      </c>
      <c r="AE4572" s="3">
        <f>VLOOKUP(I4572,[1]媒体政策预估表!A:N,MATCH(O4572,[1]媒体政策预估表!$A$2:$M$2,0),0)</f>
        <v>0.15</v>
      </c>
      <c r="AF4572" s="7">
        <f t="shared" si="713"/>
        <v>12721.928431499999</v>
      </c>
      <c r="AG4572" s="16">
        <v>0</v>
      </c>
      <c r="AH4572" s="84">
        <f t="shared" si="710"/>
        <v>84812.856209999998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3417</v>
      </c>
      <c r="B4573" s="91" t="s">
        <v>35</v>
      </c>
      <c r="C4573" s="91" t="s">
        <v>166</v>
      </c>
      <c r="D4573" s="91" t="s">
        <v>176</v>
      </c>
      <c r="E4573" s="91" t="s">
        <v>1690</v>
      </c>
      <c r="F4573" s="91" t="s">
        <v>1690</v>
      </c>
      <c r="G4573" s="91" t="s">
        <v>1690</v>
      </c>
      <c r="H4573" s="91">
        <v>360</v>
      </c>
      <c r="I4573" s="91" t="s">
        <v>1063</v>
      </c>
      <c r="J4573" s="2" t="s">
        <v>3336</v>
      </c>
      <c r="K4573" s="2" t="s">
        <v>3296</v>
      </c>
      <c r="L4573" s="2" t="s">
        <v>35</v>
      </c>
      <c r="M4573" s="91" t="s">
        <v>1692</v>
      </c>
      <c r="N4573" s="64"/>
      <c r="O4573" s="64" t="s">
        <v>2057</v>
      </c>
      <c r="P4573" s="64" t="s">
        <v>46</v>
      </c>
      <c r="Q4573" s="16">
        <v>0.02</v>
      </c>
      <c r="R4573" s="64" t="s">
        <v>1694</v>
      </c>
      <c r="S4573" s="64"/>
      <c r="T4573" s="84">
        <v>-1.5</v>
      </c>
      <c r="U4573" s="84"/>
      <c r="V4573" s="84">
        <v>0</v>
      </c>
      <c r="W4573" s="84">
        <f t="shared" si="707"/>
        <v>-1.5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3418</v>
      </c>
      <c r="B4574" s="91" t="s">
        <v>35</v>
      </c>
      <c r="C4574" s="91" t="s">
        <v>47</v>
      </c>
      <c r="D4574" s="91" t="s">
        <v>48</v>
      </c>
      <c r="E4574" s="91" t="s">
        <v>2063</v>
      </c>
      <c r="F4574" s="91" t="s">
        <v>2063</v>
      </c>
      <c r="G4574" s="91" t="s">
        <v>2063</v>
      </c>
      <c r="H4574" s="91">
        <v>360</v>
      </c>
      <c r="I4574" s="91" t="s">
        <v>1063</v>
      </c>
      <c r="J4574" s="2" t="s">
        <v>3336</v>
      </c>
      <c r="K4574" s="2" t="s">
        <v>3296</v>
      </c>
      <c r="L4574" s="2" t="s">
        <v>35</v>
      </c>
      <c r="M4574" s="91" t="s">
        <v>2063</v>
      </c>
      <c r="N4574" s="64"/>
      <c r="O4574" s="64" t="s">
        <v>2057</v>
      </c>
      <c r="P4574" s="64" t="s">
        <v>41</v>
      </c>
      <c r="Q4574" s="16">
        <v>0</v>
      </c>
      <c r="R4574" s="64" t="s">
        <v>2064</v>
      </c>
      <c r="S4574" s="64"/>
      <c r="T4574" s="84">
        <v>-51</v>
      </c>
      <c r="U4574" s="84"/>
      <c r="V4574" s="84">
        <v>0</v>
      </c>
      <c r="W4574" s="84">
        <f t="shared" si="707"/>
        <v>-51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3418</v>
      </c>
      <c r="B4575" s="91" t="s">
        <v>35</v>
      </c>
      <c r="C4575" s="91" t="s">
        <v>166</v>
      </c>
      <c r="D4575" s="91" t="s">
        <v>176</v>
      </c>
      <c r="E4575" s="91" t="s">
        <v>2363</v>
      </c>
      <c r="F4575" s="91" t="s">
        <v>2363</v>
      </c>
      <c r="G4575" s="91" t="s">
        <v>2363</v>
      </c>
      <c r="H4575" s="91">
        <v>360</v>
      </c>
      <c r="I4575" s="91" t="s">
        <v>1063</v>
      </c>
      <c r="J4575" s="2" t="s">
        <v>3336</v>
      </c>
      <c r="K4575" s="2" t="s">
        <v>3296</v>
      </c>
      <c r="L4575" s="2" t="s">
        <v>35</v>
      </c>
      <c r="M4575" s="91" t="s">
        <v>2364</v>
      </c>
      <c r="N4575" s="64"/>
      <c r="O4575" s="64" t="s">
        <v>45</v>
      </c>
      <c r="P4575" s="64" t="s">
        <v>46</v>
      </c>
      <c r="Q4575" s="16">
        <v>0.04</v>
      </c>
      <c r="R4575" s="64">
        <v>220221</v>
      </c>
      <c r="S4575" s="64"/>
      <c r="T4575" s="84">
        <v>427.15000000000049</v>
      </c>
      <c r="U4575" s="84"/>
      <c r="V4575" s="84">
        <v>0</v>
      </c>
      <c r="W4575" s="84">
        <f t="shared" si="707"/>
        <v>427.15000000000049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3418</v>
      </c>
      <c r="B4576" s="91" t="s">
        <v>35</v>
      </c>
      <c r="C4576" s="91" t="s">
        <v>65</v>
      </c>
      <c r="D4576" s="91" t="s">
        <v>66</v>
      </c>
      <c r="E4576" s="91" t="s">
        <v>499</v>
      </c>
      <c r="F4576" s="91" t="s">
        <v>500</v>
      </c>
      <c r="G4576" s="91" t="s">
        <v>499</v>
      </c>
      <c r="H4576" s="91">
        <v>360</v>
      </c>
      <c r="I4576" s="91" t="s">
        <v>1063</v>
      </c>
      <c r="J4576" s="2" t="s">
        <v>3336</v>
      </c>
      <c r="K4576" s="2" t="s">
        <v>3296</v>
      </c>
      <c r="L4576" s="2" t="s">
        <v>35</v>
      </c>
      <c r="M4576" s="91" t="s">
        <v>501</v>
      </c>
      <c r="N4576" s="64"/>
      <c r="O4576" s="64" t="s">
        <v>45</v>
      </c>
      <c r="P4576" s="64" t="s">
        <v>46</v>
      </c>
      <c r="Q4576" s="16">
        <v>0.02</v>
      </c>
      <c r="R4576" s="64" t="s">
        <v>1887</v>
      </c>
      <c r="S4576" s="64"/>
      <c r="T4576" s="84">
        <v>-662.4</v>
      </c>
      <c r="U4576" s="84"/>
      <c r="V4576" s="84">
        <v>0</v>
      </c>
      <c r="W4576" s="84">
        <f t="shared" si="707"/>
        <v>-662.4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0.12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3418</v>
      </c>
      <c r="B4577" s="91" t="s">
        <v>35</v>
      </c>
      <c r="C4577" s="91" t="s">
        <v>166</v>
      </c>
      <c r="D4577" s="91" t="s">
        <v>171</v>
      </c>
      <c r="E4577" s="91" t="s">
        <v>631</v>
      </c>
      <c r="F4577" s="91" t="s">
        <v>631</v>
      </c>
      <c r="G4577" s="91" t="s">
        <v>631</v>
      </c>
      <c r="H4577" s="91">
        <v>360</v>
      </c>
      <c r="I4577" s="91" t="s">
        <v>1063</v>
      </c>
      <c r="J4577" s="2" t="s">
        <v>3336</v>
      </c>
      <c r="K4577" s="2" t="s">
        <v>3296</v>
      </c>
      <c r="L4577" s="2" t="s">
        <v>35</v>
      </c>
      <c r="M4577" s="91" t="s">
        <v>631</v>
      </c>
      <c r="N4577" s="64"/>
      <c r="O4577" s="64" t="s">
        <v>944</v>
      </c>
      <c r="P4577" s="64" t="s">
        <v>46</v>
      </c>
      <c r="Q4577" s="16">
        <v>0.1</v>
      </c>
      <c r="R4577" s="64" t="s">
        <v>1960</v>
      </c>
      <c r="S4577" s="64"/>
      <c r="T4577" s="84">
        <v>-10820.1</v>
      </c>
      <c r="U4577" s="84"/>
      <c r="V4577" s="84">
        <v>0</v>
      </c>
      <c r="W4577" s="84">
        <f t="shared" si="707"/>
        <v>-10820.1</v>
      </c>
      <c r="X4577" s="84">
        <f t="shared" si="708"/>
        <v>0</v>
      </c>
      <c r="Y4577" s="84"/>
      <c r="Z4577" s="16">
        <v>0</v>
      </c>
      <c r="AA4577" s="7">
        <v>0</v>
      </c>
      <c r="AB4577" s="7">
        <f t="shared" si="711"/>
        <v>0</v>
      </c>
      <c r="AC4577" s="5">
        <f t="shared" si="712"/>
        <v>0</v>
      </c>
      <c r="AD4577" s="84">
        <f t="shared" si="709"/>
        <v>0</v>
      </c>
      <c r="AE4577" s="3">
        <f>VLOOKUP(I4577,[1]媒体政策预估表!A:N,MATCH(O4577,[1]媒体政策预估表!$A$2:$M$2,0),0)</f>
        <v>0.15</v>
      </c>
      <c r="AF4577" s="7">
        <f t="shared" si="713"/>
        <v>0</v>
      </c>
      <c r="AG4577" s="16">
        <v>0</v>
      </c>
      <c r="AH4577" s="84">
        <f t="shared" si="710"/>
        <v>0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3418</v>
      </c>
      <c r="B4578" s="91" t="s">
        <v>35</v>
      </c>
      <c r="C4578" s="91" t="s">
        <v>166</v>
      </c>
      <c r="D4578" s="91" t="s">
        <v>176</v>
      </c>
      <c r="E4578" s="91" t="s">
        <v>1620</v>
      </c>
      <c r="F4578" s="91" t="s">
        <v>1620</v>
      </c>
      <c r="G4578" s="91" t="s">
        <v>1620</v>
      </c>
      <c r="H4578" s="91">
        <v>360</v>
      </c>
      <c r="I4578" s="91" t="s">
        <v>1063</v>
      </c>
      <c r="J4578" s="2" t="s">
        <v>3336</v>
      </c>
      <c r="K4578" s="2" t="s">
        <v>3296</v>
      </c>
      <c r="L4578" s="2" t="s">
        <v>35</v>
      </c>
      <c r="M4578" s="91" t="s">
        <v>1620</v>
      </c>
      <c r="N4578" s="64"/>
      <c r="O4578" s="64" t="s">
        <v>2057</v>
      </c>
      <c r="P4578" s="64" t="s">
        <v>46</v>
      </c>
      <c r="Q4578" s="16">
        <v>0.01</v>
      </c>
      <c r="R4578" s="64" t="s">
        <v>1625</v>
      </c>
      <c r="S4578" s="64"/>
      <c r="T4578" s="84">
        <v>-48459.219379999995</v>
      </c>
      <c r="U4578" s="84"/>
      <c r="V4578" s="84">
        <v>67902.358009999996</v>
      </c>
      <c r="W4578" s="84">
        <f t="shared" si="707"/>
        <v>-116361.57738999999</v>
      </c>
      <c r="X4578" s="84">
        <f t="shared" si="708"/>
        <v>67230.057435643554</v>
      </c>
      <c r="Y4578" s="84"/>
      <c r="Z4578" s="16">
        <v>0</v>
      </c>
      <c r="AA4578" s="7">
        <v>0</v>
      </c>
      <c r="AB4578" s="7">
        <f t="shared" si="711"/>
        <v>67230.057435643554</v>
      </c>
      <c r="AC4578" s="5">
        <f t="shared" si="712"/>
        <v>672.30057435644267</v>
      </c>
      <c r="AD4578" s="84">
        <f t="shared" si="709"/>
        <v>67902.358009999996</v>
      </c>
      <c r="AE4578" s="3">
        <f>VLOOKUP(I4578,[1]媒体政策预估表!A:N,MATCH(O4578,[1]媒体政策预估表!$A$2:$M$2,0),0)</f>
        <v>0.12</v>
      </c>
      <c r="AF4578" s="7">
        <f t="shared" si="713"/>
        <v>8148.2829611999996</v>
      </c>
      <c r="AG4578" s="16">
        <v>0</v>
      </c>
      <c r="AH4578" s="84">
        <f t="shared" si="710"/>
        <v>67902.358009999996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3417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3336</v>
      </c>
      <c r="K4579" s="2" t="s">
        <v>3296</v>
      </c>
      <c r="L4579" s="2" t="s">
        <v>35</v>
      </c>
      <c r="M4579" s="91" t="s">
        <v>654</v>
      </c>
      <c r="N4579" s="64"/>
      <c r="O4579" s="64" t="s">
        <v>2057</v>
      </c>
      <c r="P4579" s="64" t="s">
        <v>46</v>
      </c>
      <c r="Q4579" s="16">
        <v>0.06</v>
      </c>
      <c r="R4579" s="64" t="s">
        <v>1976</v>
      </c>
      <c r="S4579" s="64"/>
      <c r="T4579" s="84">
        <v>-100687.09799999988</v>
      </c>
      <c r="U4579" s="84"/>
      <c r="V4579" s="84">
        <v>0</v>
      </c>
      <c r="W4579" s="84">
        <f t="shared" si="707"/>
        <v>-100687.09799999988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0.12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3417</v>
      </c>
      <c r="B4580" s="91" t="s">
        <v>35</v>
      </c>
      <c r="C4580" s="91" t="s">
        <v>166</v>
      </c>
      <c r="D4580" s="91" t="s">
        <v>176</v>
      </c>
      <c r="E4580" s="91" t="s">
        <v>654</v>
      </c>
      <c r="F4580" s="91" t="s">
        <v>654</v>
      </c>
      <c r="G4580" s="91" t="s">
        <v>654</v>
      </c>
      <c r="H4580" s="91">
        <v>360</v>
      </c>
      <c r="I4580" s="91" t="s">
        <v>1063</v>
      </c>
      <c r="J4580" s="2" t="s">
        <v>3336</v>
      </c>
      <c r="K4580" s="2" t="s">
        <v>3296</v>
      </c>
      <c r="L4580" s="2" t="s">
        <v>35</v>
      </c>
      <c r="M4580" s="91" t="s">
        <v>654</v>
      </c>
      <c r="N4580" s="64"/>
      <c r="O4580" s="64" t="s">
        <v>944</v>
      </c>
      <c r="P4580" s="64" t="s">
        <v>46</v>
      </c>
      <c r="Q4580" s="16">
        <v>0.06</v>
      </c>
      <c r="R4580" s="64" t="s">
        <v>1977</v>
      </c>
      <c r="S4580" s="64"/>
      <c r="T4580" s="84">
        <v>-728794.64371999993</v>
      </c>
      <c r="U4580" s="84"/>
      <c r="V4580" s="84">
        <v>0</v>
      </c>
      <c r="W4580" s="84">
        <f t="shared" si="707"/>
        <v>-728794.64371999993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0.15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3418</v>
      </c>
      <c r="B4581" s="91" t="s">
        <v>35</v>
      </c>
      <c r="C4581" s="91" t="s">
        <v>47</v>
      </c>
      <c r="D4581" s="91" t="s">
        <v>63</v>
      </c>
      <c r="E4581" s="91" t="s">
        <v>894</v>
      </c>
      <c r="F4581" s="91" t="s">
        <v>894</v>
      </c>
      <c r="G4581" s="91" t="s">
        <v>894</v>
      </c>
      <c r="H4581" s="91">
        <v>360</v>
      </c>
      <c r="I4581" s="91" t="s">
        <v>1063</v>
      </c>
      <c r="J4581" s="2" t="s">
        <v>3336</v>
      </c>
      <c r="K4581" s="2" t="s">
        <v>3296</v>
      </c>
      <c r="L4581" s="2" t="s">
        <v>35</v>
      </c>
      <c r="M4581" s="91" t="s">
        <v>894</v>
      </c>
      <c r="N4581" s="64"/>
      <c r="O4581" s="64" t="s">
        <v>45</v>
      </c>
      <c r="P4581" s="64" t="s">
        <v>46</v>
      </c>
      <c r="Q4581" s="16">
        <v>0.08</v>
      </c>
      <c r="R4581" s="64" t="s">
        <v>2366</v>
      </c>
      <c r="S4581" s="64"/>
      <c r="T4581" s="84">
        <v>12986.9</v>
      </c>
      <c r="U4581" s="84"/>
      <c r="V4581" s="84">
        <v>0</v>
      </c>
      <c r="W4581" s="84">
        <f t="shared" si="707"/>
        <v>12986.9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3417</v>
      </c>
      <c r="B4582" s="91" t="s">
        <v>35</v>
      </c>
      <c r="C4582" s="91" t="s">
        <v>146</v>
      </c>
      <c r="D4582" s="91" t="s">
        <v>154</v>
      </c>
      <c r="E4582" s="91" t="s">
        <v>161</v>
      </c>
      <c r="F4582" s="91" t="s">
        <v>161</v>
      </c>
      <c r="G4582" s="91" t="s">
        <v>161</v>
      </c>
      <c r="H4582" s="91">
        <v>360</v>
      </c>
      <c r="I4582" s="91" t="s">
        <v>1063</v>
      </c>
      <c r="J4582" s="2" t="s">
        <v>3336</v>
      </c>
      <c r="K4582" s="2" t="s">
        <v>3296</v>
      </c>
      <c r="L4582" s="2" t="s">
        <v>35</v>
      </c>
      <c r="M4582" s="91" t="s">
        <v>161</v>
      </c>
      <c r="N4582" s="64"/>
      <c r="O4582" s="64" t="s">
        <v>45</v>
      </c>
      <c r="P4582" s="64" t="s">
        <v>41</v>
      </c>
      <c r="Q4582" s="16">
        <v>0</v>
      </c>
      <c r="R4582" s="64" t="s">
        <v>1932</v>
      </c>
      <c r="S4582" s="64"/>
      <c r="T4582" s="84">
        <v>0</v>
      </c>
      <c r="U4582" s="84"/>
      <c r="V4582" s="84">
        <v>0</v>
      </c>
      <c r="W4582" s="84">
        <f t="shared" si="707"/>
        <v>0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3417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3336</v>
      </c>
      <c r="K4583" s="2" t="s">
        <v>3296</v>
      </c>
      <c r="L4583" s="2" t="s">
        <v>35</v>
      </c>
      <c r="M4583" s="91" t="s">
        <v>55</v>
      </c>
      <c r="N4583" s="64"/>
      <c r="O4583" s="64" t="s">
        <v>45</v>
      </c>
      <c r="P4583" s="64" t="s">
        <v>41</v>
      </c>
      <c r="Q4583" s="16">
        <v>0</v>
      </c>
      <c r="R4583" s="64" t="s">
        <v>1872</v>
      </c>
      <c r="S4583" s="64"/>
      <c r="T4583" s="84">
        <v>-196.2</v>
      </c>
      <c r="U4583" s="84"/>
      <c r="V4583" s="84">
        <v>0</v>
      </c>
      <c r="W4583" s="84">
        <f t="shared" si="707"/>
        <v>-196.2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3417</v>
      </c>
      <c r="B4584" s="91" t="s">
        <v>35</v>
      </c>
      <c r="C4584" s="91" t="s">
        <v>36</v>
      </c>
      <c r="D4584" s="91" t="s">
        <v>54</v>
      </c>
      <c r="E4584" s="91" t="s">
        <v>55</v>
      </c>
      <c r="F4584" s="91" t="s">
        <v>55</v>
      </c>
      <c r="G4584" s="91" t="s">
        <v>55</v>
      </c>
      <c r="H4584" s="91">
        <v>360</v>
      </c>
      <c r="I4584" s="91" t="s">
        <v>1063</v>
      </c>
      <c r="J4584" s="2" t="s">
        <v>3336</v>
      </c>
      <c r="K4584" s="2" t="s">
        <v>3296</v>
      </c>
      <c r="L4584" s="2" t="s">
        <v>35</v>
      </c>
      <c r="M4584" s="91" t="s">
        <v>55</v>
      </c>
      <c r="N4584" s="64"/>
      <c r="O4584" s="64" t="s">
        <v>2057</v>
      </c>
      <c r="P4584" s="64" t="s">
        <v>41</v>
      </c>
      <c r="Q4584" s="16">
        <v>0</v>
      </c>
      <c r="R4584" s="64" t="s">
        <v>1872</v>
      </c>
      <c r="S4584" s="64"/>
      <c r="T4584" s="84">
        <v>-2919</v>
      </c>
      <c r="U4584" s="84"/>
      <c r="V4584" s="84">
        <v>0</v>
      </c>
      <c r="W4584" s="84">
        <f t="shared" si="707"/>
        <v>-2919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0.12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3417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3336</v>
      </c>
      <c r="K4585" s="2" t="s">
        <v>3296</v>
      </c>
      <c r="L4585" s="2" t="s">
        <v>35</v>
      </c>
      <c r="M4585" s="91" t="s">
        <v>161</v>
      </c>
      <c r="N4585" s="64"/>
      <c r="O4585" s="64" t="s">
        <v>944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0.15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3418</v>
      </c>
      <c r="B4586" s="91" t="s">
        <v>35</v>
      </c>
      <c r="C4586" s="91" t="s">
        <v>146</v>
      </c>
      <c r="D4586" s="91" t="s">
        <v>154</v>
      </c>
      <c r="E4586" s="91" t="s">
        <v>161</v>
      </c>
      <c r="F4586" s="91" t="s">
        <v>161</v>
      </c>
      <c r="G4586" s="91" t="s">
        <v>161</v>
      </c>
      <c r="H4586" s="91">
        <v>360</v>
      </c>
      <c r="I4586" s="91" t="s">
        <v>1063</v>
      </c>
      <c r="J4586" s="2" t="s">
        <v>3336</v>
      </c>
      <c r="K4586" s="2" t="s">
        <v>3296</v>
      </c>
      <c r="L4586" s="2" t="s">
        <v>35</v>
      </c>
      <c r="M4586" s="91" t="s">
        <v>161</v>
      </c>
      <c r="N4586" s="64"/>
      <c r="O4586" s="64" t="s">
        <v>2057</v>
      </c>
      <c r="P4586" s="64" t="s">
        <v>41</v>
      </c>
      <c r="Q4586" s="16">
        <v>0</v>
      </c>
      <c r="R4586" s="64" t="s">
        <v>1932</v>
      </c>
      <c r="S4586" s="64"/>
      <c r="T4586" s="84">
        <v>0</v>
      </c>
      <c r="U4586" s="84"/>
      <c r="V4586" s="84">
        <v>0</v>
      </c>
      <c r="W4586" s="84">
        <f t="shared" si="707"/>
        <v>0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0.12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si="706"/>
        <v>0</v>
      </c>
    </row>
    <row r="4587" spans="1:37" hidden="1" x14ac:dyDescent="0.3">
      <c r="A4587" s="104" t="s">
        <v>3418</v>
      </c>
      <c r="B4587" s="91" t="s">
        <v>35</v>
      </c>
      <c r="C4587" s="91" t="s">
        <v>166</v>
      </c>
      <c r="D4587" s="91" t="s">
        <v>176</v>
      </c>
      <c r="E4587" s="91" t="s">
        <v>654</v>
      </c>
      <c r="F4587" s="91" t="s">
        <v>654</v>
      </c>
      <c r="G4587" s="91" t="s">
        <v>654</v>
      </c>
      <c r="H4587" s="91">
        <v>360</v>
      </c>
      <c r="I4587" s="91" t="s">
        <v>1063</v>
      </c>
      <c r="J4587" s="2" t="s">
        <v>3336</v>
      </c>
      <c r="K4587" s="2" t="s">
        <v>3296</v>
      </c>
      <c r="L4587" s="2" t="s">
        <v>35</v>
      </c>
      <c r="M4587" s="91" t="s">
        <v>1632</v>
      </c>
      <c r="N4587" s="64"/>
      <c r="O4587" s="64" t="s">
        <v>944</v>
      </c>
      <c r="P4587" s="64" t="s">
        <v>46</v>
      </c>
      <c r="Q4587" s="16">
        <v>0.06</v>
      </c>
      <c r="R4587" s="64" t="s">
        <v>1633</v>
      </c>
      <c r="S4587" s="64"/>
      <c r="T4587" s="84">
        <v>-430156.33107999997</v>
      </c>
      <c r="U4587" s="84"/>
      <c r="V4587" s="84">
        <v>0</v>
      </c>
      <c r="W4587" s="84">
        <f t="shared" si="707"/>
        <v>-430156.33107999997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0.15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ref="AK4587:AK4650" si="714">X4587+AA4587-AB4587</f>
        <v>0</v>
      </c>
    </row>
    <row r="4588" spans="1:37" hidden="1" x14ac:dyDescent="0.3">
      <c r="A4588" s="104" t="s">
        <v>3418</v>
      </c>
      <c r="B4588" s="91" t="s">
        <v>35</v>
      </c>
      <c r="C4588" s="91" t="s">
        <v>36</v>
      </c>
      <c r="D4588" s="91" t="s">
        <v>54</v>
      </c>
      <c r="E4588" s="91" t="s">
        <v>115</v>
      </c>
      <c r="F4588" s="91" t="s">
        <v>115</v>
      </c>
      <c r="G4588" s="91" t="s">
        <v>115</v>
      </c>
      <c r="H4588" s="91">
        <v>360</v>
      </c>
      <c r="I4588" s="91" t="s">
        <v>1063</v>
      </c>
      <c r="J4588" s="2" t="s">
        <v>3336</v>
      </c>
      <c r="K4588" s="2" t="s">
        <v>3296</v>
      </c>
      <c r="L4588" s="2" t="s">
        <v>35</v>
      </c>
      <c r="M4588" s="91" t="s">
        <v>1869</v>
      </c>
      <c r="N4588" s="64"/>
      <c r="O4588" s="64" t="s">
        <v>45</v>
      </c>
      <c r="P4588" s="64" t="s">
        <v>41</v>
      </c>
      <c r="Q4588" s="16">
        <v>0</v>
      </c>
      <c r="R4588" s="64" t="s">
        <v>1870</v>
      </c>
      <c r="S4588" s="64"/>
      <c r="T4588" s="84">
        <v>-19368.649999999998</v>
      </c>
      <c r="U4588" s="84"/>
      <c r="V4588" s="84">
        <v>0</v>
      </c>
      <c r="W4588" s="84">
        <f t="shared" si="707"/>
        <v>-19368.649999999998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3417</v>
      </c>
      <c r="B4589" s="91" t="s">
        <v>35</v>
      </c>
      <c r="C4589" s="91" t="s">
        <v>166</v>
      </c>
      <c r="D4589" s="91" t="s">
        <v>183</v>
      </c>
      <c r="E4589" s="91" t="s">
        <v>184</v>
      </c>
      <c r="F4589" s="91" t="s">
        <v>185</v>
      </c>
      <c r="G4589" s="91" t="s">
        <v>184</v>
      </c>
      <c r="H4589" s="91">
        <v>360</v>
      </c>
      <c r="I4589" s="91" t="s">
        <v>1063</v>
      </c>
      <c r="J4589" s="2" t="s">
        <v>3336</v>
      </c>
      <c r="K4589" s="2" t="s">
        <v>3296</v>
      </c>
      <c r="L4589" s="2" t="s">
        <v>35</v>
      </c>
      <c r="M4589" s="91" t="s">
        <v>1832</v>
      </c>
      <c r="N4589" s="64"/>
      <c r="O4589" s="64" t="s">
        <v>45</v>
      </c>
      <c r="P4589" s="64" t="s">
        <v>41</v>
      </c>
      <c r="Q4589" s="16">
        <v>0</v>
      </c>
      <c r="R4589" s="64" t="s">
        <v>1833</v>
      </c>
      <c r="S4589" s="64"/>
      <c r="T4589" s="84">
        <v>-20103.67324</v>
      </c>
      <c r="U4589" s="84"/>
      <c r="V4589" s="84">
        <v>0</v>
      </c>
      <c r="W4589" s="84">
        <f t="shared" si="707"/>
        <v>-20103.67324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3417</v>
      </c>
      <c r="B4590" s="91" t="s">
        <v>35</v>
      </c>
      <c r="C4590" s="91" t="s">
        <v>65</v>
      </c>
      <c r="D4590" s="91" t="s">
        <v>66</v>
      </c>
      <c r="E4590" s="91" t="s">
        <v>1880</v>
      </c>
      <c r="F4590" s="91" t="s">
        <v>1880</v>
      </c>
      <c r="G4590" s="91" t="s">
        <v>1880</v>
      </c>
      <c r="H4590" s="91">
        <v>360</v>
      </c>
      <c r="I4590" s="91" t="s">
        <v>1063</v>
      </c>
      <c r="J4590" s="2" t="s">
        <v>3336</v>
      </c>
      <c r="K4590" s="2" t="s">
        <v>3296</v>
      </c>
      <c r="L4590" s="2" t="s">
        <v>35</v>
      </c>
      <c r="M4590" s="91" t="s">
        <v>1880</v>
      </c>
      <c r="N4590" s="64"/>
      <c r="O4590" s="64" t="s">
        <v>2057</v>
      </c>
      <c r="P4590" s="64" t="s">
        <v>41</v>
      </c>
      <c r="Q4590" s="16">
        <v>0</v>
      </c>
      <c r="R4590" s="64" t="s">
        <v>1881</v>
      </c>
      <c r="S4590" s="64"/>
      <c r="T4590" s="84">
        <v>-283.33</v>
      </c>
      <c r="U4590" s="84"/>
      <c r="V4590" s="84">
        <v>0</v>
      </c>
      <c r="W4590" s="84">
        <f t="shared" si="707"/>
        <v>-283.33</v>
      </c>
      <c r="X4590" s="84">
        <f t="shared" si="708"/>
        <v>0</v>
      </c>
      <c r="Y4590" s="84"/>
      <c r="Z4590" s="16">
        <v>0</v>
      </c>
      <c r="AA4590" s="7">
        <v>0</v>
      </c>
      <c r="AB4590" s="7">
        <f t="shared" si="711"/>
        <v>0</v>
      </c>
      <c r="AC4590" s="5">
        <f t="shared" si="712"/>
        <v>0</v>
      </c>
      <c r="AD4590" s="84">
        <f t="shared" si="709"/>
        <v>0</v>
      </c>
      <c r="AE4590" s="3">
        <f>VLOOKUP(I4590,[1]媒体政策预估表!A:N,MATCH(O4590,[1]媒体政策预估表!$A$2:$M$2,0),0)</f>
        <v>0.12</v>
      </c>
      <c r="AF4590" s="7">
        <f t="shared" si="713"/>
        <v>0</v>
      </c>
      <c r="AG4590" s="16">
        <v>0</v>
      </c>
      <c r="AH4590" s="84">
        <f t="shared" si="710"/>
        <v>0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3418</v>
      </c>
      <c r="B4591" s="91" t="s">
        <v>35</v>
      </c>
      <c r="C4591" s="91" t="s">
        <v>166</v>
      </c>
      <c r="D4591" s="91" t="s">
        <v>176</v>
      </c>
      <c r="E4591" s="91" t="s">
        <v>1714</v>
      </c>
      <c r="F4591" s="91" t="s">
        <v>1714</v>
      </c>
      <c r="G4591" s="91" t="s">
        <v>1714</v>
      </c>
      <c r="H4591" s="91">
        <v>360</v>
      </c>
      <c r="I4591" s="91" t="s">
        <v>1063</v>
      </c>
      <c r="J4591" s="2" t="s">
        <v>3336</v>
      </c>
      <c r="K4591" s="2" t="s">
        <v>3296</v>
      </c>
      <c r="L4591" s="2" t="s">
        <v>35</v>
      </c>
      <c r="M4591" s="91" t="s">
        <v>1714</v>
      </c>
      <c r="N4591" s="64"/>
      <c r="O4591" s="64" t="s">
        <v>2057</v>
      </c>
      <c r="P4591" s="64" t="s">
        <v>46</v>
      </c>
      <c r="Q4591" s="16">
        <v>0.04</v>
      </c>
      <c r="R4591" s="64" t="s">
        <v>1990</v>
      </c>
      <c r="S4591" s="64"/>
      <c r="T4591" s="84">
        <v>-1374.9588800000001</v>
      </c>
      <c r="U4591" s="84"/>
      <c r="V4591" s="84">
        <v>7283.1427199999998</v>
      </c>
      <c r="W4591" s="84">
        <v>0</v>
      </c>
      <c r="X4591" s="84">
        <f t="shared" si="708"/>
        <v>7003.0218461538461</v>
      </c>
      <c r="Y4591" s="84"/>
      <c r="Z4591" s="16">
        <v>0</v>
      </c>
      <c r="AA4591" s="7">
        <v>0</v>
      </c>
      <c r="AB4591" s="7">
        <f t="shared" si="711"/>
        <v>7003.0218461538461</v>
      </c>
      <c r="AC4591" s="5">
        <f t="shared" si="712"/>
        <v>280.1208738461537</v>
      </c>
      <c r="AD4591" s="84">
        <f t="shared" si="709"/>
        <v>7283.1427199999998</v>
      </c>
      <c r="AE4591" s="3">
        <f>VLOOKUP(I4591,[1]媒体政策预估表!A:N,MATCH(O4591,[1]媒体政策预估表!$A$2:$M$2,0),0)</f>
        <v>0.12</v>
      </c>
      <c r="AF4591" s="7">
        <f t="shared" si="713"/>
        <v>873.97712639999997</v>
      </c>
      <c r="AG4591" s="16">
        <v>0</v>
      </c>
      <c r="AH4591" s="84">
        <f t="shared" si="710"/>
        <v>7283.1427199999998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3418</v>
      </c>
      <c r="B4592" s="91" t="s">
        <v>35</v>
      </c>
      <c r="C4592" s="91" t="s">
        <v>166</v>
      </c>
      <c r="D4592" s="91" t="s">
        <v>183</v>
      </c>
      <c r="E4592" s="91" t="s">
        <v>184</v>
      </c>
      <c r="F4592" s="91" t="s">
        <v>185</v>
      </c>
      <c r="G4592" s="91" t="s">
        <v>184</v>
      </c>
      <c r="H4592" s="91">
        <v>360</v>
      </c>
      <c r="I4592" s="91" t="s">
        <v>1063</v>
      </c>
      <c r="J4592" s="2" t="s">
        <v>3336</v>
      </c>
      <c r="K4592" s="2" t="s">
        <v>3296</v>
      </c>
      <c r="L4592" s="2" t="s">
        <v>35</v>
      </c>
      <c r="M4592" s="91" t="s">
        <v>1832</v>
      </c>
      <c r="N4592" s="64"/>
      <c r="O4592" s="64" t="s">
        <v>2057</v>
      </c>
      <c r="P4592" s="64" t="s">
        <v>41</v>
      </c>
      <c r="Q4592" s="16">
        <v>0</v>
      </c>
      <c r="R4592" s="64" t="s">
        <v>1833</v>
      </c>
      <c r="S4592" s="64"/>
      <c r="T4592" s="84">
        <v>-393.79475000000002</v>
      </c>
      <c r="U4592" s="84"/>
      <c r="V4592" s="84">
        <v>0</v>
      </c>
      <c r="W4592" s="84">
        <f t="shared" si="707"/>
        <v>-393.79475000000002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3417</v>
      </c>
      <c r="B4593" s="91" t="s">
        <v>35</v>
      </c>
      <c r="C4593" s="91" t="s">
        <v>146</v>
      </c>
      <c r="D4593" s="91" t="s">
        <v>163</v>
      </c>
      <c r="E4593" s="91" t="s">
        <v>1525</v>
      </c>
      <c r="F4593" s="91" t="s">
        <v>1525</v>
      </c>
      <c r="G4593" s="91" t="s">
        <v>1525</v>
      </c>
      <c r="H4593" s="91">
        <v>360</v>
      </c>
      <c r="I4593" s="91" t="s">
        <v>1063</v>
      </c>
      <c r="J4593" s="2" t="s">
        <v>3336</v>
      </c>
      <c r="K4593" s="2" t="s">
        <v>3296</v>
      </c>
      <c r="L4593" s="2" t="s">
        <v>35</v>
      </c>
      <c r="M4593" s="91" t="s">
        <v>1525</v>
      </c>
      <c r="N4593" s="64"/>
      <c r="O4593" s="64" t="s">
        <v>2057</v>
      </c>
      <c r="P4593" s="64" t="s">
        <v>41</v>
      </c>
      <c r="Q4593" s="16">
        <v>0</v>
      </c>
      <c r="R4593" s="64" t="s">
        <v>1530</v>
      </c>
      <c r="S4593" s="64"/>
      <c r="T4593" s="84">
        <v>-515.11821999999995</v>
      </c>
      <c r="U4593" s="84"/>
      <c r="V4593" s="84">
        <v>0</v>
      </c>
      <c r="W4593" s="84">
        <f t="shared" si="707"/>
        <v>-515.11821999999995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3417</v>
      </c>
      <c r="B4594" s="91" t="s">
        <v>35</v>
      </c>
      <c r="C4594" s="91" t="s">
        <v>36</v>
      </c>
      <c r="D4594" s="91" t="s">
        <v>54</v>
      </c>
      <c r="E4594" s="91" t="s">
        <v>115</v>
      </c>
      <c r="F4594" s="91" t="s">
        <v>115</v>
      </c>
      <c r="G4594" s="91" t="s">
        <v>115</v>
      </c>
      <c r="H4594" s="91">
        <v>360</v>
      </c>
      <c r="I4594" s="91" t="s">
        <v>1063</v>
      </c>
      <c r="J4594" s="2" t="s">
        <v>3336</v>
      </c>
      <c r="K4594" s="2" t="s">
        <v>3296</v>
      </c>
      <c r="L4594" s="2" t="s">
        <v>35</v>
      </c>
      <c r="M4594" s="91" t="s">
        <v>1869</v>
      </c>
      <c r="N4594" s="64"/>
      <c r="O4594" s="64" t="s">
        <v>2057</v>
      </c>
      <c r="P4594" s="64" t="s">
        <v>41</v>
      </c>
      <c r="Q4594" s="16">
        <v>0</v>
      </c>
      <c r="R4594" s="64" t="s">
        <v>1870</v>
      </c>
      <c r="S4594" s="64"/>
      <c r="T4594" s="84">
        <v>-2326.79</v>
      </c>
      <c r="U4594" s="84"/>
      <c r="V4594" s="84">
        <v>0</v>
      </c>
      <c r="W4594" s="84">
        <f t="shared" si="707"/>
        <v>-2326.79</v>
      </c>
      <c r="X4594" s="84">
        <f t="shared" si="708"/>
        <v>0</v>
      </c>
      <c r="Y4594" s="84"/>
      <c r="Z4594" s="16">
        <v>0</v>
      </c>
      <c r="AA4594" s="7">
        <v>0</v>
      </c>
      <c r="AB4594" s="7">
        <f t="shared" si="711"/>
        <v>0</v>
      </c>
      <c r="AC4594" s="5">
        <f t="shared" si="712"/>
        <v>0</v>
      </c>
      <c r="AD4594" s="84">
        <f t="shared" si="709"/>
        <v>0</v>
      </c>
      <c r="AE4594" s="3">
        <f>VLOOKUP(I4594,[1]媒体政策预估表!A:N,MATCH(O4594,[1]媒体政策预估表!$A$2:$M$2,0),0)</f>
        <v>0.12</v>
      </c>
      <c r="AF4594" s="7">
        <f t="shared" si="713"/>
        <v>0</v>
      </c>
      <c r="AG4594" s="16">
        <v>0</v>
      </c>
      <c r="AH4594" s="84">
        <f t="shared" si="710"/>
        <v>0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3417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3334</v>
      </c>
      <c r="K4595" s="2" t="s">
        <v>3283</v>
      </c>
      <c r="L4595" s="2" t="s">
        <v>35</v>
      </c>
      <c r="M4595" s="91" t="s">
        <v>1542</v>
      </c>
      <c r="N4595" s="64"/>
      <c r="O4595" s="64" t="s">
        <v>45</v>
      </c>
      <c r="P4595" s="64" t="s">
        <v>41</v>
      </c>
      <c r="Q4595" s="16">
        <v>0</v>
      </c>
      <c r="R4595" s="64" t="s">
        <v>1543</v>
      </c>
      <c r="S4595" s="64"/>
      <c r="T4595" s="84">
        <v>-107936.18442000001</v>
      </c>
      <c r="U4595" s="84"/>
      <c r="V4595" s="84">
        <v>106690.13604</v>
      </c>
      <c r="W4595" s="84">
        <f t="shared" si="707"/>
        <v>-214626.32046000002</v>
      </c>
      <c r="X4595" s="84">
        <f t="shared" si="708"/>
        <v>106690.13604</v>
      </c>
      <c r="Y4595" s="84"/>
      <c r="Z4595" s="16">
        <v>0</v>
      </c>
      <c r="AA4595" s="7">
        <v>0</v>
      </c>
      <c r="AB4595" s="7">
        <f t="shared" si="711"/>
        <v>106690.13604</v>
      </c>
      <c r="AC4595" s="5">
        <f t="shared" si="712"/>
        <v>0</v>
      </c>
      <c r="AD4595" s="84">
        <f t="shared" si="709"/>
        <v>106690.13604</v>
      </c>
      <c r="AE4595" s="3">
        <f>VLOOKUP(I4595,[1]媒体政策预估表!A:N,MATCH(O4595,[1]媒体政策预估表!$A$2:$M$2,0),0)</f>
        <v>0.04</v>
      </c>
      <c r="AF4595" s="7">
        <f t="shared" si="713"/>
        <v>4267.6054415999997</v>
      </c>
      <c r="AG4595" s="16">
        <v>0</v>
      </c>
      <c r="AH4595" s="84">
        <f t="shared" si="710"/>
        <v>106690.13604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3417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3334</v>
      </c>
      <c r="K4596" s="2" t="s">
        <v>3283</v>
      </c>
      <c r="L4596" s="2" t="s">
        <v>35</v>
      </c>
      <c r="M4596" s="91" t="s">
        <v>1542</v>
      </c>
      <c r="N4596" s="64"/>
      <c r="O4596" s="64" t="s">
        <v>944</v>
      </c>
      <c r="P4596" s="64" t="s">
        <v>41</v>
      </c>
      <c r="Q4596" s="16">
        <v>0</v>
      </c>
      <c r="R4596" s="64" t="s">
        <v>1543</v>
      </c>
      <c r="S4596" s="64"/>
      <c r="T4596" s="84">
        <v>-163532.91376</v>
      </c>
      <c r="U4596" s="84"/>
      <c r="V4596" s="84">
        <v>180644.51397999999</v>
      </c>
      <c r="W4596" s="84">
        <f t="shared" si="707"/>
        <v>-344177.42773999996</v>
      </c>
      <c r="X4596" s="84">
        <f t="shared" si="708"/>
        <v>180644.51397999999</v>
      </c>
      <c r="Y4596" s="84"/>
      <c r="Z4596" s="16">
        <v>0</v>
      </c>
      <c r="AA4596" s="7">
        <v>0</v>
      </c>
      <c r="AB4596" s="7">
        <f t="shared" si="711"/>
        <v>180644.51397999999</v>
      </c>
      <c r="AC4596" s="5">
        <f t="shared" si="712"/>
        <v>0</v>
      </c>
      <c r="AD4596" s="84">
        <f t="shared" si="709"/>
        <v>180644.51397999999</v>
      </c>
      <c r="AE4596" s="3">
        <f>VLOOKUP(I4596,[1]媒体政策预估表!A:N,MATCH(O4596,[1]媒体政策预估表!$A$2:$M$2,0),0)</f>
        <v>0.04</v>
      </c>
      <c r="AF4596" s="7">
        <f t="shared" si="713"/>
        <v>7225.7805591999995</v>
      </c>
      <c r="AG4596" s="16">
        <v>0</v>
      </c>
      <c r="AH4596" s="84">
        <f t="shared" si="710"/>
        <v>180644.51397999999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3417</v>
      </c>
      <c r="B4597" s="91" t="s">
        <v>35</v>
      </c>
      <c r="C4597" s="91" t="s">
        <v>166</v>
      </c>
      <c r="D4597" s="91" t="s">
        <v>167</v>
      </c>
      <c r="E4597" s="91" t="s">
        <v>1541</v>
      </c>
      <c r="F4597" s="91" t="s">
        <v>1541</v>
      </c>
      <c r="G4597" s="91" t="s">
        <v>1541</v>
      </c>
      <c r="H4597" s="91">
        <v>364</v>
      </c>
      <c r="I4597" s="91" t="s">
        <v>890</v>
      </c>
      <c r="J4597" s="2" t="s">
        <v>3334</v>
      </c>
      <c r="K4597" s="2" t="s">
        <v>3283</v>
      </c>
      <c r="L4597" s="2" t="s">
        <v>35</v>
      </c>
      <c r="M4597" s="91" t="s">
        <v>1542</v>
      </c>
      <c r="N4597" s="64"/>
      <c r="O4597" s="64" t="s">
        <v>2057</v>
      </c>
      <c r="P4597" s="64" t="s">
        <v>41</v>
      </c>
      <c r="Q4597" s="16">
        <v>0</v>
      </c>
      <c r="R4597" s="64" t="s">
        <v>1543</v>
      </c>
      <c r="S4597" s="64"/>
      <c r="T4597" s="84">
        <v>-6493.6439600000003</v>
      </c>
      <c r="U4597" s="84"/>
      <c r="V4597" s="84">
        <v>6939.3189700000003</v>
      </c>
      <c r="W4597" s="84">
        <f t="shared" si="707"/>
        <v>-13432.962930000002</v>
      </c>
      <c r="X4597" s="84">
        <f t="shared" si="708"/>
        <v>6939.3189700000003</v>
      </c>
      <c r="Y4597" s="84"/>
      <c r="Z4597" s="16">
        <v>0</v>
      </c>
      <c r="AA4597" s="7">
        <v>0</v>
      </c>
      <c r="AB4597" s="7">
        <f t="shared" si="711"/>
        <v>6939.3189700000003</v>
      </c>
      <c r="AC4597" s="5">
        <f t="shared" si="712"/>
        <v>0</v>
      </c>
      <c r="AD4597" s="84">
        <f t="shared" si="709"/>
        <v>6939.3189700000003</v>
      </c>
      <c r="AE4597" s="3">
        <f>VLOOKUP(I4597,[1]媒体政策预估表!A:N,MATCH(O4597,[1]媒体政策预估表!$A$2:$M$2,0),0)</f>
        <v>0.04</v>
      </c>
      <c r="AF4597" s="7">
        <f t="shared" si="713"/>
        <v>277.57275880000003</v>
      </c>
      <c r="AG4597" s="16">
        <v>0</v>
      </c>
      <c r="AH4597" s="84">
        <f t="shared" si="710"/>
        <v>6939.3189700000003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3417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3334</v>
      </c>
      <c r="K4598" s="2" t="s">
        <v>3391</v>
      </c>
      <c r="L4598" s="2" t="s">
        <v>35</v>
      </c>
      <c r="M4598" s="91" t="s">
        <v>1835</v>
      </c>
      <c r="N4598" s="64"/>
      <c r="O4598" s="64" t="s">
        <v>45</v>
      </c>
      <c r="P4598" s="64" t="s">
        <v>41</v>
      </c>
      <c r="Q4598" s="16">
        <v>0</v>
      </c>
      <c r="R4598" s="64" t="s">
        <v>1837</v>
      </c>
      <c r="S4598" s="64"/>
      <c r="T4598" s="84">
        <v>177858.60141</v>
      </c>
      <c r="U4598" s="84"/>
      <c r="V4598" s="84">
        <v>45530.177490000002</v>
      </c>
      <c r="W4598" s="84">
        <f t="shared" si="707"/>
        <v>132328.42392</v>
      </c>
      <c r="X4598" s="84">
        <f t="shared" si="708"/>
        <v>45530.177490000002</v>
      </c>
      <c r="Y4598" s="84"/>
      <c r="Z4598" s="16">
        <v>0</v>
      </c>
      <c r="AA4598" s="7">
        <v>0</v>
      </c>
      <c r="AB4598" s="7">
        <f t="shared" si="711"/>
        <v>45530.177490000002</v>
      </c>
      <c r="AC4598" s="5">
        <f t="shared" si="712"/>
        <v>0</v>
      </c>
      <c r="AD4598" s="84">
        <f t="shared" ref="AD4598:AD4601" si="715">V4598*0.99189559435573</f>
        <v>45161.182462565434</v>
      </c>
      <c r="AE4598" s="3">
        <f>VLOOKUP(I4598,[1]媒体政策预估表!A:N,MATCH(O4598,[1]媒体政策预估表!$A$2:$M$2,0),0)</f>
        <v>0.04</v>
      </c>
      <c r="AF4598" s="7">
        <f t="shared" si="713"/>
        <v>1806.4472985026173</v>
      </c>
      <c r="AG4598" s="16">
        <v>0</v>
      </c>
      <c r="AH4598" s="84">
        <f t="shared" si="710"/>
        <v>45530.177490000002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3418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3334</v>
      </c>
      <c r="K4599" s="2" t="s">
        <v>3391</v>
      </c>
      <c r="L4599" s="2" t="s">
        <v>35</v>
      </c>
      <c r="M4599" s="91" t="s">
        <v>1835</v>
      </c>
      <c r="N4599" s="64"/>
      <c r="O4599" s="64" t="s">
        <v>944</v>
      </c>
      <c r="P4599" s="64" t="s">
        <v>41</v>
      </c>
      <c r="Q4599" s="16">
        <v>0</v>
      </c>
      <c r="R4599" s="64" t="s">
        <v>1837</v>
      </c>
      <c r="S4599" s="64"/>
      <c r="T4599" s="84">
        <v>-3766.68138</v>
      </c>
      <c r="U4599" s="84"/>
      <c r="V4599" s="84">
        <v>1315.09538</v>
      </c>
      <c r="W4599" s="84">
        <f t="shared" si="707"/>
        <v>-5081.7767599999997</v>
      </c>
      <c r="X4599" s="84">
        <f t="shared" si="708"/>
        <v>1315.09538</v>
      </c>
      <c r="Y4599" s="84"/>
      <c r="Z4599" s="16">
        <v>0</v>
      </c>
      <c r="AA4599" s="7">
        <v>0</v>
      </c>
      <c r="AB4599" s="7">
        <f t="shared" si="711"/>
        <v>1315.09538</v>
      </c>
      <c r="AC4599" s="5">
        <f t="shared" si="712"/>
        <v>0</v>
      </c>
      <c r="AD4599" s="84">
        <f t="shared" si="715"/>
        <v>1304.4373135795747</v>
      </c>
      <c r="AE4599" s="3">
        <f>VLOOKUP(I4599,[1]媒体政策预估表!A:N,MATCH(O4599,[1]媒体政策预估表!$A$2:$M$2,0),0)</f>
        <v>0.04</v>
      </c>
      <c r="AF4599" s="7">
        <f t="shared" si="713"/>
        <v>52.177492543182993</v>
      </c>
      <c r="AG4599" s="16">
        <v>0</v>
      </c>
      <c r="AH4599" s="84">
        <f t="shared" si="710"/>
        <v>1315.09538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3418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3334</v>
      </c>
      <c r="K4600" s="2" t="s">
        <v>3391</v>
      </c>
      <c r="L4600" s="2" t="s">
        <v>35</v>
      </c>
      <c r="M4600" s="91" t="s">
        <v>1835</v>
      </c>
      <c r="N4600" s="64"/>
      <c r="O4600" s="64" t="s">
        <v>2057</v>
      </c>
      <c r="P4600" s="64" t="s">
        <v>41</v>
      </c>
      <c r="Q4600" s="16">
        <v>0</v>
      </c>
      <c r="R4600" s="64" t="s">
        <v>1837</v>
      </c>
      <c r="S4600" s="64"/>
      <c r="T4600" s="84">
        <v>-80823.064840000006</v>
      </c>
      <c r="U4600" s="84"/>
      <c r="V4600" s="84">
        <v>42026.42151</v>
      </c>
      <c r="W4600" s="84">
        <f t="shared" si="707"/>
        <v>-122849.48635000001</v>
      </c>
      <c r="X4600" s="84">
        <f t="shared" si="708"/>
        <v>42026.42151</v>
      </c>
      <c r="Y4600" s="84"/>
      <c r="Z4600" s="16">
        <v>0</v>
      </c>
      <c r="AA4600" s="7">
        <v>0</v>
      </c>
      <c r="AB4600" s="7">
        <f t="shared" si="711"/>
        <v>42026.42151</v>
      </c>
      <c r="AC4600" s="5">
        <f t="shared" si="712"/>
        <v>0</v>
      </c>
      <c r="AD4600" s="84">
        <f t="shared" si="715"/>
        <v>41685.822342305888</v>
      </c>
      <c r="AE4600" s="3">
        <f>VLOOKUP(I4600,[1]媒体政策预估表!A:N,MATCH(O4600,[1]媒体政策预估表!$A$2:$M$2,0),0)</f>
        <v>0.04</v>
      </c>
      <c r="AF4600" s="7">
        <f t="shared" si="713"/>
        <v>1667.4328936922357</v>
      </c>
      <c r="AG4600" s="16">
        <v>0</v>
      </c>
      <c r="AH4600" s="84">
        <f t="shared" si="710"/>
        <v>42026.42151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3417</v>
      </c>
      <c r="B4601" s="91" t="s">
        <v>35</v>
      </c>
      <c r="C4601" s="91" t="s">
        <v>166</v>
      </c>
      <c r="D4601" s="91" t="s">
        <v>183</v>
      </c>
      <c r="E4601" s="91" t="s">
        <v>184</v>
      </c>
      <c r="F4601" s="91" t="s">
        <v>185</v>
      </c>
      <c r="G4601" s="91" t="s">
        <v>184</v>
      </c>
      <c r="H4601" s="91">
        <v>304</v>
      </c>
      <c r="I4601" s="91" t="s">
        <v>613</v>
      </c>
      <c r="J4601" s="2" t="s">
        <v>3334</v>
      </c>
      <c r="K4601" s="2" t="s">
        <v>3391</v>
      </c>
      <c r="L4601" s="2" t="s">
        <v>35</v>
      </c>
      <c r="M4601" s="91" t="s">
        <v>1835</v>
      </c>
      <c r="N4601" s="64"/>
      <c r="O4601" s="64" t="s">
        <v>413</v>
      </c>
      <c r="P4601" s="64" t="s">
        <v>41</v>
      </c>
      <c r="Q4601" s="16">
        <v>0</v>
      </c>
      <c r="R4601" s="64" t="s">
        <v>1836</v>
      </c>
      <c r="S4601" s="64"/>
      <c r="T4601" s="84">
        <v>273973.39060000004</v>
      </c>
      <c r="U4601" s="84"/>
      <c r="V4601" s="84">
        <v>257222.58087000001</v>
      </c>
      <c r="W4601" s="84">
        <f t="shared" si="707"/>
        <v>16750.809730000037</v>
      </c>
      <c r="X4601" s="84">
        <f t="shared" si="708"/>
        <v>257222.58087000001</v>
      </c>
      <c r="Y4601" s="84"/>
      <c r="Z4601" s="16">
        <v>0</v>
      </c>
      <c r="AA4601" s="7">
        <v>0</v>
      </c>
      <c r="AB4601" s="7">
        <f t="shared" si="711"/>
        <v>257222.58087000001</v>
      </c>
      <c r="AC4601" s="5">
        <f t="shared" si="712"/>
        <v>0</v>
      </c>
      <c r="AD4601" s="84">
        <f t="shared" si="715"/>
        <v>255137.94473376349</v>
      </c>
      <c r="AE4601" s="3">
        <f>VLOOKUP(I4601,[1]媒体政策预估表!A:N,MATCH(O4601,[1]媒体政策预估表!$A$2:$M$2,0),0)</f>
        <v>0.02</v>
      </c>
      <c r="AF4601" s="7">
        <f t="shared" si="713"/>
        <v>5102.7588946752703</v>
      </c>
      <c r="AG4601" s="16">
        <v>0</v>
      </c>
      <c r="AH4601" s="84">
        <f t="shared" si="710"/>
        <v>257222.58087000001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3418</v>
      </c>
      <c r="B4602" s="91" t="s">
        <v>35</v>
      </c>
      <c r="C4602" s="91" t="s">
        <v>65</v>
      </c>
      <c r="D4602" s="91" t="s">
        <v>124</v>
      </c>
      <c r="E4602" s="91" t="s">
        <v>1269</v>
      </c>
      <c r="F4602" s="18" t="s">
        <v>3727</v>
      </c>
      <c r="G4602" s="91" t="s">
        <v>1269</v>
      </c>
      <c r="H4602" s="91">
        <v>360</v>
      </c>
      <c r="I4602" s="91" t="s">
        <v>1063</v>
      </c>
      <c r="J4602" s="2" t="s">
        <v>3336</v>
      </c>
      <c r="K4602" s="2" t="s">
        <v>3296</v>
      </c>
      <c r="L4602" s="2" t="s">
        <v>35</v>
      </c>
      <c r="M4602" s="91" t="s">
        <v>1270</v>
      </c>
      <c r="N4602" s="64"/>
      <c r="O4602" s="64" t="s">
        <v>2057</v>
      </c>
      <c r="P4602" s="9" t="s">
        <v>3728</v>
      </c>
      <c r="Q4602" s="16">
        <v>0.02</v>
      </c>
      <c r="R4602" s="64" t="s">
        <v>1271</v>
      </c>
      <c r="S4602" s="64"/>
      <c r="T4602" s="84">
        <v>-1499.8109899999999</v>
      </c>
      <c r="U4602" s="84"/>
      <c r="V4602" s="84">
        <v>1003.07304</v>
      </c>
      <c r="W4602" s="84">
        <f t="shared" si="707"/>
        <v>-2502.8840300000002</v>
      </c>
      <c r="X4602" s="84">
        <f t="shared" si="708"/>
        <v>983.40494117647052</v>
      </c>
      <c r="Y4602" s="84"/>
      <c r="Z4602" s="16">
        <v>0</v>
      </c>
      <c r="AA4602" s="7">
        <v>0</v>
      </c>
      <c r="AB4602" s="7">
        <f t="shared" si="711"/>
        <v>983.40494117647052</v>
      </c>
      <c r="AC4602" s="5">
        <f t="shared" si="712"/>
        <v>19.668098823529476</v>
      </c>
      <c r="AD4602" s="84">
        <f t="shared" si="709"/>
        <v>1003.07304</v>
      </c>
      <c r="AE4602" s="3">
        <f>VLOOKUP(I4602,[1]媒体政策预估表!A:N,MATCH(O4602,[1]媒体政策预估表!$A$2:$M$2,0),0)</f>
        <v>0.12</v>
      </c>
      <c r="AF4602" s="7">
        <f t="shared" si="713"/>
        <v>120.36876479999999</v>
      </c>
      <c r="AG4602" s="16">
        <v>0</v>
      </c>
      <c r="AH4602" s="84">
        <f t="shared" si="710"/>
        <v>1003.07304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3418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3336</v>
      </c>
      <c r="K4603" s="2" t="s">
        <v>3296</v>
      </c>
      <c r="L4603" s="2" t="s">
        <v>35</v>
      </c>
      <c r="M4603" s="91" t="s">
        <v>1135</v>
      </c>
      <c r="N4603" s="64"/>
      <c r="O4603" s="64" t="s">
        <v>45</v>
      </c>
      <c r="P4603" s="64" t="s">
        <v>41</v>
      </c>
      <c r="Q4603" s="16">
        <v>0</v>
      </c>
      <c r="R4603" s="64" t="s">
        <v>1136</v>
      </c>
      <c r="S4603" s="64"/>
      <c r="T4603" s="84">
        <v>-470.1</v>
      </c>
      <c r="U4603" s="84"/>
      <c r="V4603" s="84">
        <v>0</v>
      </c>
      <c r="W4603" s="84">
        <f t="shared" si="707"/>
        <v>-470.1</v>
      </c>
      <c r="X4603" s="84">
        <f t="shared" si="708"/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si="709"/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si="710"/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3417</v>
      </c>
      <c r="B4604" s="91" t="s">
        <v>35</v>
      </c>
      <c r="C4604" s="91" t="s">
        <v>36</v>
      </c>
      <c r="D4604" s="91" t="s">
        <v>226</v>
      </c>
      <c r="E4604" s="91" t="s">
        <v>1135</v>
      </c>
      <c r="F4604" s="91" t="s">
        <v>1135</v>
      </c>
      <c r="G4604" s="91" t="s">
        <v>1135</v>
      </c>
      <c r="H4604" s="91">
        <v>360</v>
      </c>
      <c r="I4604" s="91" t="s">
        <v>1063</v>
      </c>
      <c r="J4604" s="2" t="s">
        <v>3336</v>
      </c>
      <c r="K4604" s="2" t="s">
        <v>3296</v>
      </c>
      <c r="L4604" s="2" t="s">
        <v>35</v>
      </c>
      <c r="M4604" s="91" t="s">
        <v>1135</v>
      </c>
      <c r="N4604" s="64"/>
      <c r="O4604" s="64" t="s">
        <v>2057</v>
      </c>
      <c r="P4604" s="64" t="s">
        <v>41</v>
      </c>
      <c r="Q4604" s="16">
        <v>0</v>
      </c>
      <c r="R4604" s="64" t="s">
        <v>1136</v>
      </c>
      <c r="S4604" s="64"/>
      <c r="T4604" s="84">
        <v>-8.6999999999999993</v>
      </c>
      <c r="U4604" s="84"/>
      <c r="V4604" s="84">
        <v>0</v>
      </c>
      <c r="W4604" s="84">
        <f t="shared" ref="W4604:W4654" si="716">T4604+U4604-V4604</f>
        <v>-8.6999999999999993</v>
      </c>
      <c r="X4604" s="84">
        <f t="shared" ref="X4604:X4667" si="717">IF(P4604="折扣",V4604*Q4604,IF(P4604="返现",V4604,V4604/(1+Q4604)))</f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ref="AD4604:AD4654" si="718">V4604</f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ref="AH4604:AH4654" si="719">V4604</f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3418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3336</v>
      </c>
      <c r="K4605" s="2" t="s">
        <v>3296</v>
      </c>
      <c r="L4605" s="2" t="s">
        <v>35</v>
      </c>
      <c r="M4605" s="91" t="s">
        <v>1391</v>
      </c>
      <c r="N4605" s="64"/>
      <c r="O4605" s="64" t="s">
        <v>45</v>
      </c>
      <c r="P4605" s="64" t="s">
        <v>41</v>
      </c>
      <c r="Q4605" s="16">
        <v>0</v>
      </c>
      <c r="R4605" s="64" t="s">
        <v>1392</v>
      </c>
      <c r="S4605" s="64"/>
      <c r="T4605" s="84">
        <v>-908.48</v>
      </c>
      <c r="U4605" s="84"/>
      <c r="V4605" s="84">
        <v>0</v>
      </c>
      <c r="W4605" s="84">
        <f t="shared" si="716"/>
        <v>-908.48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3418</v>
      </c>
      <c r="B4606" s="91" t="s">
        <v>35</v>
      </c>
      <c r="C4606" s="91" t="s">
        <v>146</v>
      </c>
      <c r="D4606" s="91" t="s">
        <v>147</v>
      </c>
      <c r="E4606" s="91" t="s">
        <v>1391</v>
      </c>
      <c r="F4606" s="91" t="s">
        <v>1391</v>
      </c>
      <c r="G4606" s="91" t="s">
        <v>1391</v>
      </c>
      <c r="H4606" s="91">
        <v>360</v>
      </c>
      <c r="I4606" s="91" t="s">
        <v>1063</v>
      </c>
      <c r="J4606" s="2" t="s">
        <v>3336</v>
      </c>
      <c r="K4606" s="2" t="s">
        <v>3296</v>
      </c>
      <c r="L4606" s="2" t="s">
        <v>35</v>
      </c>
      <c r="M4606" s="91" t="s">
        <v>1391</v>
      </c>
      <c r="N4606" s="64"/>
      <c r="O4606" s="64" t="s">
        <v>2057</v>
      </c>
      <c r="P4606" s="64" t="s">
        <v>41</v>
      </c>
      <c r="Q4606" s="16">
        <v>0</v>
      </c>
      <c r="R4606" s="64" t="s">
        <v>1392</v>
      </c>
      <c r="S4606" s="64"/>
      <c r="T4606" s="84">
        <v>-131.84</v>
      </c>
      <c r="U4606" s="84"/>
      <c r="V4606" s="84">
        <v>0</v>
      </c>
      <c r="W4606" s="84">
        <f t="shared" si="716"/>
        <v>-131.84</v>
      </c>
      <c r="X4606" s="84">
        <f t="shared" si="717"/>
        <v>0</v>
      </c>
      <c r="Y4606" s="84"/>
      <c r="Z4606" s="16">
        <v>0</v>
      </c>
      <c r="AA4606" s="7">
        <v>0</v>
      </c>
      <c r="AB4606" s="7">
        <f t="shared" si="711"/>
        <v>0</v>
      </c>
      <c r="AC4606" s="5">
        <f t="shared" si="712"/>
        <v>0</v>
      </c>
      <c r="AD4606" s="84">
        <f t="shared" si="718"/>
        <v>0</v>
      </c>
      <c r="AE4606" s="3">
        <f>VLOOKUP(I4606,[1]媒体政策预估表!A:N,MATCH(O4606,[1]媒体政策预估表!$A$2:$M$2,0),0)</f>
        <v>0.12</v>
      </c>
      <c r="AF4606" s="7">
        <f t="shared" si="713"/>
        <v>0</v>
      </c>
      <c r="AG4606" s="16">
        <v>0</v>
      </c>
      <c r="AH4606" s="84">
        <f t="shared" si="719"/>
        <v>0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3418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3336</v>
      </c>
      <c r="K4607" s="2" t="s">
        <v>3296</v>
      </c>
      <c r="L4607" s="2" t="s">
        <v>35</v>
      </c>
      <c r="M4607" s="91" t="s">
        <v>1823</v>
      </c>
      <c r="N4607" s="64"/>
      <c r="O4607" s="64" t="s">
        <v>45</v>
      </c>
      <c r="P4607" s="64" t="s">
        <v>41</v>
      </c>
      <c r="Q4607" s="16">
        <v>0</v>
      </c>
      <c r="R4607" s="64" t="s">
        <v>1824</v>
      </c>
      <c r="S4607" s="64"/>
      <c r="T4607" s="84">
        <v>-41713.200969999998</v>
      </c>
      <c r="U4607" s="84"/>
      <c r="V4607" s="84">
        <v>46139.86217</v>
      </c>
      <c r="W4607" s="84">
        <f t="shared" si="716"/>
        <v>-87853.063139999998</v>
      </c>
      <c r="X4607" s="84">
        <f t="shared" si="717"/>
        <v>46139.86217</v>
      </c>
      <c r="Y4607" s="84"/>
      <c r="Z4607" s="16">
        <v>0</v>
      </c>
      <c r="AA4607" s="7">
        <v>0</v>
      </c>
      <c r="AB4607" s="7">
        <f t="shared" si="711"/>
        <v>46139.86217</v>
      </c>
      <c r="AC4607" s="5">
        <f t="shared" si="712"/>
        <v>0</v>
      </c>
      <c r="AD4607" s="84">
        <f t="shared" si="718"/>
        <v>46139.86217</v>
      </c>
      <c r="AE4607" s="3">
        <f>VLOOKUP(I4607,[1]媒体政策预估表!A:N,MATCH(O4607,[1]媒体政策预估表!$A$2:$M$2,0),0)</f>
        <v>0.12</v>
      </c>
      <c r="AF4607" s="7">
        <f t="shared" si="713"/>
        <v>5536.7834604</v>
      </c>
      <c r="AG4607" s="16">
        <v>0</v>
      </c>
      <c r="AH4607" s="84">
        <f t="shared" si="719"/>
        <v>46139.86217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3417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3336</v>
      </c>
      <c r="K4608" s="2" t="s">
        <v>3296</v>
      </c>
      <c r="L4608" s="2" t="s">
        <v>35</v>
      </c>
      <c r="M4608" s="91" t="s">
        <v>1823</v>
      </c>
      <c r="N4608" s="64"/>
      <c r="O4608" s="64" t="s">
        <v>944</v>
      </c>
      <c r="P4608" s="64" t="s">
        <v>41</v>
      </c>
      <c r="Q4608" s="16">
        <v>0</v>
      </c>
      <c r="R4608" s="64" t="s">
        <v>1824</v>
      </c>
      <c r="S4608" s="64"/>
      <c r="T4608" s="84">
        <v>-922823.59655000002</v>
      </c>
      <c r="U4608" s="84"/>
      <c r="V4608" s="84">
        <v>846163.12985000003</v>
      </c>
      <c r="W4608" s="84">
        <f t="shared" si="716"/>
        <v>-1768986.7264</v>
      </c>
      <c r="X4608" s="84">
        <f t="shared" si="717"/>
        <v>846163.12985000003</v>
      </c>
      <c r="Y4608" s="84"/>
      <c r="Z4608" s="16">
        <v>0</v>
      </c>
      <c r="AA4608" s="7">
        <v>0</v>
      </c>
      <c r="AB4608" s="7">
        <f t="shared" si="711"/>
        <v>846163.12985000003</v>
      </c>
      <c r="AC4608" s="5">
        <f t="shared" si="712"/>
        <v>0</v>
      </c>
      <c r="AD4608" s="84">
        <f t="shared" si="718"/>
        <v>846163.12985000003</v>
      </c>
      <c r="AE4608" s="3">
        <f>VLOOKUP(I4608,[1]媒体政策预估表!A:N,MATCH(O4608,[1]媒体政策预估表!$A$2:$M$2,0),0)</f>
        <v>0.15</v>
      </c>
      <c r="AF4608" s="7">
        <f t="shared" si="713"/>
        <v>126924.4694775</v>
      </c>
      <c r="AG4608" s="16">
        <v>0</v>
      </c>
      <c r="AH4608" s="84">
        <f t="shared" si="719"/>
        <v>846163.12985000003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3417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3336</v>
      </c>
      <c r="K4609" s="2" t="s">
        <v>3296</v>
      </c>
      <c r="L4609" s="2" t="s">
        <v>35</v>
      </c>
      <c r="M4609" s="91" t="s">
        <v>1823</v>
      </c>
      <c r="N4609" s="64"/>
      <c r="O4609" s="64" t="s">
        <v>2057</v>
      </c>
      <c r="P4609" s="64" t="s">
        <v>41</v>
      </c>
      <c r="Q4609" s="16">
        <v>0</v>
      </c>
      <c r="R4609" s="64" t="s">
        <v>1824</v>
      </c>
      <c r="S4609" s="64"/>
      <c r="T4609" s="84">
        <v>-21523.374510000001</v>
      </c>
      <c r="U4609" s="84"/>
      <c r="V4609" s="84">
        <v>16641.89329</v>
      </c>
      <c r="W4609" s="84">
        <f t="shared" si="716"/>
        <v>-38165.267800000001</v>
      </c>
      <c r="X4609" s="84">
        <f t="shared" si="717"/>
        <v>16641.89329</v>
      </c>
      <c r="Y4609" s="84"/>
      <c r="Z4609" s="16">
        <v>0</v>
      </c>
      <c r="AA4609" s="7">
        <v>0</v>
      </c>
      <c r="AB4609" s="7">
        <f t="shared" si="711"/>
        <v>16641.89329</v>
      </c>
      <c r="AC4609" s="5">
        <f t="shared" si="712"/>
        <v>0</v>
      </c>
      <c r="AD4609" s="84">
        <f t="shared" si="718"/>
        <v>16641.89329</v>
      </c>
      <c r="AE4609" s="3">
        <f>VLOOKUP(I4609,[1]媒体政策预估表!A:N,MATCH(O4609,[1]媒体政策预估表!$A$2:$M$2,0),0)</f>
        <v>0.12</v>
      </c>
      <c r="AF4609" s="7">
        <f t="shared" si="713"/>
        <v>1997.0271948</v>
      </c>
      <c r="AG4609" s="16">
        <v>0</v>
      </c>
      <c r="AH4609" s="84">
        <f t="shared" si="719"/>
        <v>16641.89329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3418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3336</v>
      </c>
      <c r="K4610" s="2" t="s">
        <v>3296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1826</v>
      </c>
      <c r="S4610" s="64"/>
      <c r="T4610" s="84">
        <v>-1075165.5781</v>
      </c>
      <c r="U4610" s="84"/>
      <c r="V4610" s="84">
        <v>1300645.9769900001</v>
      </c>
      <c r="W4610" s="84">
        <f t="shared" si="716"/>
        <v>-2375811.5550899999</v>
      </c>
      <c r="X4610" s="84">
        <f t="shared" si="717"/>
        <v>1300645.9769900001</v>
      </c>
      <c r="Y4610" s="84"/>
      <c r="Z4610" s="16">
        <v>0</v>
      </c>
      <c r="AA4610" s="7">
        <v>0</v>
      </c>
      <c r="AB4610" s="7">
        <f t="shared" si="711"/>
        <v>1300645.9769900001</v>
      </c>
      <c r="AC4610" s="5">
        <f t="shared" si="712"/>
        <v>0</v>
      </c>
      <c r="AD4610" s="84">
        <f t="shared" si="718"/>
        <v>1300645.9769900001</v>
      </c>
      <c r="AE4610" s="3">
        <f>VLOOKUP(I4610,[1]媒体政策预估表!A:N,MATCH(O4610,[1]媒体政策预估表!$A$2:$M$2,0),0)</f>
        <v>0.15</v>
      </c>
      <c r="AF4610" s="7">
        <f t="shared" si="713"/>
        <v>195096.89654850002</v>
      </c>
      <c r="AG4610" s="16">
        <v>0</v>
      </c>
      <c r="AH4610" s="84">
        <f t="shared" si="719"/>
        <v>1300645.9769900001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3417</v>
      </c>
      <c r="B4611" s="91" t="s">
        <v>35</v>
      </c>
      <c r="C4611" s="91" t="s">
        <v>166</v>
      </c>
      <c r="D4611" s="91" t="s">
        <v>176</v>
      </c>
      <c r="E4611" s="91" t="s">
        <v>182</v>
      </c>
      <c r="F4611" s="91" t="s">
        <v>182</v>
      </c>
      <c r="G4611" s="91" t="s">
        <v>182</v>
      </c>
      <c r="H4611" s="91">
        <v>360</v>
      </c>
      <c r="I4611" s="91" t="s">
        <v>1063</v>
      </c>
      <c r="J4611" s="2" t="s">
        <v>3336</v>
      </c>
      <c r="K4611" s="2" t="s">
        <v>3296</v>
      </c>
      <c r="L4611" s="2" t="s">
        <v>35</v>
      </c>
      <c r="M4611" s="91" t="s">
        <v>182</v>
      </c>
      <c r="N4611" s="64"/>
      <c r="O4611" s="64" t="s">
        <v>944</v>
      </c>
      <c r="P4611" s="64" t="s">
        <v>41</v>
      </c>
      <c r="Q4611" s="16">
        <v>0</v>
      </c>
      <c r="R4611" s="64" t="s">
        <v>1827</v>
      </c>
      <c r="S4611" s="64"/>
      <c r="T4611" s="84">
        <v>-1287939.2694099999</v>
      </c>
      <c r="U4611" s="84"/>
      <c r="V4611" s="84">
        <v>1466220.6818599999</v>
      </c>
      <c r="W4611" s="84">
        <f t="shared" si="716"/>
        <v>-2754159.9512700001</v>
      </c>
      <c r="X4611" s="84">
        <f t="shared" si="717"/>
        <v>1466220.6818599999</v>
      </c>
      <c r="Y4611" s="84"/>
      <c r="Z4611" s="16">
        <v>0</v>
      </c>
      <c r="AA4611" s="7">
        <v>0</v>
      </c>
      <c r="AB4611" s="7">
        <f t="shared" si="711"/>
        <v>1466220.6818599999</v>
      </c>
      <c r="AC4611" s="5">
        <f t="shared" si="712"/>
        <v>0</v>
      </c>
      <c r="AD4611" s="84">
        <f t="shared" si="718"/>
        <v>1466220.6818599999</v>
      </c>
      <c r="AE4611" s="3">
        <f>VLOOKUP(I4611,[1]媒体政策预估表!A:N,MATCH(O4611,[1]媒体政策预估表!$A$2:$M$2,0),0)</f>
        <v>0.15</v>
      </c>
      <c r="AF4611" s="7">
        <f t="shared" si="713"/>
        <v>219933.10227899998</v>
      </c>
      <c r="AG4611" s="16">
        <v>0</v>
      </c>
      <c r="AH4611" s="84">
        <f t="shared" si="719"/>
        <v>1466220.6818599999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3418</v>
      </c>
      <c r="B4612" s="91" t="s">
        <v>35</v>
      </c>
      <c r="C4612" s="91" t="s">
        <v>65</v>
      </c>
      <c r="D4612" s="91" t="s">
        <v>124</v>
      </c>
      <c r="E4612" s="91" t="s">
        <v>1269</v>
      </c>
      <c r="F4612" s="91" t="s">
        <v>1269</v>
      </c>
      <c r="G4612" s="91" t="s">
        <v>1269</v>
      </c>
      <c r="H4612" s="91">
        <v>360</v>
      </c>
      <c r="I4612" s="91" t="s">
        <v>1063</v>
      </c>
      <c r="J4612" s="2" t="s">
        <v>3336</v>
      </c>
      <c r="K4612" s="2" t="s">
        <v>3296</v>
      </c>
      <c r="L4612" s="2" t="s">
        <v>35</v>
      </c>
      <c r="M4612" s="91" t="s">
        <v>1274</v>
      </c>
      <c r="N4612" s="64"/>
      <c r="O4612" s="64" t="s">
        <v>944</v>
      </c>
      <c r="P4612" s="64" t="s">
        <v>41</v>
      </c>
      <c r="Q4612" s="16">
        <v>0</v>
      </c>
      <c r="R4612" s="64" t="s">
        <v>1275</v>
      </c>
      <c r="S4612" s="64"/>
      <c r="T4612" s="84">
        <v>-617.4</v>
      </c>
      <c r="U4612" s="84"/>
      <c r="V4612" s="84">
        <v>1641.6873399999999</v>
      </c>
      <c r="W4612" s="84">
        <f t="shared" si="716"/>
        <v>-2259.08734</v>
      </c>
      <c r="X4612" s="84">
        <f t="shared" si="717"/>
        <v>1641.6873399999999</v>
      </c>
      <c r="Y4612" s="84"/>
      <c r="Z4612" s="16">
        <v>0</v>
      </c>
      <c r="AA4612" s="7">
        <v>0</v>
      </c>
      <c r="AB4612" s="7">
        <f t="shared" si="711"/>
        <v>1641.6873399999999</v>
      </c>
      <c r="AC4612" s="5">
        <f t="shared" si="712"/>
        <v>0</v>
      </c>
      <c r="AD4612" s="84">
        <f t="shared" si="718"/>
        <v>1641.6873399999999</v>
      </c>
      <c r="AE4612" s="3">
        <f>VLOOKUP(I4612,[1]媒体政策预估表!A:N,MATCH(O4612,[1]媒体政策预估表!$A$2:$M$2,0),0)</f>
        <v>0.15</v>
      </c>
      <c r="AF4612" s="7">
        <f t="shared" si="713"/>
        <v>246.25310099999999</v>
      </c>
      <c r="AG4612" s="16">
        <v>0</v>
      </c>
      <c r="AH4612" s="84">
        <f t="shared" si="719"/>
        <v>1641.6873399999999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3417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3336</v>
      </c>
      <c r="K4613" s="2" t="s">
        <v>3296</v>
      </c>
      <c r="L4613" s="2" t="s">
        <v>35</v>
      </c>
      <c r="M4613" s="91" t="s">
        <v>1828</v>
      </c>
      <c r="N4613" s="64"/>
      <c r="O4613" s="64" t="s">
        <v>944</v>
      </c>
      <c r="P4613" s="64" t="s">
        <v>41</v>
      </c>
      <c r="Q4613" s="16">
        <v>0</v>
      </c>
      <c r="R4613" s="64" t="s">
        <v>1829</v>
      </c>
      <c r="S4613" s="64"/>
      <c r="T4613" s="84">
        <v>-291374.64530999999</v>
      </c>
      <c r="U4613" s="84"/>
      <c r="V4613" s="84">
        <v>526072.1581</v>
      </c>
      <c r="W4613" s="84">
        <f t="shared" si="716"/>
        <v>-817446.80340999993</v>
      </c>
      <c r="X4613" s="84">
        <f t="shared" si="717"/>
        <v>526072.1581</v>
      </c>
      <c r="Y4613" s="84"/>
      <c r="Z4613" s="16">
        <v>0</v>
      </c>
      <c r="AA4613" s="7">
        <v>0</v>
      </c>
      <c r="AB4613" s="7">
        <f t="shared" si="711"/>
        <v>526072.1581</v>
      </c>
      <c r="AC4613" s="5">
        <f t="shared" si="712"/>
        <v>0</v>
      </c>
      <c r="AD4613" s="84">
        <f t="shared" si="718"/>
        <v>526072.1581</v>
      </c>
      <c r="AE4613" s="3">
        <f>VLOOKUP(I4613,[1]媒体政策预估表!A:N,MATCH(O4613,[1]媒体政策预估表!$A$2:$M$2,0),0)</f>
        <v>0.15</v>
      </c>
      <c r="AF4613" s="7">
        <f t="shared" si="713"/>
        <v>78910.823714999991</v>
      </c>
      <c r="AG4613" s="16">
        <v>0</v>
      </c>
      <c r="AH4613" s="84">
        <f t="shared" si="719"/>
        <v>526072.1581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3418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3336</v>
      </c>
      <c r="K4614" s="2" t="s">
        <v>3296</v>
      </c>
      <c r="L4614" s="2" t="s">
        <v>35</v>
      </c>
      <c r="M4614" s="91" t="s">
        <v>1819</v>
      </c>
      <c r="N4614" s="64"/>
      <c r="O4614" s="64" t="s">
        <v>944</v>
      </c>
      <c r="P4614" s="64" t="s">
        <v>41</v>
      </c>
      <c r="Q4614" s="16">
        <v>0</v>
      </c>
      <c r="R4614" s="64" t="s">
        <v>1820</v>
      </c>
      <c r="S4614" s="64"/>
      <c r="T4614" s="84">
        <v>-227443.98456000001</v>
      </c>
      <c r="U4614" s="84"/>
      <c r="V4614" s="84">
        <v>280182.66508000001</v>
      </c>
      <c r="W4614" s="84">
        <f t="shared" si="716"/>
        <v>-507626.64964000002</v>
      </c>
      <c r="X4614" s="84">
        <f t="shared" si="717"/>
        <v>280182.66508000001</v>
      </c>
      <c r="Y4614" s="84"/>
      <c r="Z4614" s="16">
        <v>0</v>
      </c>
      <c r="AA4614" s="7">
        <v>0</v>
      </c>
      <c r="AB4614" s="7">
        <f t="shared" si="711"/>
        <v>280182.66508000001</v>
      </c>
      <c r="AC4614" s="5">
        <f t="shared" si="712"/>
        <v>0</v>
      </c>
      <c r="AD4614" s="84">
        <f t="shared" si="718"/>
        <v>280182.66508000001</v>
      </c>
      <c r="AE4614" s="3">
        <f>VLOOKUP(I4614,[1]媒体政策预估表!A:N,MATCH(O4614,[1]媒体政策预估表!$A$2:$M$2,0),0)</f>
        <v>0.15</v>
      </c>
      <c r="AF4614" s="7">
        <f t="shared" si="713"/>
        <v>42027.399762000001</v>
      </c>
      <c r="AG4614" s="16">
        <v>0</v>
      </c>
      <c r="AH4614" s="84">
        <f t="shared" si="719"/>
        <v>280182.66508000001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3418</v>
      </c>
      <c r="B4615" s="91" t="s">
        <v>35</v>
      </c>
      <c r="C4615" s="91" t="s">
        <v>166</v>
      </c>
      <c r="D4615" s="91" t="s">
        <v>176</v>
      </c>
      <c r="E4615" s="91" t="s">
        <v>182</v>
      </c>
      <c r="F4615" s="91" t="s">
        <v>182</v>
      </c>
      <c r="G4615" s="91" t="s">
        <v>182</v>
      </c>
      <c r="H4615" s="91">
        <v>360</v>
      </c>
      <c r="I4615" s="91" t="s">
        <v>1063</v>
      </c>
      <c r="J4615" s="2" t="s">
        <v>3336</v>
      </c>
      <c r="K4615" s="2" t="s">
        <v>3296</v>
      </c>
      <c r="L4615" s="2" t="s">
        <v>35</v>
      </c>
      <c r="M4615" s="91" t="s">
        <v>1821</v>
      </c>
      <c r="N4615" s="64"/>
      <c r="O4615" s="64" t="s">
        <v>944</v>
      </c>
      <c r="P4615" s="64" t="s">
        <v>41</v>
      </c>
      <c r="Q4615" s="16">
        <v>0</v>
      </c>
      <c r="R4615" s="64" t="s">
        <v>1822</v>
      </c>
      <c r="S4615" s="64"/>
      <c r="T4615" s="84">
        <v>-90285.226039999994</v>
      </c>
      <c r="U4615" s="84"/>
      <c r="V4615" s="84">
        <v>362725.59727999999</v>
      </c>
      <c r="W4615" s="84">
        <f t="shared" si="716"/>
        <v>-453010.82331999997</v>
      </c>
      <c r="X4615" s="84">
        <f t="shared" si="717"/>
        <v>362725.59727999999</v>
      </c>
      <c r="Y4615" s="84"/>
      <c r="Z4615" s="16">
        <v>0</v>
      </c>
      <c r="AA4615" s="7">
        <v>0</v>
      </c>
      <c r="AB4615" s="7">
        <f t="shared" si="711"/>
        <v>362725.59727999999</v>
      </c>
      <c r="AC4615" s="5">
        <f t="shared" si="712"/>
        <v>0</v>
      </c>
      <c r="AD4615" s="84">
        <f t="shared" si="718"/>
        <v>362725.59727999999</v>
      </c>
      <c r="AE4615" s="3">
        <f>VLOOKUP(I4615,[1]媒体政策预估表!A:N,MATCH(O4615,[1]媒体政策预估表!$A$2:$M$2,0),0)</f>
        <v>0.15</v>
      </c>
      <c r="AF4615" s="7">
        <f t="shared" si="713"/>
        <v>54408.839591999997</v>
      </c>
      <c r="AG4615" s="16">
        <v>0</v>
      </c>
      <c r="AH4615" s="84">
        <f t="shared" si="719"/>
        <v>362725.59727999999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3418</v>
      </c>
      <c r="B4616" s="91" t="s">
        <v>35</v>
      </c>
      <c r="C4616" s="91" t="s">
        <v>166</v>
      </c>
      <c r="D4616" s="91" t="s">
        <v>176</v>
      </c>
      <c r="E4616" s="91" t="s">
        <v>1759</v>
      </c>
      <c r="F4616" s="91" t="s">
        <v>1759</v>
      </c>
      <c r="G4616" s="91" t="s">
        <v>1759</v>
      </c>
      <c r="H4616" s="91">
        <v>360</v>
      </c>
      <c r="I4616" s="91" t="s">
        <v>1063</v>
      </c>
      <c r="J4616" s="2" t="s">
        <v>3336</v>
      </c>
      <c r="K4616" s="2" t="s">
        <v>3296</v>
      </c>
      <c r="L4616" s="2" t="s">
        <v>35</v>
      </c>
      <c r="M4616" s="91" t="s">
        <v>1760</v>
      </c>
      <c r="N4616" s="64"/>
      <c r="O4616" s="64" t="s">
        <v>944</v>
      </c>
      <c r="P4616" s="64" t="s">
        <v>41</v>
      </c>
      <c r="Q4616" s="16">
        <v>0</v>
      </c>
      <c r="R4616" s="64" t="s">
        <v>1761</v>
      </c>
      <c r="S4616" s="64"/>
      <c r="T4616" s="84">
        <v>-54773.55</v>
      </c>
      <c r="U4616" s="84"/>
      <c r="V4616" s="84">
        <v>84011.763850000003</v>
      </c>
      <c r="W4616" s="84">
        <f t="shared" si="716"/>
        <v>-138785.31385000001</v>
      </c>
      <c r="X4616" s="84">
        <f t="shared" si="717"/>
        <v>84011.763850000003</v>
      </c>
      <c r="Y4616" s="84"/>
      <c r="Z4616" s="16">
        <v>0</v>
      </c>
      <c r="AA4616" s="7">
        <v>0</v>
      </c>
      <c r="AB4616" s="7">
        <f t="shared" si="711"/>
        <v>84011.763850000003</v>
      </c>
      <c r="AC4616" s="5">
        <f t="shared" si="712"/>
        <v>0</v>
      </c>
      <c r="AD4616" s="84">
        <f t="shared" si="718"/>
        <v>84011.763850000003</v>
      </c>
      <c r="AE4616" s="3">
        <f>VLOOKUP(I4616,[1]媒体政策预估表!A:N,MATCH(O4616,[1]媒体政策预估表!$A$2:$M$2,0),0)</f>
        <v>0.15</v>
      </c>
      <c r="AF4616" s="7">
        <f t="shared" si="713"/>
        <v>12601.7645775</v>
      </c>
      <c r="AG4616" s="16">
        <v>0</v>
      </c>
      <c r="AH4616" s="84">
        <f t="shared" si="719"/>
        <v>84011.763850000003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3417</v>
      </c>
      <c r="B4617" s="91" t="s">
        <v>35</v>
      </c>
      <c r="C4617" s="91" t="s">
        <v>47</v>
      </c>
      <c r="D4617" s="91" t="s">
        <v>48</v>
      </c>
      <c r="E4617" s="91" t="s">
        <v>1369</v>
      </c>
      <c r="F4617" s="91" t="s">
        <v>1370</v>
      </c>
      <c r="G4617" s="91" t="s">
        <v>1369</v>
      </c>
      <c r="H4617" s="91">
        <v>360</v>
      </c>
      <c r="I4617" s="91" t="s">
        <v>1063</v>
      </c>
      <c r="J4617" s="2" t="s">
        <v>3336</v>
      </c>
      <c r="K4617" s="2" t="s">
        <v>3296</v>
      </c>
      <c r="L4617" s="2" t="s">
        <v>35</v>
      </c>
      <c r="M4617" s="91" t="s">
        <v>1371</v>
      </c>
      <c r="N4617" s="64"/>
      <c r="O4617" s="64" t="s">
        <v>944</v>
      </c>
      <c r="P4617" s="64" t="s">
        <v>41</v>
      </c>
      <c r="Q4617" s="16">
        <v>0</v>
      </c>
      <c r="R4617" s="64" t="s">
        <v>1372</v>
      </c>
      <c r="S4617" s="64"/>
      <c r="T4617" s="84">
        <v>-231510.64825999999</v>
      </c>
      <c r="U4617" s="84"/>
      <c r="V4617" s="84">
        <v>205891.65883</v>
      </c>
      <c r="W4617" s="84">
        <f t="shared" si="716"/>
        <v>-437402.30709000002</v>
      </c>
      <c r="X4617" s="84">
        <f t="shared" si="717"/>
        <v>205891.65883</v>
      </c>
      <c r="Y4617" s="84"/>
      <c r="Z4617" s="16">
        <v>0</v>
      </c>
      <c r="AA4617" s="7">
        <v>0</v>
      </c>
      <c r="AB4617" s="7">
        <f t="shared" si="711"/>
        <v>205891.65883</v>
      </c>
      <c r="AC4617" s="5">
        <f t="shared" si="712"/>
        <v>0</v>
      </c>
      <c r="AD4617" s="84">
        <f t="shared" si="718"/>
        <v>205891.65883</v>
      </c>
      <c r="AE4617" s="3">
        <f>VLOOKUP(I4617,[1]媒体政策预估表!A:N,MATCH(O4617,[1]媒体政策预估表!$A$2:$M$2,0),0)</f>
        <v>0.15</v>
      </c>
      <c r="AF4617" s="7">
        <f t="shared" si="713"/>
        <v>30883.748824499999</v>
      </c>
      <c r="AG4617" s="16">
        <v>0</v>
      </c>
      <c r="AH4617" s="84">
        <f t="shared" si="719"/>
        <v>205891.65883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3417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3336</v>
      </c>
      <c r="K4618" s="2" t="s">
        <v>3296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1373</v>
      </c>
      <c r="S4618" s="64"/>
      <c r="T4618" s="84">
        <v>-2.2400000000000002</v>
      </c>
      <c r="U4618" s="84"/>
      <c r="V4618" s="84">
        <v>0</v>
      </c>
      <c r="W4618" s="84">
        <f t="shared" si="716"/>
        <v>-2.2400000000000002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3417</v>
      </c>
      <c r="B4619" s="91" t="s">
        <v>35</v>
      </c>
      <c r="C4619" s="91" t="s">
        <v>47</v>
      </c>
      <c r="D4619" s="91" t="s">
        <v>48</v>
      </c>
      <c r="E4619" s="91" t="s">
        <v>543</v>
      </c>
      <c r="F4619" s="91" t="s">
        <v>544</v>
      </c>
      <c r="G4619" s="91" t="s">
        <v>543</v>
      </c>
      <c r="H4619" s="91">
        <v>360</v>
      </c>
      <c r="I4619" s="91" t="s">
        <v>1063</v>
      </c>
      <c r="J4619" s="2" t="s">
        <v>3336</v>
      </c>
      <c r="K4619" s="2" t="s">
        <v>3296</v>
      </c>
      <c r="L4619" s="2" t="s">
        <v>35</v>
      </c>
      <c r="M4619" s="91" t="s">
        <v>543</v>
      </c>
      <c r="N4619" s="64"/>
      <c r="O4619" s="64" t="s">
        <v>944</v>
      </c>
      <c r="P4619" s="64" t="s">
        <v>41</v>
      </c>
      <c r="Q4619" s="16">
        <v>0</v>
      </c>
      <c r="R4619" s="64" t="s">
        <v>1358</v>
      </c>
      <c r="S4619" s="64"/>
      <c r="T4619" s="84">
        <v>-98.01764</v>
      </c>
      <c r="U4619" s="84"/>
      <c r="V4619" s="84">
        <v>0</v>
      </c>
      <c r="W4619" s="84">
        <f t="shared" si="716"/>
        <v>-98.01764</v>
      </c>
      <c r="X4619" s="84">
        <f t="shared" si="717"/>
        <v>0</v>
      </c>
      <c r="Y4619" s="84"/>
      <c r="Z4619" s="16">
        <v>0</v>
      </c>
      <c r="AA4619" s="7">
        <v>0</v>
      </c>
      <c r="AB4619" s="7">
        <f t="shared" si="711"/>
        <v>0</v>
      </c>
      <c r="AC4619" s="5">
        <f t="shared" si="712"/>
        <v>0</v>
      </c>
      <c r="AD4619" s="84">
        <f t="shared" si="718"/>
        <v>0</v>
      </c>
      <c r="AE4619" s="3">
        <f>VLOOKUP(I4619,[1]媒体政策预估表!A:N,MATCH(O4619,[1]媒体政策预估表!$A$2:$M$2,0),0)</f>
        <v>0.15</v>
      </c>
      <c r="AF4619" s="7">
        <f t="shared" si="713"/>
        <v>0</v>
      </c>
      <c r="AG4619" s="16">
        <v>0</v>
      </c>
      <c r="AH4619" s="84">
        <f t="shared" si="719"/>
        <v>0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3417</v>
      </c>
      <c r="B4620" s="91" t="s">
        <v>35</v>
      </c>
      <c r="C4620" s="91" t="s">
        <v>166</v>
      </c>
      <c r="D4620" s="91" t="s">
        <v>171</v>
      </c>
      <c r="E4620" s="91" t="s">
        <v>1578</v>
      </c>
      <c r="F4620" s="91" t="s">
        <v>1578</v>
      </c>
      <c r="G4620" s="91" t="s">
        <v>1578</v>
      </c>
      <c r="H4620" s="91">
        <v>360</v>
      </c>
      <c r="I4620" s="91" t="s">
        <v>1063</v>
      </c>
      <c r="J4620" s="2" t="s">
        <v>3336</v>
      </c>
      <c r="K4620" s="2" t="s">
        <v>3296</v>
      </c>
      <c r="L4620" s="2" t="s">
        <v>35</v>
      </c>
      <c r="M4620" s="91" t="s">
        <v>1578</v>
      </c>
      <c r="N4620" s="64"/>
      <c r="O4620" s="64" t="s">
        <v>944</v>
      </c>
      <c r="P4620" s="64" t="s">
        <v>41</v>
      </c>
      <c r="Q4620" s="16">
        <v>0</v>
      </c>
      <c r="R4620" s="64" t="s">
        <v>1579</v>
      </c>
      <c r="S4620" s="64"/>
      <c r="T4620" s="84">
        <v>-129044.41085</v>
      </c>
      <c r="U4620" s="84"/>
      <c r="V4620" s="84">
        <v>173079.02749000001</v>
      </c>
      <c r="W4620" s="84">
        <f t="shared" si="716"/>
        <v>-302123.43833999999</v>
      </c>
      <c r="X4620" s="84">
        <f t="shared" si="717"/>
        <v>173079.02749000001</v>
      </c>
      <c r="Y4620" s="84"/>
      <c r="Z4620" s="16">
        <v>0</v>
      </c>
      <c r="AA4620" s="7">
        <v>0</v>
      </c>
      <c r="AB4620" s="7">
        <f t="shared" si="711"/>
        <v>173079.02749000001</v>
      </c>
      <c r="AC4620" s="5">
        <f t="shared" si="712"/>
        <v>0</v>
      </c>
      <c r="AD4620" s="84">
        <f t="shared" si="718"/>
        <v>173079.02749000001</v>
      </c>
      <c r="AE4620" s="3">
        <f>VLOOKUP(I4620,[1]媒体政策预估表!A:N,MATCH(O4620,[1]媒体政策预估表!$A$2:$M$2,0),0)</f>
        <v>0.15</v>
      </c>
      <c r="AF4620" s="7">
        <f t="shared" si="713"/>
        <v>25961.854123500001</v>
      </c>
      <c r="AG4620" s="16">
        <v>0</v>
      </c>
      <c r="AH4620" s="84">
        <f t="shared" si="719"/>
        <v>173079.02749000001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3418</v>
      </c>
      <c r="B4621" s="91" t="s">
        <v>35</v>
      </c>
      <c r="C4621" s="91" t="s">
        <v>166</v>
      </c>
      <c r="D4621" s="91" t="s">
        <v>171</v>
      </c>
      <c r="E4621" s="91" t="s">
        <v>1582</v>
      </c>
      <c r="F4621" s="91" t="s">
        <v>1582</v>
      </c>
      <c r="G4621" s="91" t="s">
        <v>1582</v>
      </c>
      <c r="H4621" s="91">
        <v>360</v>
      </c>
      <c r="I4621" s="91" t="s">
        <v>1063</v>
      </c>
      <c r="J4621" s="2" t="s">
        <v>3336</v>
      </c>
      <c r="K4621" s="2" t="s">
        <v>3296</v>
      </c>
      <c r="L4621" s="2" t="s">
        <v>35</v>
      </c>
      <c r="M4621" s="91" t="s">
        <v>1582</v>
      </c>
      <c r="N4621" s="64"/>
      <c r="O4621" s="64" t="s">
        <v>944</v>
      </c>
      <c r="P4621" s="64" t="s">
        <v>41</v>
      </c>
      <c r="Q4621" s="16">
        <v>0</v>
      </c>
      <c r="R4621" s="64" t="s">
        <v>1583</v>
      </c>
      <c r="S4621" s="64"/>
      <c r="T4621" s="84">
        <v>-2436.9295099999999</v>
      </c>
      <c r="U4621" s="84"/>
      <c r="V4621" s="84">
        <v>783.51319000000001</v>
      </c>
      <c r="W4621" s="84">
        <f t="shared" si="716"/>
        <v>-3220.4427000000001</v>
      </c>
      <c r="X4621" s="84">
        <f t="shared" si="717"/>
        <v>783.51319000000001</v>
      </c>
      <c r="Y4621" s="84"/>
      <c r="Z4621" s="16">
        <v>0</v>
      </c>
      <c r="AA4621" s="7">
        <v>0</v>
      </c>
      <c r="AB4621" s="7">
        <f t="shared" ref="AB4621:AB4684" si="720">X4621+AA4621</f>
        <v>783.51319000000001</v>
      </c>
      <c r="AC4621" s="5">
        <f t="shared" ref="AC4621:AC4684" si="721">IF(P4621="返现",X4621*Q4621,V4621-X4621)</f>
        <v>0</v>
      </c>
      <c r="AD4621" s="84">
        <f t="shared" si="718"/>
        <v>783.51319000000001</v>
      </c>
      <c r="AE4621" s="3">
        <f>VLOOKUP(I4621,[1]媒体政策预估表!A:N,MATCH(O4621,[1]媒体政策预估表!$A$2:$M$2,0),0)</f>
        <v>0.15</v>
      </c>
      <c r="AF4621" s="7">
        <f t="shared" ref="AF4621:AF4684" si="722">AD4621*AE4621</f>
        <v>117.5269785</v>
      </c>
      <c r="AG4621" s="16">
        <v>0</v>
      </c>
      <c r="AH4621" s="84">
        <f t="shared" si="719"/>
        <v>783.51319000000001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3418</v>
      </c>
      <c r="B4622" s="91" t="s">
        <v>35</v>
      </c>
      <c r="C4622" s="91" t="s">
        <v>146</v>
      </c>
      <c r="D4622" s="91" t="s">
        <v>154</v>
      </c>
      <c r="E4622" s="91" t="s">
        <v>1481</v>
      </c>
      <c r="F4622" s="91" t="s">
        <v>1481</v>
      </c>
      <c r="G4622" s="91" t="s">
        <v>1481</v>
      </c>
      <c r="H4622" s="91">
        <v>360</v>
      </c>
      <c r="I4622" s="91" t="s">
        <v>1063</v>
      </c>
      <c r="J4622" s="2" t="s">
        <v>3336</v>
      </c>
      <c r="K4622" s="2" t="s">
        <v>3296</v>
      </c>
      <c r="L4622" s="2" t="s">
        <v>35</v>
      </c>
      <c r="M4622" s="91" t="s">
        <v>1482</v>
      </c>
      <c r="N4622" s="64"/>
      <c r="O4622" s="64" t="s">
        <v>944</v>
      </c>
      <c r="P4622" s="64" t="s">
        <v>46</v>
      </c>
      <c r="Q4622" s="16">
        <v>0.02</v>
      </c>
      <c r="R4622" s="64" t="s">
        <v>1483</v>
      </c>
      <c r="S4622" s="64"/>
      <c r="T4622" s="84">
        <v>-657544.01878000004</v>
      </c>
      <c r="U4622" s="84"/>
      <c r="V4622" s="84">
        <v>1254839.57366</v>
      </c>
      <c r="W4622" s="84">
        <f t="shared" si="716"/>
        <v>-1912383.59244</v>
      </c>
      <c r="X4622" s="84">
        <f t="shared" si="717"/>
        <v>1230234.8761372548</v>
      </c>
      <c r="Y4622" s="84"/>
      <c r="Z4622" s="16">
        <v>0</v>
      </c>
      <c r="AA4622" s="7">
        <v>0</v>
      </c>
      <c r="AB4622" s="7">
        <f t="shared" si="720"/>
        <v>1230234.8761372548</v>
      </c>
      <c r="AC4622" s="5">
        <f t="shared" si="721"/>
        <v>24604.697522745235</v>
      </c>
      <c r="AD4622" s="84">
        <f t="shared" si="718"/>
        <v>1254839.57366</v>
      </c>
      <c r="AE4622" s="3">
        <f>VLOOKUP(I4622,[1]媒体政策预估表!A:N,MATCH(O4622,[1]媒体政策预估表!$A$2:$M$2,0),0)</f>
        <v>0.15</v>
      </c>
      <c r="AF4622" s="7">
        <f t="shared" si="722"/>
        <v>188225.93604899998</v>
      </c>
      <c r="AG4622" s="16">
        <v>0</v>
      </c>
      <c r="AH4622" s="84">
        <f t="shared" si="719"/>
        <v>1254839.57366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3418</v>
      </c>
      <c r="B4623" s="91" t="s">
        <v>35</v>
      </c>
      <c r="C4623" s="91" t="s">
        <v>36</v>
      </c>
      <c r="D4623" s="91" t="s">
        <v>3513</v>
      </c>
      <c r="E4623" s="91" t="s">
        <v>1352</v>
      </c>
      <c r="F4623" s="91" t="s">
        <v>1355</v>
      </c>
      <c r="G4623" s="91" t="s">
        <v>1352</v>
      </c>
      <c r="H4623" s="91">
        <v>360</v>
      </c>
      <c r="I4623" s="91" t="s">
        <v>1063</v>
      </c>
      <c r="J4623" s="2" t="s">
        <v>3336</v>
      </c>
      <c r="K4623" s="2" t="s">
        <v>3296</v>
      </c>
      <c r="L4623" s="2" t="s">
        <v>35</v>
      </c>
      <c r="M4623" s="91" t="s">
        <v>1352</v>
      </c>
      <c r="N4623" s="64"/>
      <c r="O4623" s="64" t="s">
        <v>944</v>
      </c>
      <c r="P4623" s="64" t="s">
        <v>41</v>
      </c>
      <c r="Q4623" s="16">
        <v>0</v>
      </c>
      <c r="R4623" s="64" t="s">
        <v>1356</v>
      </c>
      <c r="S4623" s="64"/>
      <c r="T4623" s="84">
        <v>-60610.9</v>
      </c>
      <c r="U4623" s="84"/>
      <c r="V4623" s="84">
        <v>26242.2</v>
      </c>
      <c r="W4623" s="84">
        <f t="shared" si="716"/>
        <v>-86853.1</v>
      </c>
      <c r="X4623" s="84">
        <f t="shared" si="717"/>
        <v>26242.2</v>
      </c>
      <c r="Y4623" s="84"/>
      <c r="Z4623" s="16">
        <v>0</v>
      </c>
      <c r="AA4623" s="7">
        <v>0</v>
      </c>
      <c r="AB4623" s="7">
        <f t="shared" si="720"/>
        <v>26242.2</v>
      </c>
      <c r="AC4623" s="5">
        <f t="shared" si="721"/>
        <v>0</v>
      </c>
      <c r="AD4623" s="84">
        <f t="shared" si="718"/>
        <v>26242.2</v>
      </c>
      <c r="AE4623" s="3">
        <f>VLOOKUP(I4623,[1]媒体政策预估表!A:N,MATCH(O4623,[1]媒体政策预估表!$A$2:$M$2,0),0)</f>
        <v>0.15</v>
      </c>
      <c r="AF4623" s="7">
        <f t="shared" si="722"/>
        <v>3936.33</v>
      </c>
      <c r="AG4623" s="16">
        <v>0</v>
      </c>
      <c r="AH4623" s="84">
        <f t="shared" si="719"/>
        <v>26242.2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3418</v>
      </c>
      <c r="B4624" s="91" t="s">
        <v>35</v>
      </c>
      <c r="C4624" s="91" t="s">
        <v>36</v>
      </c>
      <c r="D4624" s="91" t="s">
        <v>37</v>
      </c>
      <c r="E4624" s="91" t="s">
        <v>1228</v>
      </c>
      <c r="F4624" s="91" t="s">
        <v>1229</v>
      </c>
      <c r="G4624" s="91" t="s">
        <v>1228</v>
      </c>
      <c r="H4624" s="91">
        <v>360</v>
      </c>
      <c r="I4624" s="91" t="s">
        <v>1063</v>
      </c>
      <c r="J4624" s="2" t="s">
        <v>3336</v>
      </c>
      <c r="K4624" s="2" t="s">
        <v>3296</v>
      </c>
      <c r="L4624" s="2" t="s">
        <v>35</v>
      </c>
      <c r="M4624" s="91" t="s">
        <v>1228</v>
      </c>
      <c r="N4624" s="64"/>
      <c r="O4624" s="64" t="s">
        <v>944</v>
      </c>
      <c r="P4624" s="64" t="s">
        <v>41</v>
      </c>
      <c r="Q4624" s="16">
        <v>0</v>
      </c>
      <c r="R4624" s="64" t="s">
        <v>1230</v>
      </c>
      <c r="S4624" s="64"/>
      <c r="T4624" s="84">
        <v>-1116.8140800000001</v>
      </c>
      <c r="U4624" s="84"/>
      <c r="V4624" s="84">
        <v>0</v>
      </c>
      <c r="W4624" s="84">
        <f t="shared" si="716"/>
        <v>-1116.8140800000001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3417</v>
      </c>
      <c r="B4625" s="91" t="s">
        <v>35</v>
      </c>
      <c r="C4625" s="91" t="s">
        <v>65</v>
      </c>
      <c r="D4625" s="91" t="s">
        <v>124</v>
      </c>
      <c r="E4625" s="91" t="s">
        <v>1269</v>
      </c>
      <c r="F4625" s="91" t="s">
        <v>1269</v>
      </c>
      <c r="G4625" s="91" t="s">
        <v>1269</v>
      </c>
      <c r="H4625" s="91">
        <v>360</v>
      </c>
      <c r="I4625" s="91" t="s">
        <v>1063</v>
      </c>
      <c r="J4625" s="2" t="s">
        <v>3336</v>
      </c>
      <c r="K4625" s="2" t="s">
        <v>3296</v>
      </c>
      <c r="L4625" s="2" t="s">
        <v>35</v>
      </c>
      <c r="M4625" s="91" t="s">
        <v>1277</v>
      </c>
      <c r="N4625" s="64"/>
      <c r="O4625" s="64" t="s">
        <v>944</v>
      </c>
      <c r="P4625" s="64" t="s">
        <v>41</v>
      </c>
      <c r="Q4625" s="16">
        <v>0</v>
      </c>
      <c r="R4625" s="64" t="s">
        <v>1278</v>
      </c>
      <c r="S4625" s="64"/>
      <c r="T4625" s="84">
        <v>-1740.0517600000001</v>
      </c>
      <c r="U4625" s="84"/>
      <c r="V4625" s="84">
        <v>0</v>
      </c>
      <c r="W4625" s="84">
        <f t="shared" si="716"/>
        <v>-1740.0517600000001</v>
      </c>
      <c r="X4625" s="84">
        <f t="shared" si="717"/>
        <v>0</v>
      </c>
      <c r="Y4625" s="84"/>
      <c r="Z4625" s="16">
        <v>0</v>
      </c>
      <c r="AA4625" s="7">
        <v>0</v>
      </c>
      <c r="AB4625" s="7">
        <f t="shared" si="720"/>
        <v>0</v>
      </c>
      <c r="AC4625" s="5">
        <f t="shared" si="721"/>
        <v>0</v>
      </c>
      <c r="AD4625" s="84">
        <f t="shared" si="718"/>
        <v>0</v>
      </c>
      <c r="AE4625" s="3">
        <f>VLOOKUP(I4625,[1]媒体政策预估表!A:N,MATCH(O4625,[1]媒体政策预估表!$A$2:$M$2,0),0)</f>
        <v>0.15</v>
      </c>
      <c r="AF4625" s="7">
        <f t="shared" si="722"/>
        <v>0</v>
      </c>
      <c r="AG4625" s="16">
        <v>0</v>
      </c>
      <c r="AH4625" s="84">
        <f t="shared" si="719"/>
        <v>0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3417</v>
      </c>
      <c r="B4626" s="91" t="s">
        <v>35</v>
      </c>
      <c r="C4626" s="91" t="s">
        <v>36</v>
      </c>
      <c r="D4626" s="91" t="s">
        <v>3513</v>
      </c>
      <c r="E4626" s="91" t="s">
        <v>1339</v>
      </c>
      <c r="F4626" s="91" t="s">
        <v>1340</v>
      </c>
      <c r="G4626" s="91" t="s">
        <v>1339</v>
      </c>
      <c r="H4626" s="91">
        <v>360</v>
      </c>
      <c r="I4626" s="91" t="s">
        <v>1063</v>
      </c>
      <c r="J4626" s="2" t="s">
        <v>3336</v>
      </c>
      <c r="K4626" s="2" t="s">
        <v>3296</v>
      </c>
      <c r="L4626" s="2" t="s">
        <v>35</v>
      </c>
      <c r="M4626" s="91" t="s">
        <v>1339</v>
      </c>
      <c r="N4626" s="64"/>
      <c r="O4626" s="64" t="s">
        <v>944</v>
      </c>
      <c r="P4626" s="64" t="s">
        <v>41</v>
      </c>
      <c r="Q4626" s="16">
        <v>0</v>
      </c>
      <c r="R4626" s="64" t="s">
        <v>1341</v>
      </c>
      <c r="S4626" s="64"/>
      <c r="T4626" s="84">
        <v>-195444.62</v>
      </c>
      <c r="U4626" s="84"/>
      <c r="V4626" s="84">
        <v>129545.37</v>
      </c>
      <c r="W4626" s="84">
        <f t="shared" si="716"/>
        <v>-324989.99</v>
      </c>
      <c r="X4626" s="84">
        <f t="shared" si="717"/>
        <v>129545.37</v>
      </c>
      <c r="Y4626" s="84"/>
      <c r="Z4626" s="16">
        <v>0</v>
      </c>
      <c r="AA4626" s="7">
        <v>0</v>
      </c>
      <c r="AB4626" s="7">
        <f t="shared" si="720"/>
        <v>129545.37</v>
      </c>
      <c r="AC4626" s="5">
        <f t="shared" si="721"/>
        <v>0</v>
      </c>
      <c r="AD4626" s="84">
        <f t="shared" si="718"/>
        <v>129545.37</v>
      </c>
      <c r="AE4626" s="3">
        <f>VLOOKUP(I4626,[1]媒体政策预估表!A:N,MATCH(O4626,[1]媒体政策预估表!$A$2:$M$2,0),0)</f>
        <v>0.15</v>
      </c>
      <c r="AF4626" s="7">
        <f t="shared" si="722"/>
        <v>19431.805499999999</v>
      </c>
      <c r="AG4626" s="16">
        <v>0</v>
      </c>
      <c r="AH4626" s="84">
        <f t="shared" si="719"/>
        <v>129545.37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3418</v>
      </c>
      <c r="B4627" s="91" t="s">
        <v>35</v>
      </c>
      <c r="C4627" s="91" t="s">
        <v>65</v>
      </c>
      <c r="D4627" s="91" t="s">
        <v>124</v>
      </c>
      <c r="E4627" s="91" t="s">
        <v>1269</v>
      </c>
      <c r="F4627" s="91" t="s">
        <v>1269</v>
      </c>
      <c r="G4627" s="91" t="s">
        <v>1269</v>
      </c>
      <c r="H4627" s="91">
        <v>360</v>
      </c>
      <c r="I4627" s="91" t="s">
        <v>1063</v>
      </c>
      <c r="J4627" s="2" t="s">
        <v>3336</v>
      </c>
      <c r="K4627" s="2" t="s">
        <v>3296</v>
      </c>
      <c r="L4627" s="2" t="s">
        <v>35</v>
      </c>
      <c r="M4627" s="91" t="s">
        <v>1277</v>
      </c>
      <c r="N4627" s="64"/>
      <c r="O4627" s="64" t="s">
        <v>944</v>
      </c>
      <c r="P4627" s="64" t="s">
        <v>41</v>
      </c>
      <c r="Q4627" s="16">
        <v>0</v>
      </c>
      <c r="R4627" s="64" t="s">
        <v>1279</v>
      </c>
      <c r="S4627" s="64"/>
      <c r="T4627" s="84">
        <v>-6838.6828599999999</v>
      </c>
      <c r="U4627" s="84"/>
      <c r="V4627" s="84">
        <v>0</v>
      </c>
      <c r="W4627" s="84">
        <f t="shared" si="716"/>
        <v>-6838.6828599999999</v>
      </c>
      <c r="X4627" s="84">
        <f t="shared" si="717"/>
        <v>0</v>
      </c>
      <c r="Y4627" s="84"/>
      <c r="Z4627" s="16">
        <v>0</v>
      </c>
      <c r="AA4627" s="7">
        <v>0</v>
      </c>
      <c r="AB4627" s="7">
        <f t="shared" si="720"/>
        <v>0</v>
      </c>
      <c r="AC4627" s="5">
        <f t="shared" si="721"/>
        <v>0</v>
      </c>
      <c r="AD4627" s="84">
        <f t="shared" si="718"/>
        <v>0</v>
      </c>
      <c r="AE4627" s="3">
        <f>VLOOKUP(I4627,[1]媒体政策预估表!A:N,MATCH(O4627,[1]媒体政策预估表!$A$2:$M$2,0),0)</f>
        <v>0.15</v>
      </c>
      <c r="AF4627" s="7">
        <f t="shared" si="722"/>
        <v>0</v>
      </c>
      <c r="AG4627" s="16">
        <v>0</v>
      </c>
      <c r="AH4627" s="84">
        <f t="shared" si="719"/>
        <v>0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3417</v>
      </c>
      <c r="B4628" s="91" t="s">
        <v>35</v>
      </c>
      <c r="C4628" s="91" t="s">
        <v>36</v>
      </c>
      <c r="D4628" s="91" t="s">
        <v>3513</v>
      </c>
      <c r="E4628" s="91" t="s">
        <v>1339</v>
      </c>
      <c r="F4628" s="91" t="s">
        <v>1340</v>
      </c>
      <c r="G4628" s="91" t="s">
        <v>1339</v>
      </c>
      <c r="H4628" s="91">
        <v>360</v>
      </c>
      <c r="I4628" s="91" t="s">
        <v>1063</v>
      </c>
      <c r="J4628" s="2" t="s">
        <v>3336</v>
      </c>
      <c r="K4628" s="2" t="s">
        <v>3296</v>
      </c>
      <c r="L4628" s="2" t="s">
        <v>35</v>
      </c>
      <c r="M4628" s="91" t="s">
        <v>1339</v>
      </c>
      <c r="N4628" s="64"/>
      <c r="O4628" s="64" t="s">
        <v>944</v>
      </c>
      <c r="P4628" s="64" t="s">
        <v>41</v>
      </c>
      <c r="Q4628" s="16">
        <v>0</v>
      </c>
      <c r="R4628" s="64" t="s">
        <v>1342</v>
      </c>
      <c r="S4628" s="64"/>
      <c r="T4628" s="84">
        <v>-1470875.36</v>
      </c>
      <c r="U4628" s="84"/>
      <c r="V4628" s="84">
        <v>957305.51</v>
      </c>
      <c r="W4628" s="84">
        <f t="shared" si="716"/>
        <v>-2428180.87</v>
      </c>
      <c r="X4628" s="84">
        <f t="shared" si="717"/>
        <v>957305.51</v>
      </c>
      <c r="Y4628" s="84"/>
      <c r="Z4628" s="16">
        <v>0</v>
      </c>
      <c r="AA4628" s="7">
        <v>0</v>
      </c>
      <c r="AB4628" s="7">
        <f t="shared" si="720"/>
        <v>957305.51</v>
      </c>
      <c r="AC4628" s="5">
        <f t="shared" si="721"/>
        <v>0</v>
      </c>
      <c r="AD4628" s="84">
        <f t="shared" si="718"/>
        <v>957305.51</v>
      </c>
      <c r="AE4628" s="3">
        <f>VLOOKUP(I4628,[1]媒体政策预估表!A:N,MATCH(O4628,[1]媒体政策预估表!$A$2:$M$2,0),0)</f>
        <v>0.15</v>
      </c>
      <c r="AF4628" s="7">
        <f t="shared" si="722"/>
        <v>143595.8265</v>
      </c>
      <c r="AG4628" s="16">
        <v>0</v>
      </c>
      <c r="AH4628" s="84">
        <f t="shared" si="719"/>
        <v>957305.51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3417</v>
      </c>
      <c r="B4629" s="91" t="s">
        <v>35</v>
      </c>
      <c r="C4629" s="91" t="s">
        <v>166</v>
      </c>
      <c r="D4629" s="91" t="s">
        <v>176</v>
      </c>
      <c r="E4629" s="91" t="s">
        <v>1805</v>
      </c>
      <c r="F4629" s="91" t="s">
        <v>1805</v>
      </c>
      <c r="G4629" s="91" t="s">
        <v>1805</v>
      </c>
      <c r="H4629" s="91">
        <v>360</v>
      </c>
      <c r="I4629" s="91" t="s">
        <v>1063</v>
      </c>
      <c r="J4629" s="2" t="s">
        <v>3336</v>
      </c>
      <c r="K4629" s="2" t="s">
        <v>3296</v>
      </c>
      <c r="L4629" s="2" t="s">
        <v>35</v>
      </c>
      <c r="M4629" s="91" t="s">
        <v>1805</v>
      </c>
      <c r="N4629" s="64"/>
      <c r="O4629" s="64" t="s">
        <v>944</v>
      </c>
      <c r="P4629" s="64" t="s">
        <v>41</v>
      </c>
      <c r="Q4629" s="16">
        <v>0</v>
      </c>
      <c r="R4629" s="64" t="s">
        <v>1806</v>
      </c>
      <c r="S4629" s="64"/>
      <c r="T4629" s="84">
        <v>-1126.08</v>
      </c>
      <c r="U4629" s="84"/>
      <c r="V4629" s="84">
        <v>0</v>
      </c>
      <c r="W4629" s="84">
        <f t="shared" si="716"/>
        <v>-1126.08</v>
      </c>
      <c r="X4629" s="84">
        <f t="shared" si="717"/>
        <v>0</v>
      </c>
      <c r="Y4629" s="84"/>
      <c r="Z4629" s="16">
        <v>0</v>
      </c>
      <c r="AA4629" s="7">
        <v>0</v>
      </c>
      <c r="AB4629" s="7">
        <f t="shared" si="720"/>
        <v>0</v>
      </c>
      <c r="AC4629" s="5">
        <f t="shared" si="721"/>
        <v>0</v>
      </c>
      <c r="AD4629" s="84">
        <f t="shared" si="718"/>
        <v>0</v>
      </c>
      <c r="AE4629" s="3">
        <f>VLOOKUP(I4629,[1]媒体政策预估表!A:N,MATCH(O4629,[1]媒体政策预估表!$A$2:$M$2,0),0)</f>
        <v>0.15</v>
      </c>
      <c r="AF4629" s="7">
        <f t="shared" si="722"/>
        <v>0</v>
      </c>
      <c r="AG4629" s="16">
        <v>0</v>
      </c>
      <c r="AH4629" s="84">
        <f t="shared" si="719"/>
        <v>0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3418</v>
      </c>
      <c r="B4630" s="91" t="s">
        <v>35</v>
      </c>
      <c r="C4630" s="91" t="s">
        <v>146</v>
      </c>
      <c r="D4630" s="91" t="s">
        <v>163</v>
      </c>
      <c r="E4630" s="91" t="s">
        <v>1532</v>
      </c>
      <c r="F4630" s="91" t="s">
        <v>1532</v>
      </c>
      <c r="G4630" s="91" t="s">
        <v>1532</v>
      </c>
      <c r="H4630" s="91">
        <v>360</v>
      </c>
      <c r="I4630" s="91" t="s">
        <v>1063</v>
      </c>
      <c r="J4630" s="2" t="s">
        <v>3336</v>
      </c>
      <c r="K4630" s="2" t="s">
        <v>3296</v>
      </c>
      <c r="L4630" s="2" t="s">
        <v>35</v>
      </c>
      <c r="M4630" s="91" t="s">
        <v>2374</v>
      </c>
      <c r="N4630" s="64"/>
      <c r="O4630" s="64" t="s">
        <v>944</v>
      </c>
      <c r="P4630" s="64" t="s">
        <v>41</v>
      </c>
      <c r="Q4630" s="16">
        <v>0</v>
      </c>
      <c r="R4630" s="64" t="s">
        <v>1533</v>
      </c>
      <c r="S4630" s="64"/>
      <c r="T4630" s="84">
        <v>-537678.90633000003</v>
      </c>
      <c r="U4630" s="84"/>
      <c r="V4630" s="84">
        <v>756694.56570000004</v>
      </c>
      <c r="W4630" s="84">
        <f t="shared" si="716"/>
        <v>-1294373.4720300001</v>
      </c>
      <c r="X4630" s="84">
        <f t="shared" si="717"/>
        <v>756694.56570000004</v>
      </c>
      <c r="Y4630" s="84"/>
      <c r="Z4630" s="16">
        <v>0</v>
      </c>
      <c r="AA4630" s="7">
        <v>0</v>
      </c>
      <c r="AB4630" s="7">
        <f t="shared" si="720"/>
        <v>756694.56570000004</v>
      </c>
      <c r="AC4630" s="5">
        <f t="shared" si="721"/>
        <v>0</v>
      </c>
      <c r="AD4630" s="84">
        <f t="shared" si="718"/>
        <v>756694.56570000004</v>
      </c>
      <c r="AE4630" s="3">
        <f>VLOOKUP(I4630,[1]媒体政策预估表!A:N,MATCH(O4630,[1]媒体政策预估表!$A$2:$M$2,0),0)</f>
        <v>0.15</v>
      </c>
      <c r="AF4630" s="7">
        <f t="shared" si="722"/>
        <v>113504.184855</v>
      </c>
      <c r="AG4630" s="16">
        <v>0</v>
      </c>
      <c r="AH4630" s="84">
        <f t="shared" si="719"/>
        <v>756694.56570000004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3418</v>
      </c>
      <c r="B4631" s="91" t="s">
        <v>35</v>
      </c>
      <c r="C4631" s="91" t="s">
        <v>166</v>
      </c>
      <c r="D4631" s="91" t="s">
        <v>176</v>
      </c>
      <c r="E4631" s="91" t="s">
        <v>1759</v>
      </c>
      <c r="F4631" s="91" t="s">
        <v>1759</v>
      </c>
      <c r="G4631" s="91" t="s">
        <v>1759</v>
      </c>
      <c r="H4631" s="91">
        <v>360</v>
      </c>
      <c r="I4631" s="91" t="s">
        <v>1063</v>
      </c>
      <c r="J4631" s="2" t="s">
        <v>3336</v>
      </c>
      <c r="K4631" s="2" t="s">
        <v>3296</v>
      </c>
      <c r="L4631" s="2" t="s">
        <v>35</v>
      </c>
      <c r="M4631" s="91" t="s">
        <v>1762</v>
      </c>
      <c r="N4631" s="64"/>
      <c r="O4631" s="64" t="s">
        <v>944</v>
      </c>
      <c r="P4631" s="64" t="s">
        <v>41</v>
      </c>
      <c r="Q4631" s="16">
        <v>0</v>
      </c>
      <c r="R4631" s="64" t="s">
        <v>1763</v>
      </c>
      <c r="S4631" s="64"/>
      <c r="T4631" s="84">
        <v>-234675.48</v>
      </c>
      <c r="U4631" s="84"/>
      <c r="V4631" s="84">
        <v>451602.95</v>
      </c>
      <c r="W4631" s="84">
        <f t="shared" si="716"/>
        <v>-686278.43</v>
      </c>
      <c r="X4631" s="84">
        <f t="shared" si="717"/>
        <v>451602.95</v>
      </c>
      <c r="Y4631" s="84"/>
      <c r="Z4631" s="16">
        <v>0</v>
      </c>
      <c r="AA4631" s="7">
        <v>0</v>
      </c>
      <c r="AB4631" s="7">
        <f t="shared" si="720"/>
        <v>451602.95</v>
      </c>
      <c r="AC4631" s="5">
        <f t="shared" si="721"/>
        <v>0</v>
      </c>
      <c r="AD4631" s="84">
        <f t="shared" si="718"/>
        <v>451602.95</v>
      </c>
      <c r="AE4631" s="3">
        <f>VLOOKUP(I4631,[1]媒体政策预估表!A:N,MATCH(O4631,[1]媒体政策预估表!$A$2:$M$2,0),0)</f>
        <v>0.15</v>
      </c>
      <c r="AF4631" s="7">
        <f t="shared" si="722"/>
        <v>67740.442500000005</v>
      </c>
      <c r="AG4631" s="16">
        <v>0</v>
      </c>
      <c r="AH4631" s="84">
        <f t="shared" si="719"/>
        <v>451602.95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3417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3336</v>
      </c>
      <c r="K4632" s="2" t="s">
        <v>3296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1347</v>
      </c>
      <c r="S4632" s="64"/>
      <c r="T4632" s="84">
        <v>-13827.68</v>
      </c>
      <c r="U4632" s="84"/>
      <c r="V4632" s="84">
        <v>0</v>
      </c>
      <c r="W4632" s="84">
        <f t="shared" si="716"/>
        <v>-13827.68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3417</v>
      </c>
      <c r="B4633" s="91" t="s">
        <v>35</v>
      </c>
      <c r="C4633" s="91" t="s">
        <v>47</v>
      </c>
      <c r="D4633" s="91" t="s">
        <v>63</v>
      </c>
      <c r="E4633" s="91" t="s">
        <v>64</v>
      </c>
      <c r="F4633" s="91" t="s">
        <v>1346</v>
      </c>
      <c r="G4633" s="91" t="s">
        <v>64</v>
      </c>
      <c r="H4633" s="91">
        <v>360</v>
      </c>
      <c r="I4633" s="91" t="s">
        <v>1063</v>
      </c>
      <c r="J4633" s="2" t="s">
        <v>3336</v>
      </c>
      <c r="K4633" s="2" t="s">
        <v>3296</v>
      </c>
      <c r="L4633" s="2" t="s">
        <v>35</v>
      </c>
      <c r="M4633" s="91" t="s">
        <v>64</v>
      </c>
      <c r="N4633" s="64"/>
      <c r="O4633" s="64" t="s">
        <v>944</v>
      </c>
      <c r="P4633" s="64" t="s">
        <v>46</v>
      </c>
      <c r="Q4633" s="16">
        <v>0.04</v>
      </c>
      <c r="R4633" s="64" t="s">
        <v>1348</v>
      </c>
      <c r="S4633" s="64"/>
      <c r="T4633" s="84">
        <v>-318.06</v>
      </c>
      <c r="U4633" s="84"/>
      <c r="V4633" s="84">
        <v>0</v>
      </c>
      <c r="W4633" s="84">
        <f t="shared" si="716"/>
        <v>-318.06</v>
      </c>
      <c r="X4633" s="84">
        <f t="shared" si="717"/>
        <v>0</v>
      </c>
      <c r="Y4633" s="84"/>
      <c r="Z4633" s="16">
        <v>0</v>
      </c>
      <c r="AA4633" s="7">
        <v>0</v>
      </c>
      <c r="AB4633" s="7">
        <f t="shared" si="720"/>
        <v>0</v>
      </c>
      <c r="AC4633" s="5">
        <f t="shared" si="721"/>
        <v>0</v>
      </c>
      <c r="AD4633" s="84">
        <f t="shared" si="718"/>
        <v>0</v>
      </c>
      <c r="AE4633" s="3">
        <f>VLOOKUP(I4633,[1]媒体政策预估表!A:N,MATCH(O4633,[1]媒体政策预估表!$A$2:$M$2,0),0)</f>
        <v>0.15</v>
      </c>
      <c r="AF4633" s="7">
        <f t="shared" si="722"/>
        <v>0</v>
      </c>
      <c r="AG4633" s="16">
        <v>0</v>
      </c>
      <c r="AH4633" s="84">
        <f t="shared" si="719"/>
        <v>0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3418</v>
      </c>
      <c r="B4634" s="91" t="s">
        <v>35</v>
      </c>
      <c r="C4634" s="91" t="s">
        <v>65</v>
      </c>
      <c r="D4634" s="91" t="s">
        <v>124</v>
      </c>
      <c r="E4634" s="91" t="s">
        <v>1269</v>
      </c>
      <c r="F4634" s="91" t="s">
        <v>1269</v>
      </c>
      <c r="G4634" s="91" t="s">
        <v>1269</v>
      </c>
      <c r="H4634" s="91">
        <v>360</v>
      </c>
      <c r="I4634" s="91" t="s">
        <v>1063</v>
      </c>
      <c r="J4634" s="2" t="s">
        <v>3336</v>
      </c>
      <c r="K4634" s="2" t="s">
        <v>3296</v>
      </c>
      <c r="L4634" s="2" t="s">
        <v>35</v>
      </c>
      <c r="M4634" s="91" t="s">
        <v>1274</v>
      </c>
      <c r="N4634" s="64"/>
      <c r="O4634" s="64" t="s">
        <v>2057</v>
      </c>
      <c r="P4634" s="64" t="s">
        <v>41</v>
      </c>
      <c r="Q4634" s="16">
        <v>0</v>
      </c>
      <c r="R4634" s="64" t="s">
        <v>1275</v>
      </c>
      <c r="S4634" s="64"/>
      <c r="T4634" s="84">
        <v>-16580.192040000002</v>
      </c>
      <c r="U4634" s="84"/>
      <c r="V4634" s="84">
        <v>17520.593529999998</v>
      </c>
      <c r="W4634" s="84">
        <f t="shared" si="716"/>
        <v>-34100.78557</v>
      </c>
      <c r="X4634" s="84">
        <f t="shared" si="717"/>
        <v>17520.593529999998</v>
      </c>
      <c r="Y4634" s="84"/>
      <c r="Z4634" s="16">
        <v>0</v>
      </c>
      <c r="AA4634" s="7">
        <v>0</v>
      </c>
      <c r="AB4634" s="7">
        <f t="shared" si="720"/>
        <v>17520.593529999998</v>
      </c>
      <c r="AC4634" s="5">
        <f t="shared" si="721"/>
        <v>0</v>
      </c>
      <c r="AD4634" s="84">
        <f t="shared" si="718"/>
        <v>17520.593529999998</v>
      </c>
      <c r="AE4634" s="3">
        <f>VLOOKUP(I4634,[1]媒体政策预估表!A:N,MATCH(O4634,[1]媒体政策预估表!$A$2:$M$2,0),0)</f>
        <v>0.12</v>
      </c>
      <c r="AF4634" s="7">
        <f t="shared" si="722"/>
        <v>2102.4712235999996</v>
      </c>
      <c r="AG4634" s="16">
        <v>0</v>
      </c>
      <c r="AH4634" s="84">
        <f t="shared" si="719"/>
        <v>17520.593529999998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3417</v>
      </c>
      <c r="B4635" s="91" t="s">
        <v>35</v>
      </c>
      <c r="C4635" s="91" t="s">
        <v>146</v>
      </c>
      <c r="D4635" s="91" t="s">
        <v>147</v>
      </c>
      <c r="E4635" s="91" t="s">
        <v>1419</v>
      </c>
      <c r="F4635" s="91" t="s">
        <v>1419</v>
      </c>
      <c r="G4635" s="91" t="s">
        <v>1419</v>
      </c>
      <c r="H4635" s="91">
        <v>360</v>
      </c>
      <c r="I4635" s="91" t="s">
        <v>1063</v>
      </c>
      <c r="J4635" s="2" t="s">
        <v>3336</v>
      </c>
      <c r="K4635" s="2" t="s">
        <v>3296</v>
      </c>
      <c r="L4635" s="2" t="s">
        <v>35</v>
      </c>
      <c r="M4635" s="91" t="s">
        <v>1420</v>
      </c>
      <c r="N4635" s="64"/>
      <c r="O4635" s="64" t="s">
        <v>2057</v>
      </c>
      <c r="P4635" s="64" t="s">
        <v>46</v>
      </c>
      <c r="Q4635" s="16">
        <v>0.02</v>
      </c>
      <c r="R4635" s="64" t="s">
        <v>1927</v>
      </c>
      <c r="S4635" s="64"/>
      <c r="T4635" s="84">
        <v>-4222.1318700000002</v>
      </c>
      <c r="U4635" s="84"/>
      <c r="V4635" s="84">
        <v>4.4015300000000002</v>
      </c>
      <c r="W4635" s="84">
        <f t="shared" si="716"/>
        <v>-4226.5334000000003</v>
      </c>
      <c r="X4635" s="84">
        <f t="shared" si="717"/>
        <v>4.3152254901960783</v>
      </c>
      <c r="Y4635" s="84"/>
      <c r="Z4635" s="16">
        <v>0</v>
      </c>
      <c r="AA4635" s="7">
        <v>0</v>
      </c>
      <c r="AB4635" s="7">
        <f t="shared" si="720"/>
        <v>4.3152254901960783</v>
      </c>
      <c r="AC4635" s="5">
        <f t="shared" si="721"/>
        <v>8.6304509803921903E-2</v>
      </c>
      <c r="AD4635" s="84">
        <f t="shared" si="718"/>
        <v>4.4015300000000002</v>
      </c>
      <c r="AE4635" s="3">
        <f>VLOOKUP(I4635,[1]媒体政策预估表!A:N,MATCH(O4635,[1]媒体政策预估表!$A$2:$M$2,0),0)</f>
        <v>0.12</v>
      </c>
      <c r="AF4635" s="7">
        <f t="shared" si="722"/>
        <v>0.52818359999999998</v>
      </c>
      <c r="AG4635" s="16">
        <v>0</v>
      </c>
      <c r="AH4635" s="84">
        <f t="shared" si="719"/>
        <v>4.4015300000000002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3417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3336</v>
      </c>
      <c r="K4636" s="2" t="s">
        <v>3296</v>
      </c>
      <c r="L4636" s="2" t="s">
        <v>35</v>
      </c>
      <c r="M4636" s="91" t="s">
        <v>1269</v>
      </c>
      <c r="N4636" s="64"/>
      <c r="O4636" s="64" t="s">
        <v>2057</v>
      </c>
      <c r="P4636" s="64" t="s">
        <v>41</v>
      </c>
      <c r="Q4636" s="16">
        <v>0</v>
      </c>
      <c r="R4636" s="64" t="s">
        <v>1273</v>
      </c>
      <c r="S4636" s="64"/>
      <c r="T4636" s="84">
        <v>-100.05401999999999</v>
      </c>
      <c r="U4636" s="84"/>
      <c r="V4636" s="84">
        <v>556.45095000000003</v>
      </c>
      <c r="W4636" s="84">
        <f t="shared" si="716"/>
        <v>-656.50497000000007</v>
      </c>
      <c r="X4636" s="84">
        <f t="shared" si="717"/>
        <v>556.45095000000003</v>
      </c>
      <c r="Y4636" s="84"/>
      <c r="Z4636" s="16">
        <v>0</v>
      </c>
      <c r="AA4636" s="7">
        <v>0</v>
      </c>
      <c r="AB4636" s="7">
        <f t="shared" si="720"/>
        <v>556.45095000000003</v>
      </c>
      <c r="AC4636" s="5">
        <f t="shared" si="721"/>
        <v>0</v>
      </c>
      <c r="AD4636" s="84">
        <f t="shared" si="718"/>
        <v>556.45095000000003</v>
      </c>
      <c r="AE4636" s="3">
        <f>VLOOKUP(I4636,[1]媒体政策预估表!A:N,MATCH(O4636,[1]媒体政策预估表!$A$2:$M$2,0),0)</f>
        <v>0.12</v>
      </c>
      <c r="AF4636" s="7">
        <f t="shared" si="722"/>
        <v>66.774113999999997</v>
      </c>
      <c r="AG4636" s="16">
        <v>0</v>
      </c>
      <c r="AH4636" s="84">
        <f t="shared" si="719"/>
        <v>556.45095000000003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3418</v>
      </c>
      <c r="B4637" s="91" t="s">
        <v>35</v>
      </c>
      <c r="C4637" s="91" t="s">
        <v>65</v>
      </c>
      <c r="D4637" s="91" t="s">
        <v>124</v>
      </c>
      <c r="E4637" s="91" t="s">
        <v>1269</v>
      </c>
      <c r="F4637" s="91" t="s">
        <v>1269</v>
      </c>
      <c r="G4637" s="91" t="s">
        <v>1269</v>
      </c>
      <c r="H4637" s="91">
        <v>360</v>
      </c>
      <c r="I4637" s="91" t="s">
        <v>1063</v>
      </c>
      <c r="J4637" s="2" t="s">
        <v>3336</v>
      </c>
      <c r="K4637" s="2" t="s">
        <v>3296</v>
      </c>
      <c r="L4637" s="2" t="s">
        <v>35</v>
      </c>
      <c r="M4637" s="91" t="s">
        <v>1274</v>
      </c>
      <c r="N4637" s="64"/>
      <c r="O4637" s="64" t="s">
        <v>2057</v>
      </c>
      <c r="P4637" s="64" t="s">
        <v>41</v>
      </c>
      <c r="Q4637" s="16">
        <v>0</v>
      </c>
      <c r="R4637" s="64" t="s">
        <v>1276</v>
      </c>
      <c r="S4637" s="64"/>
      <c r="T4637" s="84">
        <v>-6206.7361600000004</v>
      </c>
      <c r="U4637" s="84"/>
      <c r="V4637" s="84">
        <v>0</v>
      </c>
      <c r="W4637" s="84">
        <f t="shared" si="716"/>
        <v>-6206.7361600000004</v>
      </c>
      <c r="X4637" s="84">
        <f t="shared" si="717"/>
        <v>0</v>
      </c>
      <c r="Y4637" s="84"/>
      <c r="Z4637" s="16">
        <v>0</v>
      </c>
      <c r="AA4637" s="7">
        <v>0</v>
      </c>
      <c r="AB4637" s="7">
        <f t="shared" si="720"/>
        <v>0</v>
      </c>
      <c r="AC4637" s="5">
        <f t="shared" si="721"/>
        <v>0</v>
      </c>
      <c r="AD4637" s="84">
        <f t="shared" si="718"/>
        <v>0</v>
      </c>
      <c r="AE4637" s="3">
        <f>VLOOKUP(I4637,[1]媒体政策预估表!A:N,MATCH(O4637,[1]媒体政策预估表!$A$2:$M$2,0),0)</f>
        <v>0.12</v>
      </c>
      <c r="AF4637" s="7">
        <f t="shared" si="722"/>
        <v>0</v>
      </c>
      <c r="AG4637" s="16">
        <v>0</v>
      </c>
      <c r="AH4637" s="84">
        <f t="shared" si="719"/>
        <v>0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3418</v>
      </c>
      <c r="B4638" s="91" t="s">
        <v>35</v>
      </c>
      <c r="C4638" s="91" t="s">
        <v>166</v>
      </c>
      <c r="D4638" s="91" t="s">
        <v>171</v>
      </c>
      <c r="E4638" s="91" t="s">
        <v>1578</v>
      </c>
      <c r="F4638" s="91" t="s">
        <v>1578</v>
      </c>
      <c r="G4638" s="91" t="s">
        <v>1578</v>
      </c>
      <c r="H4638" s="91">
        <v>360</v>
      </c>
      <c r="I4638" s="91" t="s">
        <v>1063</v>
      </c>
      <c r="J4638" s="2" t="s">
        <v>3336</v>
      </c>
      <c r="K4638" s="2" t="s">
        <v>3296</v>
      </c>
      <c r="L4638" s="2" t="s">
        <v>35</v>
      </c>
      <c r="M4638" s="91" t="s">
        <v>1578</v>
      </c>
      <c r="N4638" s="64"/>
      <c r="O4638" s="64" t="s">
        <v>2057</v>
      </c>
      <c r="P4638" s="64" t="s">
        <v>41</v>
      </c>
      <c r="Q4638" s="16">
        <v>0</v>
      </c>
      <c r="R4638" s="64" t="s">
        <v>1579</v>
      </c>
      <c r="S4638" s="64"/>
      <c r="T4638" s="84">
        <v>-743.45839000000001</v>
      </c>
      <c r="U4638" s="84"/>
      <c r="V4638" s="84">
        <v>537.28339000000005</v>
      </c>
      <c r="W4638" s="84">
        <f t="shared" si="716"/>
        <v>-1280.7417800000001</v>
      </c>
      <c r="X4638" s="84">
        <f t="shared" si="717"/>
        <v>537.28339000000005</v>
      </c>
      <c r="Y4638" s="84"/>
      <c r="Z4638" s="16">
        <v>0</v>
      </c>
      <c r="AA4638" s="7">
        <v>0</v>
      </c>
      <c r="AB4638" s="7">
        <f t="shared" si="720"/>
        <v>537.28339000000005</v>
      </c>
      <c r="AC4638" s="5">
        <f t="shared" si="721"/>
        <v>0</v>
      </c>
      <c r="AD4638" s="84">
        <f t="shared" si="718"/>
        <v>537.28339000000005</v>
      </c>
      <c r="AE4638" s="3">
        <f>VLOOKUP(I4638,[1]媒体政策预估表!A:N,MATCH(O4638,[1]媒体政策预估表!$A$2:$M$2,0),0)</f>
        <v>0.12</v>
      </c>
      <c r="AF4638" s="7">
        <f t="shared" si="722"/>
        <v>64.474006799999998</v>
      </c>
      <c r="AG4638" s="16">
        <v>0</v>
      </c>
      <c r="AH4638" s="84">
        <f t="shared" si="719"/>
        <v>537.28339000000005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3418</v>
      </c>
      <c r="B4639" s="91" t="s">
        <v>35</v>
      </c>
      <c r="C4639" s="91" t="s">
        <v>146</v>
      </c>
      <c r="D4639" s="91" t="s">
        <v>154</v>
      </c>
      <c r="E4639" s="91" t="s">
        <v>1481</v>
      </c>
      <c r="F4639" s="91" t="s">
        <v>1481</v>
      </c>
      <c r="G4639" s="91" t="s">
        <v>1481</v>
      </c>
      <c r="H4639" s="91">
        <v>360</v>
      </c>
      <c r="I4639" s="91" t="s">
        <v>1063</v>
      </c>
      <c r="J4639" s="2" t="s">
        <v>3336</v>
      </c>
      <c r="K4639" s="2" t="s">
        <v>3296</v>
      </c>
      <c r="L4639" s="2" t="s">
        <v>35</v>
      </c>
      <c r="M4639" s="91" t="s">
        <v>1482</v>
      </c>
      <c r="N4639" s="64"/>
      <c r="O4639" s="64" t="s">
        <v>2057</v>
      </c>
      <c r="P4639" s="64" t="s">
        <v>46</v>
      </c>
      <c r="Q4639" s="16">
        <v>0.02</v>
      </c>
      <c r="R4639" s="64" t="s">
        <v>1483</v>
      </c>
      <c r="S4639" s="64"/>
      <c r="T4639" s="84">
        <v>-53034.554080000002</v>
      </c>
      <c r="U4639" s="84"/>
      <c r="V4639" s="84">
        <v>93987.851599999995</v>
      </c>
      <c r="W4639" s="84">
        <f t="shared" si="716"/>
        <v>-147022.40568</v>
      </c>
      <c r="X4639" s="84">
        <f t="shared" si="717"/>
        <v>92144.952549019596</v>
      </c>
      <c r="Y4639" s="84"/>
      <c r="Z4639" s="16">
        <v>0</v>
      </c>
      <c r="AA4639" s="7">
        <v>0</v>
      </c>
      <c r="AB4639" s="7">
        <f t="shared" si="720"/>
        <v>92144.952549019596</v>
      </c>
      <c r="AC4639" s="5">
        <f t="shared" si="721"/>
        <v>1842.8990509803989</v>
      </c>
      <c r="AD4639" s="84">
        <f t="shared" si="718"/>
        <v>93987.851599999995</v>
      </c>
      <c r="AE4639" s="3">
        <f>VLOOKUP(I4639,[1]媒体政策预估表!A:N,MATCH(O4639,[1]媒体政策预估表!$A$2:$M$2,0),0)</f>
        <v>0.12</v>
      </c>
      <c r="AF4639" s="7">
        <f t="shared" si="722"/>
        <v>11278.542191999999</v>
      </c>
      <c r="AG4639" s="16">
        <v>0</v>
      </c>
      <c r="AH4639" s="84">
        <f t="shared" si="719"/>
        <v>93987.851599999995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3418</v>
      </c>
      <c r="B4640" s="91" t="s">
        <v>35</v>
      </c>
      <c r="C4640" s="91" t="s">
        <v>36</v>
      </c>
      <c r="D4640" s="91" t="s">
        <v>54</v>
      </c>
      <c r="E4640" s="91" t="s">
        <v>1072</v>
      </c>
      <c r="F4640" s="91" t="s">
        <v>1197</v>
      </c>
      <c r="G4640" s="91" t="s">
        <v>1072</v>
      </c>
      <c r="H4640" s="91">
        <v>360</v>
      </c>
      <c r="I4640" s="91" t="s">
        <v>1063</v>
      </c>
      <c r="J4640" s="2" t="s">
        <v>3336</v>
      </c>
      <c r="K4640" s="2" t="s">
        <v>3296</v>
      </c>
      <c r="L4640" s="2" t="s">
        <v>35</v>
      </c>
      <c r="M4640" s="91" t="s">
        <v>1198</v>
      </c>
      <c r="N4640" s="64"/>
      <c r="O4640" s="64" t="s">
        <v>2057</v>
      </c>
      <c r="P4640" s="64" t="s">
        <v>46</v>
      </c>
      <c r="Q4640" s="16">
        <v>0.04</v>
      </c>
      <c r="R4640" s="64" t="s">
        <v>1201</v>
      </c>
      <c r="S4640" s="64"/>
      <c r="T4640" s="84">
        <v>-22659.5383</v>
      </c>
      <c r="U4640" s="84"/>
      <c r="V4640" s="84">
        <v>4976.5702899999997</v>
      </c>
      <c r="W4640" s="84">
        <f t="shared" si="716"/>
        <v>-27636.10859</v>
      </c>
      <c r="X4640" s="84">
        <f t="shared" si="717"/>
        <v>4785.1637403846153</v>
      </c>
      <c r="Y4640" s="84"/>
      <c r="Z4640" s="16">
        <v>0</v>
      </c>
      <c r="AA4640" s="7">
        <v>0</v>
      </c>
      <c r="AB4640" s="7">
        <f t="shared" si="720"/>
        <v>4785.1637403846153</v>
      </c>
      <c r="AC4640" s="5">
        <f t="shared" si="721"/>
        <v>191.40654961538439</v>
      </c>
      <c r="AD4640" s="84">
        <f t="shared" si="718"/>
        <v>4976.5702899999997</v>
      </c>
      <c r="AE4640" s="3">
        <f>VLOOKUP(I4640,[1]媒体政策预估表!A:N,MATCH(O4640,[1]媒体政策预估表!$A$2:$M$2,0),0)</f>
        <v>0.12</v>
      </c>
      <c r="AF4640" s="7">
        <f t="shared" si="722"/>
        <v>597.18843479999998</v>
      </c>
      <c r="AG4640" s="16">
        <v>0</v>
      </c>
      <c r="AH4640" s="84">
        <f t="shared" si="719"/>
        <v>4976.5702899999997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3417</v>
      </c>
      <c r="B4641" s="91" t="s">
        <v>35</v>
      </c>
      <c r="C4641" s="91" t="s">
        <v>65</v>
      </c>
      <c r="D4641" s="91" t="s">
        <v>124</v>
      </c>
      <c r="E4641" s="91" t="s">
        <v>1269</v>
      </c>
      <c r="F4641" s="91" t="s">
        <v>1269</v>
      </c>
      <c r="G4641" s="91" t="s">
        <v>1269</v>
      </c>
      <c r="H4641" s="91">
        <v>360</v>
      </c>
      <c r="I4641" s="91" t="s">
        <v>1063</v>
      </c>
      <c r="J4641" s="2" t="s">
        <v>3336</v>
      </c>
      <c r="K4641" s="2" t="s">
        <v>3296</v>
      </c>
      <c r="L4641" s="2" t="s">
        <v>35</v>
      </c>
      <c r="M4641" s="91" t="s">
        <v>1277</v>
      </c>
      <c r="N4641" s="64"/>
      <c r="O4641" s="64" t="s">
        <v>2057</v>
      </c>
      <c r="P4641" s="64" t="s">
        <v>41</v>
      </c>
      <c r="Q4641" s="16">
        <v>0</v>
      </c>
      <c r="R4641" s="64" t="s">
        <v>1278</v>
      </c>
      <c r="S4641" s="64"/>
      <c r="T4641" s="84">
        <v>-366591.49981000001</v>
      </c>
      <c r="U4641" s="84"/>
      <c r="V4641" s="84">
        <v>224342.14081000001</v>
      </c>
      <c r="W4641" s="84">
        <f t="shared" si="716"/>
        <v>-590933.64061999996</v>
      </c>
      <c r="X4641" s="84">
        <f t="shared" si="717"/>
        <v>224342.14081000001</v>
      </c>
      <c r="Y4641" s="84"/>
      <c r="Z4641" s="16">
        <v>0</v>
      </c>
      <c r="AA4641" s="7">
        <v>0</v>
      </c>
      <c r="AB4641" s="7">
        <f t="shared" si="720"/>
        <v>224342.14081000001</v>
      </c>
      <c r="AC4641" s="5">
        <f t="shared" si="721"/>
        <v>0</v>
      </c>
      <c r="AD4641" s="84">
        <f t="shared" si="718"/>
        <v>224342.14081000001</v>
      </c>
      <c r="AE4641" s="3">
        <f>VLOOKUP(I4641,[1]媒体政策预估表!A:N,MATCH(O4641,[1]媒体政策预估表!$A$2:$M$2,0),0)</f>
        <v>0.12</v>
      </c>
      <c r="AF4641" s="7">
        <f t="shared" si="722"/>
        <v>26921.0568972</v>
      </c>
      <c r="AG4641" s="16">
        <v>0</v>
      </c>
      <c r="AH4641" s="84">
        <f t="shared" si="719"/>
        <v>224342.14081000001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3418</v>
      </c>
      <c r="B4642" s="91" t="s">
        <v>35</v>
      </c>
      <c r="C4642" s="91" t="s">
        <v>166</v>
      </c>
      <c r="D4642" s="91" t="s">
        <v>176</v>
      </c>
      <c r="E4642" s="91" t="s">
        <v>1600</v>
      </c>
      <c r="F4642" s="91" t="s">
        <v>1600</v>
      </c>
      <c r="G4642" s="91" t="s">
        <v>1600</v>
      </c>
      <c r="H4642" s="91">
        <v>360</v>
      </c>
      <c r="I4642" s="91" t="s">
        <v>1063</v>
      </c>
      <c r="J4642" s="2" t="s">
        <v>3336</v>
      </c>
      <c r="K4642" s="2" t="s">
        <v>3296</v>
      </c>
      <c r="L4642" s="2" t="s">
        <v>35</v>
      </c>
      <c r="M4642" s="91" t="s">
        <v>1600</v>
      </c>
      <c r="N4642" s="64"/>
      <c r="O4642" s="64" t="s">
        <v>2057</v>
      </c>
      <c r="P4642" s="64" t="s">
        <v>46</v>
      </c>
      <c r="Q4642" s="16">
        <v>0.02</v>
      </c>
      <c r="R4642" s="64" t="s">
        <v>1601</v>
      </c>
      <c r="S4642" s="64"/>
      <c r="T4642" s="84">
        <v>-50.1</v>
      </c>
      <c r="U4642" s="84"/>
      <c r="V4642" s="84">
        <v>0</v>
      </c>
      <c r="W4642" s="84">
        <f t="shared" si="716"/>
        <v>-50.1</v>
      </c>
      <c r="X4642" s="84">
        <f t="shared" si="717"/>
        <v>0</v>
      </c>
      <c r="Y4642" s="84"/>
      <c r="Z4642" s="16">
        <v>0</v>
      </c>
      <c r="AA4642" s="7">
        <v>0</v>
      </c>
      <c r="AB4642" s="7">
        <f t="shared" si="720"/>
        <v>0</v>
      </c>
      <c r="AC4642" s="5">
        <f t="shared" si="721"/>
        <v>0</v>
      </c>
      <c r="AD4642" s="84">
        <f t="shared" si="718"/>
        <v>0</v>
      </c>
      <c r="AE4642" s="3">
        <f>VLOOKUP(I4642,[1]媒体政策预估表!A:N,MATCH(O4642,[1]媒体政策预估表!$A$2:$M$2,0),0)</f>
        <v>0.12</v>
      </c>
      <c r="AF4642" s="7">
        <f t="shared" si="722"/>
        <v>0</v>
      </c>
      <c r="AG4642" s="16">
        <v>0</v>
      </c>
      <c r="AH4642" s="84">
        <f t="shared" si="719"/>
        <v>0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3417</v>
      </c>
      <c r="B4643" s="91" t="s">
        <v>35</v>
      </c>
      <c r="C4643" s="91" t="s">
        <v>36</v>
      </c>
      <c r="D4643" s="91" t="s">
        <v>3511</v>
      </c>
      <c r="E4643" s="91" t="s">
        <v>1339</v>
      </c>
      <c r="F4643" s="91" t="s">
        <v>1340</v>
      </c>
      <c r="G4643" s="91" t="s">
        <v>1339</v>
      </c>
      <c r="H4643" s="91">
        <v>360</v>
      </c>
      <c r="I4643" s="91" t="s">
        <v>1063</v>
      </c>
      <c r="J4643" s="2" t="s">
        <v>3336</v>
      </c>
      <c r="K4643" s="2" t="s">
        <v>3296</v>
      </c>
      <c r="L4643" s="2" t="s">
        <v>35</v>
      </c>
      <c r="M4643" s="91" t="s">
        <v>1339</v>
      </c>
      <c r="N4643" s="64"/>
      <c r="O4643" s="64" t="s">
        <v>2057</v>
      </c>
      <c r="P4643" s="64" t="s">
        <v>41</v>
      </c>
      <c r="Q4643" s="16">
        <v>0</v>
      </c>
      <c r="R4643" s="64" t="s">
        <v>1342</v>
      </c>
      <c r="S4643" s="64"/>
      <c r="T4643" s="84">
        <v>-3821.4</v>
      </c>
      <c r="U4643" s="84"/>
      <c r="V4643" s="84">
        <v>607.79999999999995</v>
      </c>
      <c r="W4643" s="84">
        <f t="shared" si="716"/>
        <v>-4429.2</v>
      </c>
      <c r="X4643" s="84">
        <f t="shared" si="717"/>
        <v>607.79999999999995</v>
      </c>
      <c r="Y4643" s="84"/>
      <c r="Z4643" s="16">
        <v>0</v>
      </c>
      <c r="AA4643" s="7">
        <v>0</v>
      </c>
      <c r="AB4643" s="7">
        <f t="shared" si="720"/>
        <v>607.79999999999995</v>
      </c>
      <c r="AC4643" s="5">
        <f t="shared" si="721"/>
        <v>0</v>
      </c>
      <c r="AD4643" s="84">
        <f t="shared" si="718"/>
        <v>607.79999999999995</v>
      </c>
      <c r="AE4643" s="3">
        <f>VLOOKUP(I4643,[1]媒体政策预估表!A:N,MATCH(O4643,[1]媒体政策预估表!$A$2:$M$2,0),0)</f>
        <v>0.12</v>
      </c>
      <c r="AF4643" s="7">
        <f t="shared" si="722"/>
        <v>72.935999999999993</v>
      </c>
      <c r="AG4643" s="16">
        <v>0</v>
      </c>
      <c r="AH4643" s="84">
        <f t="shared" si="719"/>
        <v>607.79999999999995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3417</v>
      </c>
      <c r="B4644" s="91" t="s">
        <v>35</v>
      </c>
      <c r="C4644" s="91" t="s">
        <v>146</v>
      </c>
      <c r="D4644" s="91" t="s">
        <v>154</v>
      </c>
      <c r="E4644" s="91" t="s">
        <v>159</v>
      </c>
      <c r="F4644" s="91" t="s">
        <v>159</v>
      </c>
      <c r="G4644" s="91" t="s">
        <v>159</v>
      </c>
      <c r="H4644" s="91">
        <v>360</v>
      </c>
      <c r="I4644" s="91" t="s">
        <v>1063</v>
      </c>
      <c r="J4644" s="2" t="s">
        <v>3336</v>
      </c>
      <c r="K4644" s="2" t="s">
        <v>3296</v>
      </c>
      <c r="L4644" s="2" t="s">
        <v>35</v>
      </c>
      <c r="M4644" s="91" t="s">
        <v>159</v>
      </c>
      <c r="N4644" s="64"/>
      <c r="O4644" s="64" t="s">
        <v>2057</v>
      </c>
      <c r="P4644" s="64" t="s">
        <v>41</v>
      </c>
      <c r="Q4644" s="16">
        <v>0</v>
      </c>
      <c r="R4644" s="64" t="s">
        <v>1473</v>
      </c>
      <c r="S4644" s="64"/>
      <c r="T4644" s="84">
        <v>-801.6</v>
      </c>
      <c r="U4644" s="84"/>
      <c r="V4644" s="84">
        <v>0</v>
      </c>
      <c r="W4644" s="84">
        <f t="shared" si="716"/>
        <v>-801.6</v>
      </c>
      <c r="X4644" s="84">
        <f t="shared" si="717"/>
        <v>0</v>
      </c>
      <c r="Y4644" s="84"/>
      <c r="Z4644" s="16">
        <v>0</v>
      </c>
      <c r="AA4644" s="7">
        <v>0</v>
      </c>
      <c r="AB4644" s="7">
        <f t="shared" si="720"/>
        <v>0</v>
      </c>
      <c r="AC4644" s="5">
        <f t="shared" si="721"/>
        <v>0</v>
      </c>
      <c r="AD4644" s="84">
        <f t="shared" si="718"/>
        <v>0</v>
      </c>
      <c r="AE4644" s="3">
        <f>VLOOKUP(I4644,[1]媒体政策预估表!A:N,MATCH(O4644,[1]媒体政策预估表!$A$2:$M$2,0),0)</f>
        <v>0.12</v>
      </c>
      <c r="AF4644" s="7">
        <f t="shared" si="722"/>
        <v>0</v>
      </c>
      <c r="AG4644" s="16">
        <v>0</v>
      </c>
      <c r="AH4644" s="84">
        <f t="shared" si="719"/>
        <v>0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3417</v>
      </c>
      <c r="B4645" s="91" t="s">
        <v>35</v>
      </c>
      <c r="C4645" s="91" t="s">
        <v>36</v>
      </c>
      <c r="D4645" s="91" t="s">
        <v>54</v>
      </c>
      <c r="E4645" s="91" t="s">
        <v>1203</v>
      </c>
      <c r="F4645" s="91" t="s">
        <v>1204</v>
      </c>
      <c r="G4645" s="91" t="s">
        <v>1203</v>
      </c>
      <c r="H4645" s="91">
        <v>360</v>
      </c>
      <c r="I4645" s="91" t="s">
        <v>1063</v>
      </c>
      <c r="J4645" s="2" t="s">
        <v>3336</v>
      </c>
      <c r="K4645" s="2" t="s">
        <v>3296</v>
      </c>
      <c r="L4645" s="2" t="s">
        <v>35</v>
      </c>
      <c r="M4645" s="91" t="s">
        <v>1203</v>
      </c>
      <c r="N4645" s="64"/>
      <c r="O4645" s="64" t="s">
        <v>2057</v>
      </c>
      <c r="P4645" s="64" t="s">
        <v>41</v>
      </c>
      <c r="Q4645" s="16">
        <v>0</v>
      </c>
      <c r="R4645" s="64" t="s">
        <v>1205</v>
      </c>
      <c r="S4645" s="64"/>
      <c r="T4645" s="84">
        <v>-12.285959999999999</v>
      </c>
      <c r="U4645" s="84"/>
      <c r="V4645" s="84">
        <v>0.17868000000000001</v>
      </c>
      <c r="W4645" s="84">
        <f t="shared" si="716"/>
        <v>-12.464639999999999</v>
      </c>
      <c r="X4645" s="84">
        <f t="shared" si="717"/>
        <v>0.17868000000000001</v>
      </c>
      <c r="Y4645" s="84"/>
      <c r="Z4645" s="16">
        <v>0</v>
      </c>
      <c r="AA4645" s="7">
        <v>0</v>
      </c>
      <c r="AB4645" s="7">
        <f t="shared" si="720"/>
        <v>0.17868000000000001</v>
      </c>
      <c r="AC4645" s="5">
        <f t="shared" si="721"/>
        <v>0</v>
      </c>
      <c r="AD4645" s="84">
        <f t="shared" si="718"/>
        <v>0.17868000000000001</v>
      </c>
      <c r="AE4645" s="3">
        <f>VLOOKUP(I4645,[1]媒体政策预估表!A:N,MATCH(O4645,[1]媒体政策预估表!$A$2:$M$2,0),0)</f>
        <v>0.12</v>
      </c>
      <c r="AF4645" s="7">
        <f t="shared" si="722"/>
        <v>2.1441599999999998E-2</v>
      </c>
      <c r="AG4645" s="16">
        <v>0</v>
      </c>
      <c r="AH4645" s="84">
        <f t="shared" si="719"/>
        <v>0.17868000000000001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3417</v>
      </c>
      <c r="B4646" s="91" t="s">
        <v>35</v>
      </c>
      <c r="C4646" s="91" t="s">
        <v>166</v>
      </c>
      <c r="D4646" s="91" t="s">
        <v>176</v>
      </c>
      <c r="E4646" s="91" t="s">
        <v>1969</v>
      </c>
      <c r="F4646" s="91" t="s">
        <v>1969</v>
      </c>
      <c r="G4646" s="91" t="s">
        <v>1969</v>
      </c>
      <c r="H4646" s="91">
        <v>360</v>
      </c>
      <c r="I4646" s="91" t="s">
        <v>1063</v>
      </c>
      <c r="J4646" s="2" t="s">
        <v>3336</v>
      </c>
      <c r="K4646" s="2" t="s">
        <v>3296</v>
      </c>
      <c r="L4646" s="2" t="s">
        <v>35</v>
      </c>
      <c r="M4646" s="91" t="s">
        <v>1970</v>
      </c>
      <c r="N4646" s="64"/>
      <c r="O4646" s="64" t="s">
        <v>45</v>
      </c>
      <c r="P4646" s="64" t="s">
        <v>41</v>
      </c>
      <c r="Q4646" s="16">
        <v>0</v>
      </c>
      <c r="R4646" s="64" t="s">
        <v>2375</v>
      </c>
      <c r="S4646" s="64"/>
      <c r="T4646" s="84">
        <v>-335563.2</v>
      </c>
      <c r="U4646" s="84">
        <v>335563.18</v>
      </c>
      <c r="V4646" s="84">
        <v>0</v>
      </c>
      <c r="W4646" s="84">
        <v>0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0.12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3417</v>
      </c>
      <c r="B4647" s="91" t="s">
        <v>35</v>
      </c>
      <c r="C4647" s="91" t="s">
        <v>47</v>
      </c>
      <c r="D4647" s="91" t="s">
        <v>48</v>
      </c>
      <c r="E4647" s="91" t="s">
        <v>543</v>
      </c>
      <c r="F4647" s="91" t="s">
        <v>544</v>
      </c>
      <c r="G4647" s="91" t="s">
        <v>543</v>
      </c>
      <c r="H4647" s="91">
        <v>360</v>
      </c>
      <c r="I4647" s="91" t="s">
        <v>1063</v>
      </c>
      <c r="J4647" s="2" t="s">
        <v>3336</v>
      </c>
      <c r="K4647" s="2" t="s">
        <v>3296</v>
      </c>
      <c r="L4647" s="2" t="s">
        <v>35</v>
      </c>
      <c r="M4647" s="91" t="s">
        <v>543</v>
      </c>
      <c r="N4647" s="64"/>
      <c r="O4647" s="64" t="s">
        <v>413</v>
      </c>
      <c r="P4647" s="64" t="s">
        <v>41</v>
      </c>
      <c r="Q4647" s="16">
        <v>0</v>
      </c>
      <c r="R4647" s="64" t="s">
        <v>1373</v>
      </c>
      <c r="S4647" s="64"/>
      <c r="T4647" s="84">
        <v>-4250.7</v>
      </c>
      <c r="U4647" s="84"/>
      <c r="V4647" s="84">
        <v>-4250</v>
      </c>
      <c r="W4647" s="84">
        <f t="shared" si="716"/>
        <v>-0.6999999999998181</v>
      </c>
      <c r="X4647" s="84">
        <f t="shared" si="717"/>
        <v>-4250</v>
      </c>
      <c r="Y4647" s="84"/>
      <c r="Z4647" s="16">
        <v>0</v>
      </c>
      <c r="AA4647" s="7">
        <v>0</v>
      </c>
      <c r="AB4647" s="7">
        <f t="shared" si="720"/>
        <v>-4250</v>
      </c>
      <c r="AC4647" s="5">
        <f t="shared" si="721"/>
        <v>0</v>
      </c>
      <c r="AD4647" s="84">
        <f t="shared" si="718"/>
        <v>-4250</v>
      </c>
      <c r="AE4647" s="3">
        <f>VLOOKUP(I4647,[1]媒体政策预估表!A:N,MATCH(O4647,[1]媒体政策预估表!$A$2:$M$2,0),0)</f>
        <v>7.0000000000000007E-2</v>
      </c>
      <c r="AF4647" s="7">
        <f t="shared" si="722"/>
        <v>-297.5</v>
      </c>
      <c r="AG4647" s="16">
        <v>0</v>
      </c>
      <c r="AH4647" s="84">
        <f t="shared" si="719"/>
        <v>-4250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3417</v>
      </c>
      <c r="B4648" s="91" t="s">
        <v>35</v>
      </c>
      <c r="C4648" s="91" t="s">
        <v>146</v>
      </c>
      <c r="D4648" s="91" t="s">
        <v>154</v>
      </c>
      <c r="E4648" s="91" t="s">
        <v>1481</v>
      </c>
      <c r="F4648" s="91" t="s">
        <v>1481</v>
      </c>
      <c r="G4648" s="91" t="s">
        <v>1481</v>
      </c>
      <c r="H4648" s="91">
        <v>360</v>
      </c>
      <c r="I4648" s="91" t="s">
        <v>1063</v>
      </c>
      <c r="J4648" s="2" t="s">
        <v>3336</v>
      </c>
      <c r="K4648" s="2" t="s">
        <v>3296</v>
      </c>
      <c r="L4648" s="2" t="s">
        <v>35</v>
      </c>
      <c r="M4648" s="91" t="s">
        <v>1482</v>
      </c>
      <c r="N4648" s="64"/>
      <c r="O4648" s="64" t="s">
        <v>3599</v>
      </c>
      <c r="P4648" s="64" t="s">
        <v>46</v>
      </c>
      <c r="Q4648" s="16">
        <v>0.02</v>
      </c>
      <c r="R4648" s="82" t="s">
        <v>3558</v>
      </c>
      <c r="S4648" s="64"/>
      <c r="T4648" s="84">
        <v>0</v>
      </c>
      <c r="U4648" s="84">
        <v>0</v>
      </c>
      <c r="V4648" s="84">
        <v>82630.237899999993</v>
      </c>
      <c r="W4648" s="84">
        <f t="shared" si="716"/>
        <v>-82630.237899999993</v>
      </c>
      <c r="X4648" s="84">
        <f t="shared" si="717"/>
        <v>81010.037156862731</v>
      </c>
      <c r="Y4648" s="84"/>
      <c r="Z4648" s="16">
        <v>0</v>
      </c>
      <c r="AA4648" s="7">
        <v>0</v>
      </c>
      <c r="AB4648" s="7">
        <f t="shared" si="720"/>
        <v>81010.037156862731</v>
      </c>
      <c r="AC4648" s="5">
        <f t="shared" si="721"/>
        <v>1620.2007431372622</v>
      </c>
      <c r="AD4648" s="84">
        <f t="shared" si="718"/>
        <v>82630.237899999993</v>
      </c>
      <c r="AE4648" s="3">
        <f>VLOOKUP(I4648,[1]媒体政策预估表!A:N,MATCH(O4648,[1]媒体政策预估表!$A$2:$M$2,0),0)</f>
        <v>0.15</v>
      </c>
      <c r="AF4648" s="7">
        <f t="shared" si="722"/>
        <v>12394.535684999999</v>
      </c>
      <c r="AG4648" s="16">
        <v>0</v>
      </c>
      <c r="AH4648" s="84">
        <f t="shared" si="719"/>
        <v>82630.237899999993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3417</v>
      </c>
      <c r="B4649" s="91" t="s">
        <v>35</v>
      </c>
      <c r="C4649" s="91" t="s">
        <v>166</v>
      </c>
      <c r="D4649" s="91" t="s">
        <v>176</v>
      </c>
      <c r="E4649" s="91" t="s">
        <v>2010</v>
      </c>
      <c r="F4649" s="91" t="s">
        <v>2010</v>
      </c>
      <c r="G4649" s="91" t="s">
        <v>2010</v>
      </c>
      <c r="H4649" s="91">
        <v>360</v>
      </c>
      <c r="I4649" s="91" t="s">
        <v>1063</v>
      </c>
      <c r="J4649" s="2" t="s">
        <v>3336</v>
      </c>
      <c r="K4649" s="2" t="s">
        <v>3296</v>
      </c>
      <c r="L4649" s="2" t="s">
        <v>35</v>
      </c>
      <c r="M4649" s="91" t="s">
        <v>2010</v>
      </c>
      <c r="N4649" s="64"/>
      <c r="O4649" s="64" t="s">
        <v>3600</v>
      </c>
      <c r="P4649" s="64" t="s">
        <v>41</v>
      </c>
      <c r="Q4649" s="16">
        <v>0</v>
      </c>
      <c r="R4649" s="82" t="s">
        <v>3596</v>
      </c>
      <c r="S4649" s="64"/>
      <c r="T4649" s="84">
        <v>0</v>
      </c>
      <c r="U4649" s="84">
        <v>0</v>
      </c>
      <c r="V4649" s="84">
        <v>302.02226000000002</v>
      </c>
      <c r="W4649" s="84">
        <f t="shared" si="716"/>
        <v>-302.02226000000002</v>
      </c>
      <c r="X4649" s="84">
        <f t="shared" si="717"/>
        <v>302.02226000000002</v>
      </c>
      <c r="Y4649" s="84"/>
      <c r="Z4649" s="16">
        <v>0</v>
      </c>
      <c r="AA4649" s="7">
        <v>0</v>
      </c>
      <c r="AB4649" s="7">
        <f t="shared" si="720"/>
        <v>302.02226000000002</v>
      </c>
      <c r="AC4649" s="5">
        <f t="shared" si="721"/>
        <v>0</v>
      </c>
      <c r="AD4649" s="84">
        <f t="shared" si="718"/>
        <v>302.02226000000002</v>
      </c>
      <c r="AE4649" s="3">
        <f>VLOOKUP(I4649,[1]媒体政策预估表!A:N,MATCH(O4649,[1]媒体政策预估表!$A$2:$M$2,0),0)</f>
        <v>0.15</v>
      </c>
      <c r="AF4649" s="7">
        <f t="shared" si="722"/>
        <v>45.303339000000001</v>
      </c>
      <c r="AG4649" s="16">
        <v>0</v>
      </c>
      <c r="AH4649" s="84">
        <f t="shared" si="719"/>
        <v>302.02226000000002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3418</v>
      </c>
      <c r="B4650" s="91" t="s">
        <v>35</v>
      </c>
      <c r="C4650" s="91" t="s">
        <v>65</v>
      </c>
      <c r="D4650" s="91" t="s">
        <v>124</v>
      </c>
      <c r="E4650" s="91" t="s">
        <v>1269</v>
      </c>
      <c r="F4650" s="91" t="s">
        <v>1269</v>
      </c>
      <c r="G4650" s="91" t="s">
        <v>1269</v>
      </c>
      <c r="H4650" s="91">
        <v>360</v>
      </c>
      <c r="I4650" s="91" t="s">
        <v>1063</v>
      </c>
      <c r="J4650" s="2" t="s">
        <v>3336</v>
      </c>
      <c r="K4650" s="2" t="s">
        <v>3296</v>
      </c>
      <c r="L4650" s="2" t="s">
        <v>35</v>
      </c>
      <c r="M4650" s="91" t="s">
        <v>1277</v>
      </c>
      <c r="N4650" s="64"/>
      <c r="O4650" s="64" t="s">
        <v>3601</v>
      </c>
      <c r="P4650" s="64" t="s">
        <v>41</v>
      </c>
      <c r="Q4650" s="16">
        <v>0</v>
      </c>
      <c r="R4650" s="82" t="s">
        <v>3532</v>
      </c>
      <c r="S4650" s="64"/>
      <c r="T4650" s="84">
        <v>0</v>
      </c>
      <c r="U4650" s="84">
        <v>0</v>
      </c>
      <c r="V4650" s="84">
        <v>38596.185080000003</v>
      </c>
      <c r="W4650" s="84">
        <f t="shared" si="716"/>
        <v>-38596.185080000003</v>
      </c>
      <c r="X4650" s="84">
        <f t="shared" si="717"/>
        <v>38596.185080000003</v>
      </c>
      <c r="Y4650" s="84"/>
      <c r="Z4650" s="16">
        <v>0</v>
      </c>
      <c r="AA4650" s="7">
        <v>0</v>
      </c>
      <c r="AB4650" s="7">
        <f t="shared" si="720"/>
        <v>38596.185080000003</v>
      </c>
      <c r="AC4650" s="5">
        <f t="shared" si="721"/>
        <v>0</v>
      </c>
      <c r="AD4650" s="84">
        <f t="shared" si="718"/>
        <v>38596.185080000003</v>
      </c>
      <c r="AE4650" s="3">
        <f>VLOOKUP(I4650,[1]媒体政策预估表!A:N,MATCH(O4650,[1]媒体政策预估表!$A$2:$M$2,0),0)</f>
        <v>0.12</v>
      </c>
      <c r="AF4650" s="7">
        <f t="shared" si="722"/>
        <v>4631.5422096000002</v>
      </c>
      <c r="AG4650" s="16">
        <v>0</v>
      </c>
      <c r="AH4650" s="84">
        <f t="shared" si="719"/>
        <v>38596.185080000003</v>
      </c>
      <c r="AI4650" s="64"/>
      <c r="AJ4650" s="1" t="e">
        <v>#N/A</v>
      </c>
      <c r="AK4650" s="12">
        <f t="shared" si="714"/>
        <v>0</v>
      </c>
    </row>
    <row r="4651" spans="1:37" hidden="1" x14ac:dyDescent="0.3">
      <c r="A4651" s="104" t="s">
        <v>3417</v>
      </c>
      <c r="B4651" s="91" t="s">
        <v>35</v>
      </c>
      <c r="C4651" s="91" t="s">
        <v>146</v>
      </c>
      <c r="D4651" s="91" t="s">
        <v>147</v>
      </c>
      <c r="E4651" s="91" t="s">
        <v>1419</v>
      </c>
      <c r="F4651" s="91" t="s">
        <v>1419</v>
      </c>
      <c r="G4651" s="91" t="s">
        <v>1419</v>
      </c>
      <c r="H4651" s="91">
        <v>360</v>
      </c>
      <c r="I4651" s="91" t="s">
        <v>1063</v>
      </c>
      <c r="J4651" s="2" t="s">
        <v>3336</v>
      </c>
      <c r="K4651" s="2" t="s">
        <v>3296</v>
      </c>
      <c r="L4651" s="2" t="s">
        <v>35</v>
      </c>
      <c r="M4651" s="91" t="s">
        <v>1419</v>
      </c>
      <c r="N4651" s="64"/>
      <c r="O4651" s="64" t="s">
        <v>3601</v>
      </c>
      <c r="P4651" s="64" t="s">
        <v>46</v>
      </c>
      <c r="Q4651" s="16">
        <v>0.02</v>
      </c>
      <c r="R4651" s="82" t="s">
        <v>3542</v>
      </c>
      <c r="S4651" s="64"/>
      <c r="T4651" s="84">
        <v>0</v>
      </c>
      <c r="U4651" s="84">
        <v>0</v>
      </c>
      <c r="V4651" s="84">
        <v>162.03792000000001</v>
      </c>
      <c r="W4651" s="84">
        <f t="shared" si="716"/>
        <v>-162.03792000000001</v>
      </c>
      <c r="X4651" s="84">
        <f t="shared" si="717"/>
        <v>158.86070588235296</v>
      </c>
      <c r="Y4651" s="84"/>
      <c r="Z4651" s="16">
        <v>0</v>
      </c>
      <c r="AA4651" s="7">
        <v>0</v>
      </c>
      <c r="AB4651" s="7">
        <f t="shared" si="720"/>
        <v>158.86070588235296</v>
      </c>
      <c r="AC4651" s="5">
        <f t="shared" si="721"/>
        <v>3.1772141176470541</v>
      </c>
      <c r="AD4651" s="84">
        <f t="shared" si="718"/>
        <v>162.03792000000001</v>
      </c>
      <c r="AE4651" s="3">
        <f>VLOOKUP(I4651,[1]媒体政策预估表!A:N,MATCH(O4651,[1]媒体政策预估表!$A$2:$M$2,0),0)</f>
        <v>0.12</v>
      </c>
      <c r="AF4651" s="7">
        <f t="shared" si="722"/>
        <v>19.444550400000001</v>
      </c>
      <c r="AG4651" s="16">
        <v>0</v>
      </c>
      <c r="AH4651" s="84">
        <f t="shared" si="719"/>
        <v>162.03792000000001</v>
      </c>
      <c r="AI4651" s="64"/>
      <c r="AJ4651" s="1" t="e">
        <v>#N/A</v>
      </c>
      <c r="AK4651" s="12">
        <f t="shared" ref="AK4651:AK4714" si="723">X4651+AA4651-AB4651</f>
        <v>0</v>
      </c>
    </row>
    <row r="4652" spans="1:37" hidden="1" x14ac:dyDescent="0.3">
      <c r="A4652" s="104" t="s">
        <v>3418</v>
      </c>
      <c r="B4652" s="91" t="s">
        <v>35</v>
      </c>
      <c r="C4652" s="91" t="s">
        <v>65</v>
      </c>
      <c r="D4652" s="91" t="s">
        <v>124</v>
      </c>
      <c r="E4652" s="91" t="s">
        <v>1269</v>
      </c>
      <c r="F4652" s="91" t="s">
        <v>1269</v>
      </c>
      <c r="G4652" s="91" t="s">
        <v>1269</v>
      </c>
      <c r="H4652" s="91">
        <v>360</v>
      </c>
      <c r="I4652" s="91" t="s">
        <v>1063</v>
      </c>
      <c r="J4652" s="2" t="s">
        <v>3336</v>
      </c>
      <c r="K4652" s="2" t="s">
        <v>3296</v>
      </c>
      <c r="L4652" s="2" t="s">
        <v>35</v>
      </c>
      <c r="M4652" s="91" t="s">
        <v>3530</v>
      </c>
      <c r="N4652" s="64"/>
      <c r="O4652" s="64" t="s">
        <v>3601</v>
      </c>
      <c r="P4652" s="64" t="s">
        <v>41</v>
      </c>
      <c r="Q4652" s="16">
        <v>0</v>
      </c>
      <c r="R4652" s="82" t="s">
        <v>3531</v>
      </c>
      <c r="S4652" s="64"/>
      <c r="T4652" s="84">
        <v>0</v>
      </c>
      <c r="U4652" s="84">
        <v>0</v>
      </c>
      <c r="V4652" s="84">
        <v>51450.309130000001</v>
      </c>
      <c r="W4652" s="84">
        <f t="shared" si="716"/>
        <v>-51450.309130000001</v>
      </c>
      <c r="X4652" s="84">
        <f t="shared" si="717"/>
        <v>51450.309130000001</v>
      </c>
      <c r="Y4652" s="84"/>
      <c r="Z4652" s="16">
        <v>0</v>
      </c>
      <c r="AA4652" s="7">
        <v>0</v>
      </c>
      <c r="AB4652" s="7">
        <f t="shared" si="720"/>
        <v>51450.309130000001</v>
      </c>
      <c r="AC4652" s="5">
        <f t="shared" si="721"/>
        <v>0</v>
      </c>
      <c r="AD4652" s="84">
        <f t="shared" si="718"/>
        <v>51450.309130000001</v>
      </c>
      <c r="AE4652" s="3">
        <f>VLOOKUP(I4652,[1]媒体政策预估表!A:N,MATCH(O4652,[1]媒体政策预估表!$A$2:$M$2,0),0)</f>
        <v>0.12</v>
      </c>
      <c r="AF4652" s="7">
        <f t="shared" si="722"/>
        <v>6174.0370955999997</v>
      </c>
      <c r="AG4652" s="16">
        <v>0</v>
      </c>
      <c r="AH4652" s="84">
        <f t="shared" si="719"/>
        <v>51450.309130000001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3418</v>
      </c>
      <c r="B4653" s="91" t="s">
        <v>35</v>
      </c>
      <c r="C4653" s="91" t="s">
        <v>166</v>
      </c>
      <c r="D4653" s="91" t="s">
        <v>176</v>
      </c>
      <c r="E4653" s="91" t="s">
        <v>1620</v>
      </c>
      <c r="F4653" s="91" t="s">
        <v>1620</v>
      </c>
      <c r="G4653" s="91" t="s">
        <v>1620</v>
      </c>
      <c r="H4653" s="91">
        <v>360</v>
      </c>
      <c r="I4653" s="91" t="s">
        <v>1063</v>
      </c>
      <c r="J4653" s="2" t="s">
        <v>3336</v>
      </c>
      <c r="K4653" s="2" t="s">
        <v>3296</v>
      </c>
      <c r="L4653" s="2" t="s">
        <v>35</v>
      </c>
      <c r="M4653" s="91" t="s">
        <v>1620</v>
      </c>
      <c r="N4653" s="64"/>
      <c r="O4653" s="64" t="s">
        <v>3601</v>
      </c>
      <c r="P4653" s="64" t="s">
        <v>46</v>
      </c>
      <c r="Q4653" s="16">
        <v>0.01</v>
      </c>
      <c r="R4653" s="64" t="s">
        <v>1623</v>
      </c>
      <c r="S4653" s="64"/>
      <c r="T4653" s="84">
        <v>0</v>
      </c>
      <c r="U4653" s="84"/>
      <c r="V4653" s="84">
        <v>923.69376999999997</v>
      </c>
      <c r="W4653" s="84">
        <f t="shared" si="716"/>
        <v>-923.69376999999997</v>
      </c>
      <c r="X4653" s="84">
        <f t="shared" si="717"/>
        <v>914.54828712871279</v>
      </c>
      <c r="Y4653" s="84"/>
      <c r="Z4653" s="16">
        <v>0</v>
      </c>
      <c r="AA4653" s="7">
        <v>0</v>
      </c>
      <c r="AB4653" s="7">
        <f t="shared" si="720"/>
        <v>914.54828712871279</v>
      </c>
      <c r="AC4653" s="5">
        <f t="shared" si="721"/>
        <v>9.1454828712871858</v>
      </c>
      <c r="AD4653" s="84">
        <f t="shared" si="718"/>
        <v>923.69376999999997</v>
      </c>
      <c r="AE4653" s="3">
        <f>VLOOKUP(I4653,[1]媒体政策预估表!A:N,MATCH(O4653,[1]媒体政策预估表!$A$2:$M$2,0),0)</f>
        <v>0.12</v>
      </c>
      <c r="AF4653" s="7">
        <f t="shared" si="722"/>
        <v>110.8432524</v>
      </c>
      <c r="AG4653" s="16">
        <v>0</v>
      </c>
      <c r="AH4653" s="84">
        <f t="shared" si="719"/>
        <v>923.69376999999997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3417</v>
      </c>
      <c r="B4654" s="91" t="s">
        <v>35</v>
      </c>
      <c r="C4654" s="91" t="s">
        <v>65</v>
      </c>
      <c r="D4654" s="91" t="s">
        <v>124</v>
      </c>
      <c r="E4654" s="91" t="s">
        <v>1269</v>
      </c>
      <c r="F4654" s="91" t="s">
        <v>1269</v>
      </c>
      <c r="G4654" s="91" t="s">
        <v>1269</v>
      </c>
      <c r="H4654" s="91">
        <v>360</v>
      </c>
      <c r="I4654" s="91" t="s">
        <v>1063</v>
      </c>
      <c r="J4654" s="2" t="s">
        <v>3336</v>
      </c>
      <c r="K4654" s="2" t="s">
        <v>3296</v>
      </c>
      <c r="L4654" s="2" t="s">
        <v>35</v>
      </c>
      <c r="M4654" s="91" t="s">
        <v>1269</v>
      </c>
      <c r="N4654" s="64"/>
      <c r="O4654" s="64" t="s">
        <v>3601</v>
      </c>
      <c r="P4654" s="64" t="s">
        <v>41</v>
      </c>
      <c r="Q4654" s="16">
        <v>0</v>
      </c>
      <c r="R4654" s="82" t="s">
        <v>3529</v>
      </c>
      <c r="S4654" s="64"/>
      <c r="T4654" s="84">
        <v>0</v>
      </c>
      <c r="U4654" s="84">
        <v>0</v>
      </c>
      <c r="V4654" s="84">
        <v>4860.77747</v>
      </c>
      <c r="W4654" s="84">
        <f t="shared" si="716"/>
        <v>-4860.77747</v>
      </c>
      <c r="X4654" s="84">
        <f t="shared" si="717"/>
        <v>4860.77747</v>
      </c>
      <c r="Y4654" s="84"/>
      <c r="Z4654" s="16">
        <v>0</v>
      </c>
      <c r="AA4654" s="7">
        <v>0</v>
      </c>
      <c r="AB4654" s="7">
        <f t="shared" si="720"/>
        <v>4860.77747</v>
      </c>
      <c r="AC4654" s="5">
        <f t="shared" si="721"/>
        <v>0</v>
      </c>
      <c r="AD4654" s="84">
        <f t="shared" si="718"/>
        <v>4860.77747</v>
      </c>
      <c r="AE4654" s="3">
        <f>VLOOKUP(I4654,[1]媒体政策预估表!A:N,MATCH(O4654,[1]媒体政策预估表!$A$2:$M$2,0),0)</f>
        <v>0.12</v>
      </c>
      <c r="AF4654" s="7">
        <f t="shared" si="722"/>
        <v>583.29329640000003</v>
      </c>
      <c r="AG4654" s="16">
        <v>0</v>
      </c>
      <c r="AH4654" s="84">
        <f t="shared" si="719"/>
        <v>4860.77747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3417</v>
      </c>
      <c r="B4655" s="91" t="s">
        <v>35</v>
      </c>
      <c r="C4655" s="91" t="s">
        <v>59</v>
      </c>
      <c r="D4655" s="91" t="s">
        <v>60</v>
      </c>
      <c r="E4655" s="91" t="s">
        <v>3602</v>
      </c>
      <c r="F4655" s="91" t="s">
        <v>3602</v>
      </c>
      <c r="G4655" s="91" t="s">
        <v>3602</v>
      </c>
      <c r="H4655" s="91">
        <v>22</v>
      </c>
      <c r="I4655" s="91" t="s">
        <v>2938</v>
      </c>
      <c r="J4655" s="2" t="s">
        <v>3313</v>
      </c>
      <c r="K4655" s="2" t="s">
        <v>3392</v>
      </c>
      <c r="L4655" s="2" t="s">
        <v>35</v>
      </c>
      <c r="M4655" s="91" t="s">
        <v>3603</v>
      </c>
      <c r="N4655" s="64"/>
      <c r="O4655" s="64" t="s">
        <v>413</v>
      </c>
      <c r="P4655" s="64" t="s">
        <v>46</v>
      </c>
      <c r="Q4655" s="16">
        <v>0.02</v>
      </c>
      <c r="R4655" s="82">
        <v>247472</v>
      </c>
      <c r="S4655" s="64"/>
      <c r="T4655" s="84">
        <v>0</v>
      </c>
      <c r="U4655" s="84">
        <v>6477</v>
      </c>
      <c r="V4655" s="84">
        <v>6477</v>
      </c>
      <c r="W4655" s="84">
        <f>T4655+U4655-V4655</f>
        <v>0</v>
      </c>
      <c r="X4655" s="84">
        <f t="shared" si="717"/>
        <v>6350</v>
      </c>
      <c r="Y4655" s="84"/>
      <c r="Z4655" s="16">
        <v>0</v>
      </c>
      <c r="AA4655" s="7">
        <v>0</v>
      </c>
      <c r="AB4655" s="7">
        <f t="shared" si="720"/>
        <v>6350</v>
      </c>
      <c r="AC4655" s="5">
        <f t="shared" si="721"/>
        <v>127</v>
      </c>
      <c r="AD4655" s="84">
        <f>V4655</f>
        <v>6477</v>
      </c>
      <c r="AE4655" s="3">
        <f>VLOOKUP(I4655,[1]媒体政策预估表!A:N,MATCH(O4655,[1]媒体政策预估表!$A$2:$M$2,0),0)</f>
        <v>0.09</v>
      </c>
      <c r="AF4655" s="7">
        <f t="shared" si="722"/>
        <v>582.92999999999995</v>
      </c>
      <c r="AG4655" s="16">
        <v>0</v>
      </c>
      <c r="AH4655" s="84">
        <f>AD4655</f>
        <v>6477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3418</v>
      </c>
      <c r="B4656" s="91" t="s">
        <v>35</v>
      </c>
      <c r="C4656" s="91" t="s">
        <v>59</v>
      </c>
      <c r="D4656" s="91" t="s">
        <v>60</v>
      </c>
      <c r="E4656" s="91" t="s">
        <v>419</v>
      </c>
      <c r="F4656" s="91" t="s">
        <v>2940</v>
      </c>
      <c r="G4656" s="91" t="s">
        <v>419</v>
      </c>
      <c r="H4656" s="91">
        <v>22</v>
      </c>
      <c r="I4656" s="91" t="s">
        <v>2938</v>
      </c>
      <c r="J4656" s="2" t="s">
        <v>3313</v>
      </c>
      <c r="K4656" s="2" t="s">
        <v>3392</v>
      </c>
      <c r="L4656" s="2" t="s">
        <v>35</v>
      </c>
      <c r="M4656" s="91" t="s">
        <v>2941</v>
      </c>
      <c r="N4656" s="64"/>
      <c r="O4656" s="64" t="s">
        <v>413</v>
      </c>
      <c r="P4656" s="64" t="s">
        <v>41</v>
      </c>
      <c r="Q4656" s="16">
        <v>0</v>
      </c>
      <c r="R4656" s="82">
        <v>143732</v>
      </c>
      <c r="S4656" s="64"/>
      <c r="T4656" s="84">
        <v>12536.68</v>
      </c>
      <c r="U4656" s="84">
        <v>110000</v>
      </c>
      <c r="V4656" s="84">
        <v>103062</v>
      </c>
      <c r="W4656" s="84">
        <f t="shared" ref="W4656:W4719" si="724">T4656+U4656-V4656</f>
        <v>19474.679999999993</v>
      </c>
      <c r="X4656" s="84">
        <f t="shared" si="717"/>
        <v>103062</v>
      </c>
      <c r="Y4656" s="84"/>
      <c r="Z4656" s="16">
        <v>0</v>
      </c>
      <c r="AA4656" s="7">
        <v>0</v>
      </c>
      <c r="AB4656" s="7">
        <f t="shared" si="720"/>
        <v>103062</v>
      </c>
      <c r="AC4656" s="5">
        <f t="shared" si="721"/>
        <v>0</v>
      </c>
      <c r="AD4656" s="84">
        <f t="shared" ref="AD4656:AD4719" si="725">V4656</f>
        <v>103062</v>
      </c>
      <c r="AE4656" s="3">
        <f>VLOOKUP(I4656,[1]媒体政策预估表!A:N,MATCH(O4656,[1]媒体政策预估表!$A$2:$M$2,0),0)</f>
        <v>0.09</v>
      </c>
      <c r="AF4656" s="7">
        <f t="shared" si="722"/>
        <v>9275.58</v>
      </c>
      <c r="AG4656" s="16">
        <v>0</v>
      </c>
      <c r="AH4656" s="84">
        <f t="shared" ref="AH4656:AH4719" si="726">AD4656</f>
        <v>103062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3417</v>
      </c>
      <c r="B4657" s="91" t="s">
        <v>35</v>
      </c>
      <c r="C4657" s="91" t="s">
        <v>59</v>
      </c>
      <c r="D4657" s="91" t="s">
        <v>60</v>
      </c>
      <c r="E4657" s="91" t="s">
        <v>768</v>
      </c>
      <c r="F4657" s="91" t="s">
        <v>769</v>
      </c>
      <c r="G4657" s="91" t="s">
        <v>768</v>
      </c>
      <c r="H4657" s="91">
        <v>22</v>
      </c>
      <c r="I4657" s="91" t="s">
        <v>2938</v>
      </c>
      <c r="J4657" s="2" t="s">
        <v>3313</v>
      </c>
      <c r="K4657" s="2" t="s">
        <v>3392</v>
      </c>
      <c r="L4657" s="2" t="s">
        <v>35</v>
      </c>
      <c r="M4657" s="91" t="s">
        <v>2944</v>
      </c>
      <c r="N4657" s="64"/>
      <c r="O4657" s="64" t="s">
        <v>413</v>
      </c>
      <c r="P4657" s="64" t="s">
        <v>46</v>
      </c>
      <c r="Q4657" s="16">
        <v>0.02</v>
      </c>
      <c r="R4657" s="82">
        <v>6521</v>
      </c>
      <c r="S4657" s="64"/>
      <c r="T4657" s="84">
        <v>3017.9999999999982</v>
      </c>
      <c r="U4657" s="84">
        <v>3000</v>
      </c>
      <c r="V4657" s="84">
        <v>840</v>
      </c>
      <c r="W4657" s="84">
        <f t="shared" si="724"/>
        <v>5177.9999999999982</v>
      </c>
      <c r="X4657" s="84">
        <f t="shared" si="717"/>
        <v>823.52941176470586</v>
      </c>
      <c r="Y4657" s="84"/>
      <c r="Z4657" s="16">
        <v>0</v>
      </c>
      <c r="AA4657" s="7">
        <v>0</v>
      </c>
      <c r="AB4657" s="7">
        <f t="shared" si="720"/>
        <v>823.52941176470586</v>
      </c>
      <c r="AC4657" s="5">
        <f t="shared" si="721"/>
        <v>16.470588235294144</v>
      </c>
      <c r="AD4657" s="84">
        <f t="shared" si="725"/>
        <v>840</v>
      </c>
      <c r="AE4657" s="3">
        <f>VLOOKUP(I4657,[1]媒体政策预估表!A:N,MATCH(O4657,[1]媒体政策预估表!$A$2:$M$2,0),0)</f>
        <v>0.09</v>
      </c>
      <c r="AF4657" s="7">
        <f t="shared" si="722"/>
        <v>75.599999999999994</v>
      </c>
      <c r="AG4657" s="16">
        <v>0</v>
      </c>
      <c r="AH4657" s="84">
        <f t="shared" si="726"/>
        <v>840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3417</v>
      </c>
      <c r="B4658" s="91" t="s">
        <v>35</v>
      </c>
      <c r="C4658" s="91" t="s">
        <v>59</v>
      </c>
      <c r="D4658" s="91" t="s">
        <v>60</v>
      </c>
      <c r="E4658" s="91" t="s">
        <v>3044</v>
      </c>
      <c r="F4658" s="91" t="s">
        <v>3044</v>
      </c>
      <c r="G4658" s="91" t="s">
        <v>3044</v>
      </c>
      <c r="H4658" s="91">
        <v>22</v>
      </c>
      <c r="I4658" s="91" t="s">
        <v>2938</v>
      </c>
      <c r="J4658" s="2" t="s">
        <v>3313</v>
      </c>
      <c r="K4658" s="2" t="s">
        <v>3392</v>
      </c>
      <c r="L4658" s="2" t="s">
        <v>35</v>
      </c>
      <c r="M4658" s="91" t="s">
        <v>3044</v>
      </c>
      <c r="N4658" s="64"/>
      <c r="O4658" s="64" t="s">
        <v>413</v>
      </c>
      <c r="P4658" s="64" t="s">
        <v>41</v>
      </c>
      <c r="Q4658" s="16">
        <v>0</v>
      </c>
      <c r="R4658" s="82">
        <v>150932</v>
      </c>
      <c r="S4658" s="64"/>
      <c r="T4658" s="84">
        <v>61113.560000000012</v>
      </c>
      <c r="U4658" s="84">
        <v>20000</v>
      </c>
      <c r="V4658" s="84">
        <v>16908.87</v>
      </c>
      <c r="W4658" s="84">
        <f t="shared" si="724"/>
        <v>64204.690000000017</v>
      </c>
      <c r="X4658" s="84">
        <f t="shared" si="717"/>
        <v>16908.87</v>
      </c>
      <c r="Y4658" s="84"/>
      <c r="Z4658" s="16">
        <v>0</v>
      </c>
      <c r="AA4658" s="7">
        <v>0</v>
      </c>
      <c r="AB4658" s="7">
        <f t="shared" si="720"/>
        <v>16908.87</v>
      </c>
      <c r="AC4658" s="5">
        <f t="shared" si="721"/>
        <v>0</v>
      </c>
      <c r="AD4658" s="84">
        <f t="shared" si="725"/>
        <v>16908.87</v>
      </c>
      <c r="AE4658" s="3">
        <f>VLOOKUP(I4658,[1]媒体政策预估表!A:N,MATCH(O4658,[1]媒体政策预估表!$A$2:$M$2,0),0)</f>
        <v>0.09</v>
      </c>
      <c r="AF4658" s="7">
        <f t="shared" si="722"/>
        <v>1521.7982999999999</v>
      </c>
      <c r="AG4658" s="16">
        <v>0</v>
      </c>
      <c r="AH4658" s="84">
        <f t="shared" si="726"/>
        <v>16908.87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3417</v>
      </c>
      <c r="B4659" s="91" t="s">
        <v>35</v>
      </c>
      <c r="C4659" s="91" t="s">
        <v>36</v>
      </c>
      <c r="D4659" s="91" t="s">
        <v>226</v>
      </c>
      <c r="E4659" s="91" t="s">
        <v>2945</v>
      </c>
      <c r="F4659" s="91" t="s">
        <v>2945</v>
      </c>
      <c r="G4659" s="91" t="s">
        <v>2945</v>
      </c>
      <c r="H4659" s="91">
        <v>22</v>
      </c>
      <c r="I4659" s="91" t="s">
        <v>2938</v>
      </c>
      <c r="J4659" s="2" t="s">
        <v>3313</v>
      </c>
      <c r="K4659" s="2" t="s">
        <v>3392</v>
      </c>
      <c r="L4659" s="2" t="s">
        <v>35</v>
      </c>
      <c r="M4659" s="91" t="s">
        <v>2946</v>
      </c>
      <c r="N4659" s="64"/>
      <c r="O4659" s="64" t="s">
        <v>413</v>
      </c>
      <c r="P4659" s="64" t="s">
        <v>41</v>
      </c>
      <c r="Q4659" s="16">
        <v>0</v>
      </c>
      <c r="R4659" s="82">
        <v>237452</v>
      </c>
      <c r="S4659" s="64"/>
      <c r="T4659" s="84">
        <v>6976.55</v>
      </c>
      <c r="U4659" s="84">
        <v>15000</v>
      </c>
      <c r="V4659" s="84">
        <v>16248.1</v>
      </c>
      <c r="W4659" s="84">
        <f t="shared" si="724"/>
        <v>5728.4499999999989</v>
      </c>
      <c r="X4659" s="84">
        <f t="shared" si="717"/>
        <v>16248.1</v>
      </c>
      <c r="Y4659" s="84"/>
      <c r="Z4659" s="16">
        <v>0</v>
      </c>
      <c r="AA4659" s="7">
        <v>0</v>
      </c>
      <c r="AB4659" s="7">
        <f t="shared" si="720"/>
        <v>16248.1</v>
      </c>
      <c r="AC4659" s="5">
        <f t="shared" si="721"/>
        <v>0</v>
      </c>
      <c r="AD4659" s="84">
        <f t="shared" si="725"/>
        <v>16248.1</v>
      </c>
      <c r="AE4659" s="3">
        <f>VLOOKUP(I4659,[1]媒体政策预估表!A:N,MATCH(O4659,[1]媒体政策预估表!$A$2:$M$2,0),0)</f>
        <v>0.09</v>
      </c>
      <c r="AF4659" s="7">
        <f t="shared" si="722"/>
        <v>1462.329</v>
      </c>
      <c r="AG4659" s="16">
        <v>0</v>
      </c>
      <c r="AH4659" s="84">
        <f t="shared" si="726"/>
        <v>16248.1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3418</v>
      </c>
      <c r="B4660" s="91" t="s">
        <v>35</v>
      </c>
      <c r="C4660" s="91" t="s">
        <v>36</v>
      </c>
      <c r="D4660" s="91" t="s">
        <v>226</v>
      </c>
      <c r="E4660" s="91" t="s">
        <v>3463</v>
      </c>
      <c r="F4660" s="91" t="s">
        <v>3463</v>
      </c>
      <c r="G4660" s="91" t="s">
        <v>3463</v>
      </c>
      <c r="H4660" s="91">
        <v>22</v>
      </c>
      <c r="I4660" s="91" t="s">
        <v>2938</v>
      </c>
      <c r="J4660" s="2" t="s">
        <v>3313</v>
      </c>
      <c r="K4660" s="2" t="s">
        <v>3392</v>
      </c>
      <c r="L4660" s="2" t="s">
        <v>35</v>
      </c>
      <c r="M4660" s="91" t="s">
        <v>2947</v>
      </c>
      <c r="N4660" s="64"/>
      <c r="O4660" s="64" t="s">
        <v>413</v>
      </c>
      <c r="P4660" s="64" t="s">
        <v>93</v>
      </c>
      <c r="Q4660" s="16">
        <v>0.96</v>
      </c>
      <c r="R4660" s="82">
        <v>10772</v>
      </c>
      <c r="S4660" s="64"/>
      <c r="T4660" s="84">
        <v>0</v>
      </c>
      <c r="U4660" s="84">
        <v>750000</v>
      </c>
      <c r="V4660" s="84">
        <v>316001.37000000023</v>
      </c>
      <c r="W4660" s="84">
        <f t="shared" si="724"/>
        <v>433998.62999999977</v>
      </c>
      <c r="X4660" s="84">
        <f t="shared" si="717"/>
        <v>303361.31520000019</v>
      </c>
      <c r="Y4660" s="84"/>
      <c r="Z4660" s="16">
        <v>0</v>
      </c>
      <c r="AA4660" s="7">
        <v>0</v>
      </c>
      <c r="AB4660" s="7">
        <f t="shared" si="720"/>
        <v>303361.31520000019</v>
      </c>
      <c r="AC4660" s="5">
        <f t="shared" si="721"/>
        <v>12640.054800000042</v>
      </c>
      <c r="AD4660" s="84">
        <f t="shared" si="725"/>
        <v>316001.37000000023</v>
      </c>
      <c r="AE4660" s="3">
        <f>VLOOKUP(I4660,[1]媒体政策预估表!A:N,MATCH(O4660,[1]媒体政策预估表!$A$2:$M$2,0),0)</f>
        <v>0.09</v>
      </c>
      <c r="AF4660" s="7">
        <f t="shared" si="722"/>
        <v>28440.123300000021</v>
      </c>
      <c r="AG4660" s="16">
        <v>0</v>
      </c>
      <c r="AH4660" s="84">
        <f t="shared" si="726"/>
        <v>316001.37000000023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3417</v>
      </c>
      <c r="B4661" s="91" t="s">
        <v>35</v>
      </c>
      <c r="C4661" s="91" t="s">
        <v>36</v>
      </c>
      <c r="D4661" s="91" t="s">
        <v>226</v>
      </c>
      <c r="E4661" s="91" t="s">
        <v>2948</v>
      </c>
      <c r="F4661" s="91" t="s">
        <v>2948</v>
      </c>
      <c r="G4661" s="91" t="s">
        <v>2948</v>
      </c>
      <c r="H4661" s="91">
        <v>22</v>
      </c>
      <c r="I4661" s="91" t="s">
        <v>2938</v>
      </c>
      <c r="J4661" s="2" t="s">
        <v>3313</v>
      </c>
      <c r="K4661" s="2" t="s">
        <v>3392</v>
      </c>
      <c r="L4661" s="2" t="s">
        <v>35</v>
      </c>
      <c r="M4661" s="91" t="s">
        <v>2949</v>
      </c>
      <c r="N4661" s="64"/>
      <c r="O4661" s="64" t="s">
        <v>413</v>
      </c>
      <c r="P4661" s="64" t="s">
        <v>41</v>
      </c>
      <c r="Q4661" s="16">
        <v>0</v>
      </c>
      <c r="R4661" s="82">
        <v>6662</v>
      </c>
      <c r="S4661" s="64"/>
      <c r="T4661" s="84">
        <v>18077.670000000071</v>
      </c>
      <c r="U4661" s="84">
        <v>80000</v>
      </c>
      <c r="V4661" s="84">
        <v>79243.77</v>
      </c>
      <c r="W4661" s="84">
        <f t="shared" si="724"/>
        <v>18833.900000000067</v>
      </c>
      <c r="X4661" s="84">
        <f t="shared" si="717"/>
        <v>79243.77</v>
      </c>
      <c r="Y4661" s="84"/>
      <c r="Z4661" s="16">
        <v>0</v>
      </c>
      <c r="AA4661" s="7">
        <v>0</v>
      </c>
      <c r="AB4661" s="7">
        <f t="shared" si="720"/>
        <v>79243.77</v>
      </c>
      <c r="AC4661" s="5">
        <f t="shared" si="721"/>
        <v>0</v>
      </c>
      <c r="AD4661" s="84">
        <f t="shared" si="725"/>
        <v>79243.77</v>
      </c>
      <c r="AE4661" s="3">
        <f>VLOOKUP(I4661,[1]媒体政策预估表!A:N,MATCH(O4661,[1]媒体政策预估表!$A$2:$M$2,0),0)</f>
        <v>0.09</v>
      </c>
      <c r="AF4661" s="7">
        <f t="shared" si="722"/>
        <v>7131.9393</v>
      </c>
      <c r="AG4661" s="16">
        <v>0</v>
      </c>
      <c r="AH4661" s="84">
        <f t="shared" si="726"/>
        <v>79243.77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3417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3313</v>
      </c>
      <c r="K4662" s="2" t="s">
        <v>3392</v>
      </c>
      <c r="L4662" s="2" t="s">
        <v>35</v>
      </c>
      <c r="M4662" s="91" t="s">
        <v>1195</v>
      </c>
      <c r="N4662" s="64"/>
      <c r="O4662" s="64" t="s">
        <v>413</v>
      </c>
      <c r="P4662" s="64" t="s">
        <v>41</v>
      </c>
      <c r="Q4662" s="16">
        <v>0</v>
      </c>
      <c r="R4662" s="82">
        <v>231182</v>
      </c>
      <c r="S4662" s="64"/>
      <c r="T4662" s="84">
        <v>10049.080000000002</v>
      </c>
      <c r="U4662" s="84">
        <v>50856</v>
      </c>
      <c r="V4662" s="84">
        <v>55679.5</v>
      </c>
      <c r="W4662" s="84">
        <f t="shared" si="724"/>
        <v>5225.5800000000017</v>
      </c>
      <c r="X4662" s="84">
        <f t="shared" si="717"/>
        <v>55679.5</v>
      </c>
      <c r="Y4662" s="84"/>
      <c r="Z4662" s="16">
        <v>0</v>
      </c>
      <c r="AA4662" s="7">
        <v>0</v>
      </c>
      <c r="AB4662" s="7">
        <f t="shared" si="720"/>
        <v>55679.5</v>
      </c>
      <c r="AC4662" s="5">
        <f t="shared" si="721"/>
        <v>0</v>
      </c>
      <c r="AD4662" s="84">
        <f t="shared" si="725"/>
        <v>55679.5</v>
      </c>
      <c r="AE4662" s="3">
        <f>VLOOKUP(I4662,[1]媒体政策预估表!A:N,MATCH(O4662,[1]媒体政策预估表!$A$2:$M$2,0),0)</f>
        <v>0.09</v>
      </c>
      <c r="AF4662" s="7">
        <f t="shared" si="722"/>
        <v>5011.1549999999997</v>
      </c>
      <c r="AG4662" s="16">
        <v>0</v>
      </c>
      <c r="AH4662" s="84">
        <f t="shared" si="726"/>
        <v>55679.5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3420</v>
      </c>
      <c r="B4663" s="91" t="s">
        <v>35</v>
      </c>
      <c r="C4663" s="91" t="s">
        <v>36</v>
      </c>
      <c r="D4663" s="91" t="s">
        <v>226</v>
      </c>
      <c r="E4663" s="91" t="s">
        <v>1195</v>
      </c>
      <c r="F4663" s="91" t="s">
        <v>1195</v>
      </c>
      <c r="G4663" s="91" t="s">
        <v>1195</v>
      </c>
      <c r="H4663" s="91">
        <v>22</v>
      </c>
      <c r="I4663" s="91" t="s">
        <v>2938</v>
      </c>
      <c r="J4663" s="2" t="s">
        <v>3313</v>
      </c>
      <c r="K4663" s="2" t="s">
        <v>3392</v>
      </c>
      <c r="L4663" s="2" t="s">
        <v>35</v>
      </c>
      <c r="M4663" s="91" t="s">
        <v>2950</v>
      </c>
      <c r="N4663" s="64"/>
      <c r="O4663" s="64" t="s">
        <v>413</v>
      </c>
      <c r="P4663" s="64" t="s">
        <v>41</v>
      </c>
      <c r="Q4663" s="16">
        <v>0</v>
      </c>
      <c r="R4663" s="82">
        <v>245482</v>
      </c>
      <c r="S4663" s="64"/>
      <c r="T4663" s="84">
        <v>1320</v>
      </c>
      <c r="U4663" s="84">
        <v>-856</v>
      </c>
      <c r="V4663" s="84">
        <v>464</v>
      </c>
      <c r="W4663" s="84">
        <f t="shared" si="724"/>
        <v>0</v>
      </c>
      <c r="X4663" s="84">
        <f t="shared" si="717"/>
        <v>464</v>
      </c>
      <c r="Y4663" s="84"/>
      <c r="Z4663" s="16">
        <v>0</v>
      </c>
      <c r="AA4663" s="7">
        <v>0</v>
      </c>
      <c r="AB4663" s="7">
        <f t="shared" si="720"/>
        <v>464</v>
      </c>
      <c r="AC4663" s="5">
        <f t="shared" si="721"/>
        <v>0</v>
      </c>
      <c r="AD4663" s="84">
        <f t="shared" si="725"/>
        <v>464</v>
      </c>
      <c r="AE4663" s="3">
        <f>VLOOKUP(I4663,[1]媒体政策预估表!A:N,MATCH(O4663,[1]媒体政策预估表!$A$2:$M$2,0),0)</f>
        <v>0.09</v>
      </c>
      <c r="AF4663" s="7">
        <f t="shared" si="722"/>
        <v>41.76</v>
      </c>
      <c r="AG4663" s="16">
        <v>0</v>
      </c>
      <c r="AH4663" s="84">
        <f t="shared" si="726"/>
        <v>464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3417</v>
      </c>
      <c r="B4664" s="91" t="s">
        <v>35</v>
      </c>
      <c r="C4664" s="91" t="s">
        <v>36</v>
      </c>
      <c r="D4664" s="91" t="s">
        <v>54</v>
      </c>
      <c r="E4664" s="91" t="s">
        <v>2743</v>
      </c>
      <c r="F4664" s="91" t="s">
        <v>2743</v>
      </c>
      <c r="G4664" s="91" t="s">
        <v>2743</v>
      </c>
      <c r="H4664" s="91">
        <v>22</v>
      </c>
      <c r="I4664" s="91" t="s">
        <v>2938</v>
      </c>
      <c r="J4664" s="2" t="s">
        <v>3313</v>
      </c>
      <c r="K4664" s="2" t="s">
        <v>3392</v>
      </c>
      <c r="L4664" s="2" t="s">
        <v>35</v>
      </c>
      <c r="M4664" s="91" t="s">
        <v>2951</v>
      </c>
      <c r="N4664" s="64"/>
      <c r="O4664" s="64" t="s">
        <v>413</v>
      </c>
      <c r="P4664" s="64" t="s">
        <v>41</v>
      </c>
      <c r="Q4664" s="16">
        <v>0</v>
      </c>
      <c r="R4664" s="82">
        <v>46462</v>
      </c>
      <c r="S4664" s="64"/>
      <c r="T4664" s="84">
        <v>85531.34</v>
      </c>
      <c r="U4664" s="84">
        <v>250000</v>
      </c>
      <c r="V4664" s="84">
        <v>165039.45000000001</v>
      </c>
      <c r="W4664" s="84">
        <f t="shared" si="724"/>
        <v>170491.88999999996</v>
      </c>
      <c r="X4664" s="84">
        <f t="shared" si="717"/>
        <v>165039.45000000001</v>
      </c>
      <c r="Y4664" s="84"/>
      <c r="Z4664" s="16">
        <v>0</v>
      </c>
      <c r="AA4664" s="7">
        <v>0</v>
      </c>
      <c r="AB4664" s="7">
        <f t="shared" si="720"/>
        <v>165039.45000000001</v>
      </c>
      <c r="AC4664" s="5">
        <f t="shared" si="721"/>
        <v>0</v>
      </c>
      <c r="AD4664" s="84">
        <f t="shared" si="725"/>
        <v>165039.45000000001</v>
      </c>
      <c r="AE4664" s="3">
        <f>VLOOKUP(I4664,[1]媒体政策预估表!A:N,MATCH(O4664,[1]媒体政策预估表!$A$2:$M$2,0),0)</f>
        <v>0.09</v>
      </c>
      <c r="AF4664" s="7">
        <f t="shared" si="722"/>
        <v>14853.550500000001</v>
      </c>
      <c r="AG4664" s="16">
        <v>0</v>
      </c>
      <c r="AH4664" s="84">
        <f t="shared" si="726"/>
        <v>165039.45000000001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3417</v>
      </c>
      <c r="B4665" s="91" t="s">
        <v>35</v>
      </c>
      <c r="C4665" s="91" t="s">
        <v>36</v>
      </c>
      <c r="D4665" s="91" t="s">
        <v>54</v>
      </c>
      <c r="E4665" s="91" t="s">
        <v>3604</v>
      </c>
      <c r="F4665" s="91" t="s">
        <v>3604</v>
      </c>
      <c r="G4665" s="91" t="s">
        <v>3604</v>
      </c>
      <c r="H4665" s="91">
        <v>22</v>
      </c>
      <c r="I4665" s="91" t="s">
        <v>2938</v>
      </c>
      <c r="J4665" s="2" t="s">
        <v>3313</v>
      </c>
      <c r="K4665" s="2" t="s">
        <v>3392</v>
      </c>
      <c r="L4665" s="2" t="s">
        <v>35</v>
      </c>
      <c r="M4665" s="91" t="s">
        <v>3605</v>
      </c>
      <c r="N4665" s="64"/>
      <c r="O4665" s="64" t="s">
        <v>413</v>
      </c>
      <c r="P4665" s="64" t="s">
        <v>46</v>
      </c>
      <c r="Q4665" s="16">
        <v>0.01</v>
      </c>
      <c r="R4665" s="82">
        <v>212502</v>
      </c>
      <c r="S4665" s="64"/>
      <c r="T4665" s="84">
        <v>0</v>
      </c>
      <c r="U4665" s="84">
        <v>10000</v>
      </c>
      <c r="V4665" s="84">
        <v>0</v>
      </c>
      <c r="W4665" s="84">
        <f t="shared" si="724"/>
        <v>10000</v>
      </c>
      <c r="X4665" s="84">
        <f t="shared" si="717"/>
        <v>0</v>
      </c>
      <c r="Y4665" s="84"/>
      <c r="Z4665" s="16">
        <v>0</v>
      </c>
      <c r="AA4665" s="7">
        <v>0</v>
      </c>
      <c r="AB4665" s="7">
        <f t="shared" si="720"/>
        <v>0</v>
      </c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 t="e">
        <v>#N/A</v>
      </c>
      <c r="AK4665" s="12">
        <f t="shared" si="723"/>
        <v>0</v>
      </c>
    </row>
    <row r="4666" spans="1:37" hidden="1" x14ac:dyDescent="0.3">
      <c r="A4666" s="104" t="s">
        <v>3417</v>
      </c>
      <c r="B4666" s="91" t="s">
        <v>35</v>
      </c>
      <c r="C4666" s="91" t="s">
        <v>36</v>
      </c>
      <c r="D4666" s="91" t="s">
        <v>54</v>
      </c>
      <c r="E4666" s="91" t="s">
        <v>3606</v>
      </c>
      <c r="F4666" s="91" t="s">
        <v>3606</v>
      </c>
      <c r="G4666" s="91" t="s">
        <v>3606</v>
      </c>
      <c r="H4666" s="91">
        <v>22</v>
      </c>
      <c r="I4666" s="91" t="s">
        <v>2938</v>
      </c>
      <c r="J4666" s="2" t="s">
        <v>3313</v>
      </c>
      <c r="K4666" s="2" t="s">
        <v>3392</v>
      </c>
      <c r="L4666" s="2" t="s">
        <v>35</v>
      </c>
      <c r="M4666" s="91" t="s">
        <v>3606</v>
      </c>
      <c r="N4666" s="64"/>
      <c r="O4666" s="64" t="s">
        <v>413</v>
      </c>
      <c r="P4666" s="64" t="s">
        <v>46</v>
      </c>
      <c r="Q4666" s="16">
        <v>0.02</v>
      </c>
      <c r="R4666" s="82">
        <v>247082</v>
      </c>
      <c r="S4666" s="64"/>
      <c r="T4666" s="84">
        <v>0</v>
      </c>
      <c r="U4666" s="84">
        <v>5100</v>
      </c>
      <c r="V4666" s="84">
        <v>0</v>
      </c>
      <c r="W4666" s="84">
        <v>3760.99</v>
      </c>
      <c r="X4666" s="84">
        <f t="shared" si="717"/>
        <v>0</v>
      </c>
      <c r="Y4666" s="84"/>
      <c r="Z4666" s="16">
        <v>0</v>
      </c>
      <c r="AA4666" s="7">
        <v>0</v>
      </c>
      <c r="AB4666" s="7"/>
      <c r="AC4666" s="5">
        <f t="shared" si="721"/>
        <v>0</v>
      </c>
      <c r="AD4666" s="84">
        <f t="shared" si="725"/>
        <v>0</v>
      </c>
      <c r="AE4666" s="3">
        <f>VLOOKUP(I4666,[1]媒体政策预估表!A:N,MATCH(O4666,[1]媒体政策预估表!$A$2:$M$2,0),0)</f>
        <v>0.09</v>
      </c>
      <c r="AF4666" s="7">
        <f t="shared" si="722"/>
        <v>0</v>
      </c>
      <c r="AG4666" s="16">
        <v>0</v>
      </c>
      <c r="AH4666" s="84">
        <f t="shared" si="726"/>
        <v>0</v>
      </c>
      <c r="AI4666" s="64"/>
      <c r="AJ4666" s="1">
        <v>117</v>
      </c>
      <c r="AK4666" s="12">
        <f t="shared" si="723"/>
        <v>0</v>
      </c>
    </row>
    <row r="4667" spans="1:37" hidden="1" x14ac:dyDescent="0.3">
      <c r="A4667" s="104" t="s">
        <v>3418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3313</v>
      </c>
      <c r="K4667" s="2" t="s">
        <v>3392</v>
      </c>
      <c r="L4667" s="2" t="s">
        <v>35</v>
      </c>
      <c r="M4667" s="91" t="s">
        <v>2952</v>
      </c>
      <c r="N4667" s="64"/>
      <c r="O4667" s="64" t="s">
        <v>413</v>
      </c>
      <c r="P4667" s="64" t="s">
        <v>41</v>
      </c>
      <c r="Q4667" s="16">
        <v>0</v>
      </c>
      <c r="R4667" s="82">
        <v>89262</v>
      </c>
      <c r="S4667" s="64"/>
      <c r="T4667" s="84">
        <v>6516.8200000000015</v>
      </c>
      <c r="U4667" s="84">
        <v>10000</v>
      </c>
      <c r="V4667" s="84">
        <v>6944.94</v>
      </c>
      <c r="W4667" s="84">
        <f t="shared" si="724"/>
        <v>9571.880000000001</v>
      </c>
      <c r="X4667" s="84">
        <f t="shared" si="717"/>
        <v>6944.94</v>
      </c>
      <c r="Y4667" s="84"/>
      <c r="Z4667" s="16">
        <v>0</v>
      </c>
      <c r="AA4667" s="7">
        <v>0</v>
      </c>
      <c r="AB4667" s="7">
        <f t="shared" si="720"/>
        <v>6944.94</v>
      </c>
      <c r="AC4667" s="5">
        <f t="shared" si="721"/>
        <v>0</v>
      </c>
      <c r="AD4667" s="84">
        <f t="shared" si="725"/>
        <v>6944.94</v>
      </c>
      <c r="AE4667" s="3">
        <f>VLOOKUP(I4667,[1]媒体政策预估表!A:N,MATCH(O4667,[1]媒体政策预估表!$A$2:$M$2,0),0)</f>
        <v>0.09</v>
      </c>
      <c r="AF4667" s="7">
        <f t="shared" si="722"/>
        <v>625.04459999999995</v>
      </c>
      <c r="AG4667" s="16">
        <v>0</v>
      </c>
      <c r="AH4667" s="84">
        <f t="shared" si="726"/>
        <v>6944.94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3417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3313</v>
      </c>
      <c r="K4668" s="2" t="s">
        <v>3392</v>
      </c>
      <c r="L4668" s="2" t="s">
        <v>35</v>
      </c>
      <c r="M4668" s="91" t="s">
        <v>2334</v>
      </c>
      <c r="N4668" s="64"/>
      <c r="O4668" s="64" t="s">
        <v>413</v>
      </c>
      <c r="P4668" s="64" t="s">
        <v>41</v>
      </c>
      <c r="Q4668" s="16">
        <v>0</v>
      </c>
      <c r="R4668" s="82">
        <v>245072</v>
      </c>
      <c r="S4668" s="64"/>
      <c r="T4668" s="84">
        <v>8005.99</v>
      </c>
      <c r="U4668" s="84">
        <v>10000</v>
      </c>
      <c r="V4668" s="84">
        <v>8073.51</v>
      </c>
      <c r="W4668" s="84">
        <f t="shared" si="724"/>
        <v>9932.4799999999977</v>
      </c>
      <c r="X4668" s="84">
        <f t="shared" ref="X4668:X4731" si="727">IF(P4668="折扣",V4668*Q4668,IF(P4668="返现",V4668,V4668/(1+Q4668)))</f>
        <v>8073.51</v>
      </c>
      <c r="Y4668" s="84"/>
      <c r="Z4668" s="16">
        <v>0</v>
      </c>
      <c r="AA4668" s="7">
        <v>0</v>
      </c>
      <c r="AB4668" s="7">
        <f t="shared" si="720"/>
        <v>8073.51</v>
      </c>
      <c r="AC4668" s="5">
        <f t="shared" si="721"/>
        <v>0</v>
      </c>
      <c r="AD4668" s="84">
        <f t="shared" si="725"/>
        <v>8073.51</v>
      </c>
      <c r="AE4668" s="3">
        <f>VLOOKUP(I4668,[1]媒体政策预估表!A:N,MATCH(O4668,[1]媒体政策预估表!$A$2:$M$2,0),0)</f>
        <v>0.09</v>
      </c>
      <c r="AF4668" s="7">
        <f t="shared" si="722"/>
        <v>726.61590000000001</v>
      </c>
      <c r="AG4668" s="16">
        <v>0</v>
      </c>
      <c r="AH4668" s="84">
        <f t="shared" si="726"/>
        <v>8073.51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3417</v>
      </c>
      <c r="B4669" s="91" t="s">
        <v>35</v>
      </c>
      <c r="C4669" s="91" t="s">
        <v>36</v>
      </c>
      <c r="D4669" s="91" t="s">
        <v>54</v>
      </c>
      <c r="E4669" s="91" t="s">
        <v>1203</v>
      </c>
      <c r="F4669" s="91" t="s">
        <v>1204</v>
      </c>
      <c r="G4669" s="91" t="s">
        <v>1203</v>
      </c>
      <c r="H4669" s="91">
        <v>22</v>
      </c>
      <c r="I4669" s="91" t="s">
        <v>2938</v>
      </c>
      <c r="J4669" s="2" t="s">
        <v>3313</v>
      </c>
      <c r="K4669" s="2" t="s">
        <v>3392</v>
      </c>
      <c r="L4669" s="2" t="s">
        <v>35</v>
      </c>
      <c r="M4669" s="91" t="s">
        <v>1203</v>
      </c>
      <c r="N4669" s="64"/>
      <c r="O4669" s="64" t="s">
        <v>413</v>
      </c>
      <c r="P4669" s="64" t="s">
        <v>41</v>
      </c>
      <c r="Q4669" s="16">
        <v>0</v>
      </c>
      <c r="R4669" s="82">
        <v>49572</v>
      </c>
      <c r="S4669" s="64"/>
      <c r="T4669" s="84">
        <v>88389.069999999992</v>
      </c>
      <c r="U4669" s="84">
        <v>40000</v>
      </c>
      <c r="V4669" s="84">
        <v>48507.44</v>
      </c>
      <c r="W4669" s="84">
        <f t="shared" si="724"/>
        <v>79881.62999999999</v>
      </c>
      <c r="X4669" s="84">
        <f t="shared" si="727"/>
        <v>48507.44</v>
      </c>
      <c r="Y4669" s="84"/>
      <c r="Z4669" s="16">
        <v>0</v>
      </c>
      <c r="AA4669" s="7">
        <v>0</v>
      </c>
      <c r="AB4669" s="7">
        <f t="shared" si="720"/>
        <v>48507.44</v>
      </c>
      <c r="AC4669" s="5">
        <f t="shared" si="721"/>
        <v>0</v>
      </c>
      <c r="AD4669" s="84">
        <f t="shared" si="725"/>
        <v>48507.44</v>
      </c>
      <c r="AE4669" s="3">
        <f>VLOOKUP(I4669,[1]媒体政策预估表!A:N,MATCH(O4669,[1]媒体政策预估表!$A$2:$M$2,0),0)</f>
        <v>0.09</v>
      </c>
      <c r="AF4669" s="7">
        <f t="shared" si="722"/>
        <v>4365.6696000000002</v>
      </c>
      <c r="AG4669" s="16">
        <v>0</v>
      </c>
      <c r="AH4669" s="84">
        <f t="shared" si="726"/>
        <v>48507.44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3417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2938</v>
      </c>
      <c r="J4670" s="2" t="s">
        <v>3313</v>
      </c>
      <c r="K4670" s="2" t="s">
        <v>3392</v>
      </c>
      <c r="L4670" s="2" t="s">
        <v>35</v>
      </c>
      <c r="M4670" s="91" t="s">
        <v>2953</v>
      </c>
      <c r="N4670" s="64"/>
      <c r="O4670" s="64" t="s">
        <v>413</v>
      </c>
      <c r="P4670" s="64" t="s">
        <v>41</v>
      </c>
      <c r="Q4670" s="16">
        <v>0</v>
      </c>
      <c r="R4670" s="82">
        <v>213242</v>
      </c>
      <c r="S4670" s="64"/>
      <c r="T4670" s="84">
        <v>18300</v>
      </c>
      <c r="U4670" s="84">
        <v>150000</v>
      </c>
      <c r="V4670" s="84">
        <v>59441.16</v>
      </c>
      <c r="W4670" s="84">
        <f t="shared" si="724"/>
        <v>108858.84</v>
      </c>
      <c r="X4670" s="84">
        <f t="shared" si="727"/>
        <v>59441.16</v>
      </c>
      <c r="Y4670" s="84"/>
      <c r="Z4670" s="16">
        <v>0</v>
      </c>
      <c r="AA4670" s="7">
        <v>0</v>
      </c>
      <c r="AB4670" s="7">
        <f t="shared" si="720"/>
        <v>59441.16</v>
      </c>
      <c r="AC4670" s="5">
        <f t="shared" si="721"/>
        <v>0</v>
      </c>
      <c r="AD4670" s="84">
        <f t="shared" si="725"/>
        <v>59441.16</v>
      </c>
      <c r="AE4670" s="3">
        <f>VLOOKUP(I4670,[1]媒体政策预估表!A:N,MATCH(O4670,[1]媒体政策预估表!$A$2:$M$2,0),0)</f>
        <v>0.09</v>
      </c>
      <c r="AF4670" s="7">
        <f t="shared" si="722"/>
        <v>5349.7044000000005</v>
      </c>
      <c r="AG4670" s="16">
        <v>0</v>
      </c>
      <c r="AH4670" s="84">
        <f t="shared" si="726"/>
        <v>59441.16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3417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3313</v>
      </c>
      <c r="K4671" s="2" t="s">
        <v>3392</v>
      </c>
      <c r="L4671" s="2" t="s">
        <v>35</v>
      </c>
      <c r="M4671" s="91" t="s">
        <v>2849</v>
      </c>
      <c r="N4671" s="64"/>
      <c r="O4671" s="64" t="s">
        <v>413</v>
      </c>
      <c r="P4671" s="64" t="s">
        <v>41</v>
      </c>
      <c r="Q4671" s="16">
        <v>0</v>
      </c>
      <c r="R4671" s="82">
        <v>22902</v>
      </c>
      <c r="S4671" s="64"/>
      <c r="T4671" s="84">
        <v>16752.979999999981</v>
      </c>
      <c r="U4671" s="84">
        <v>600000</v>
      </c>
      <c r="V4671" s="84">
        <v>366936.16</v>
      </c>
      <c r="W4671" s="84">
        <f t="shared" si="724"/>
        <v>249816.82</v>
      </c>
      <c r="X4671" s="84">
        <f t="shared" si="727"/>
        <v>366936.16</v>
      </c>
      <c r="Y4671" s="84"/>
      <c r="Z4671" s="16">
        <v>0</v>
      </c>
      <c r="AA4671" s="7">
        <v>0</v>
      </c>
      <c r="AB4671" s="7">
        <f t="shared" si="720"/>
        <v>366936.16</v>
      </c>
      <c r="AC4671" s="5">
        <f t="shared" si="721"/>
        <v>0</v>
      </c>
      <c r="AD4671" s="84">
        <f t="shared" si="725"/>
        <v>366936.16</v>
      </c>
      <c r="AE4671" s="3">
        <f>VLOOKUP(I4671,[1]媒体政策预估表!A:N,MATCH(O4671,[1]媒体政策预估表!$A$2:$M$2,0),0)</f>
        <v>0.09</v>
      </c>
      <c r="AF4671" s="7">
        <f t="shared" si="722"/>
        <v>33024.254399999998</v>
      </c>
      <c r="AG4671" s="16">
        <v>0</v>
      </c>
      <c r="AH4671" s="84">
        <f t="shared" si="726"/>
        <v>366936.16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3418</v>
      </c>
      <c r="B4672" s="91" t="s">
        <v>35</v>
      </c>
      <c r="C4672" s="91" t="s">
        <v>36</v>
      </c>
      <c r="D4672" s="91" t="s">
        <v>54</v>
      </c>
      <c r="E4672" s="91" t="s">
        <v>2849</v>
      </c>
      <c r="F4672" s="91" t="s">
        <v>2849</v>
      </c>
      <c r="G4672" s="91" t="s">
        <v>2849</v>
      </c>
      <c r="H4672" s="91">
        <v>22</v>
      </c>
      <c r="I4672" s="91" t="s">
        <v>2938</v>
      </c>
      <c r="J4672" s="2" t="s">
        <v>3313</v>
      </c>
      <c r="K4672" s="2" t="s">
        <v>3392</v>
      </c>
      <c r="L4672" s="2" t="s">
        <v>35</v>
      </c>
      <c r="M4672" s="91" t="s">
        <v>2955</v>
      </c>
      <c r="N4672" s="64"/>
      <c r="O4672" s="64" t="s">
        <v>413</v>
      </c>
      <c r="P4672" s="64" t="s">
        <v>41</v>
      </c>
      <c r="Q4672" s="16">
        <v>0</v>
      </c>
      <c r="R4672" s="82">
        <v>97602</v>
      </c>
      <c r="S4672" s="64"/>
      <c r="T4672" s="84">
        <v>36187.139999999898</v>
      </c>
      <c r="U4672" s="84">
        <v>400000</v>
      </c>
      <c r="V4672" s="84">
        <v>263788.71000000002</v>
      </c>
      <c r="W4672" s="84">
        <f t="shared" si="724"/>
        <v>172398.42999999988</v>
      </c>
      <c r="X4672" s="84">
        <f t="shared" si="727"/>
        <v>263788.71000000002</v>
      </c>
      <c r="Y4672" s="84"/>
      <c r="Z4672" s="16">
        <v>0</v>
      </c>
      <c r="AA4672" s="7">
        <v>0</v>
      </c>
      <c r="AB4672" s="7">
        <f t="shared" si="720"/>
        <v>263788.71000000002</v>
      </c>
      <c r="AC4672" s="5">
        <f t="shared" si="721"/>
        <v>0</v>
      </c>
      <c r="AD4672" s="84">
        <f t="shared" si="725"/>
        <v>263788.71000000002</v>
      </c>
      <c r="AE4672" s="3">
        <f>VLOOKUP(I4672,[1]媒体政策预估表!A:N,MATCH(O4672,[1]媒体政策预估表!$A$2:$M$2,0),0)</f>
        <v>0.09</v>
      </c>
      <c r="AF4672" s="7">
        <f t="shared" si="722"/>
        <v>23740.983899999999</v>
      </c>
      <c r="AG4672" s="16">
        <v>0</v>
      </c>
      <c r="AH4672" s="84">
        <f t="shared" si="726"/>
        <v>263788.71000000002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3417</v>
      </c>
      <c r="B4673" s="91" t="s">
        <v>35</v>
      </c>
      <c r="C4673" s="91" t="s">
        <v>36</v>
      </c>
      <c r="D4673" s="91" t="s">
        <v>54</v>
      </c>
      <c r="E4673" s="91" t="s">
        <v>461</v>
      </c>
      <c r="F4673" s="91" t="s">
        <v>461</v>
      </c>
      <c r="G4673" s="91" t="s">
        <v>461</v>
      </c>
      <c r="H4673" s="91">
        <v>22</v>
      </c>
      <c r="I4673" s="91" t="s">
        <v>2938</v>
      </c>
      <c r="J4673" s="2" t="s">
        <v>3313</v>
      </c>
      <c r="K4673" s="2" t="s">
        <v>3392</v>
      </c>
      <c r="L4673" s="2" t="s">
        <v>35</v>
      </c>
      <c r="M4673" s="91" t="s">
        <v>461</v>
      </c>
      <c r="N4673" s="64"/>
      <c r="O4673" s="64" t="s">
        <v>413</v>
      </c>
      <c r="P4673" s="64" t="s">
        <v>41</v>
      </c>
      <c r="Q4673" s="16">
        <v>0</v>
      </c>
      <c r="R4673" s="82">
        <v>39522</v>
      </c>
      <c r="S4673" s="64"/>
      <c r="T4673" s="84">
        <v>12975.929999999978</v>
      </c>
      <c r="U4673" s="84">
        <v>150000</v>
      </c>
      <c r="V4673" s="84">
        <v>114886.88</v>
      </c>
      <c r="W4673" s="84">
        <f t="shared" si="724"/>
        <v>48089.049999999988</v>
      </c>
      <c r="X4673" s="84">
        <f t="shared" si="727"/>
        <v>114886.88</v>
      </c>
      <c r="Y4673" s="84"/>
      <c r="Z4673" s="16">
        <v>0</v>
      </c>
      <c r="AA4673" s="7">
        <v>0</v>
      </c>
      <c r="AB4673" s="7">
        <f t="shared" si="720"/>
        <v>114886.88</v>
      </c>
      <c r="AC4673" s="5">
        <f t="shared" si="721"/>
        <v>0</v>
      </c>
      <c r="AD4673" s="84">
        <f t="shared" si="725"/>
        <v>114886.88</v>
      </c>
      <c r="AE4673" s="3">
        <f>VLOOKUP(I4673,[1]媒体政策预估表!A:N,MATCH(O4673,[1]媒体政策预估表!$A$2:$M$2,0),0)</f>
        <v>0.09</v>
      </c>
      <c r="AF4673" s="7">
        <f t="shared" si="722"/>
        <v>10339.8192</v>
      </c>
      <c r="AG4673" s="16">
        <v>0</v>
      </c>
      <c r="AH4673" s="84">
        <f t="shared" si="726"/>
        <v>114886.88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3417</v>
      </c>
      <c r="B4674" s="91" t="s">
        <v>35</v>
      </c>
      <c r="C4674" s="91" t="s">
        <v>36</v>
      </c>
      <c r="D4674" s="91" t="s">
        <v>54</v>
      </c>
      <c r="E4674" s="91" t="s">
        <v>1337</v>
      </c>
      <c r="F4674" s="91" t="s">
        <v>1337</v>
      </c>
      <c r="G4674" s="91" t="s">
        <v>1337</v>
      </c>
      <c r="H4674" s="91">
        <v>22</v>
      </c>
      <c r="I4674" s="91" t="s">
        <v>2938</v>
      </c>
      <c r="J4674" s="2" t="s">
        <v>3313</v>
      </c>
      <c r="K4674" s="2" t="s">
        <v>3392</v>
      </c>
      <c r="L4674" s="2" t="s">
        <v>35</v>
      </c>
      <c r="M4674" s="91" t="s">
        <v>1337</v>
      </c>
      <c r="N4674" s="64"/>
      <c r="O4674" s="64" t="s">
        <v>413</v>
      </c>
      <c r="P4674" s="64" t="s">
        <v>41</v>
      </c>
      <c r="Q4674" s="16">
        <v>0</v>
      </c>
      <c r="R4674" s="82">
        <v>80182</v>
      </c>
      <c r="S4674" s="64"/>
      <c r="T4674" s="84">
        <v>11440.390000000025</v>
      </c>
      <c r="U4674" s="84">
        <v>80000</v>
      </c>
      <c r="V4674" s="84">
        <v>61736.42</v>
      </c>
      <c r="W4674" s="84">
        <f t="shared" si="724"/>
        <v>29703.97000000003</v>
      </c>
      <c r="X4674" s="84">
        <f t="shared" si="727"/>
        <v>61736.42</v>
      </c>
      <c r="Y4674" s="84"/>
      <c r="Z4674" s="16">
        <v>0</v>
      </c>
      <c r="AA4674" s="7">
        <v>0</v>
      </c>
      <c r="AB4674" s="7">
        <f t="shared" si="720"/>
        <v>61736.42</v>
      </c>
      <c r="AC4674" s="5">
        <f t="shared" si="721"/>
        <v>0</v>
      </c>
      <c r="AD4674" s="84">
        <f t="shared" si="725"/>
        <v>61736.42</v>
      </c>
      <c r="AE4674" s="3">
        <f>VLOOKUP(I4674,[1]媒体政策预估表!A:N,MATCH(O4674,[1]媒体政策预估表!$A$2:$M$2,0),0)</f>
        <v>0.09</v>
      </c>
      <c r="AF4674" s="7">
        <f t="shared" si="722"/>
        <v>5556.2777999999998</v>
      </c>
      <c r="AG4674" s="16">
        <v>0</v>
      </c>
      <c r="AH4674" s="84">
        <f t="shared" si="726"/>
        <v>61736.42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3417</v>
      </c>
      <c r="B4675" s="91" t="s">
        <v>35</v>
      </c>
      <c r="C4675" s="91" t="s">
        <v>36</v>
      </c>
      <c r="D4675" s="91" t="s">
        <v>54</v>
      </c>
      <c r="E4675" s="91" t="s">
        <v>2956</v>
      </c>
      <c r="F4675" s="91" t="s">
        <v>2956</v>
      </c>
      <c r="G4675" s="91" t="s">
        <v>2956</v>
      </c>
      <c r="H4675" s="91">
        <v>22</v>
      </c>
      <c r="I4675" s="91" t="s">
        <v>2938</v>
      </c>
      <c r="J4675" s="2" t="s">
        <v>3313</v>
      </c>
      <c r="K4675" s="2" t="s">
        <v>3392</v>
      </c>
      <c r="L4675" s="2" t="s">
        <v>35</v>
      </c>
      <c r="M4675" s="91" t="s">
        <v>2957</v>
      </c>
      <c r="N4675" s="64"/>
      <c r="O4675" s="64" t="s">
        <v>413</v>
      </c>
      <c r="P4675" s="64" t="s">
        <v>46</v>
      </c>
      <c r="Q4675" s="16">
        <v>0.02</v>
      </c>
      <c r="R4675" s="82">
        <v>207742</v>
      </c>
      <c r="S4675" s="64"/>
      <c r="T4675" s="84">
        <v>830.83000000000175</v>
      </c>
      <c r="U4675" s="84">
        <v>30600</v>
      </c>
      <c r="V4675" s="84">
        <v>7500</v>
      </c>
      <c r="W4675" s="84">
        <f t="shared" si="724"/>
        <v>23930.83</v>
      </c>
      <c r="X4675" s="84">
        <f t="shared" si="727"/>
        <v>7352.9411764705883</v>
      </c>
      <c r="Y4675" s="84"/>
      <c r="Z4675" s="16">
        <v>0</v>
      </c>
      <c r="AA4675" s="7">
        <v>0</v>
      </c>
      <c r="AB4675" s="7">
        <f t="shared" si="720"/>
        <v>7352.9411764705883</v>
      </c>
      <c r="AC4675" s="5">
        <f t="shared" si="721"/>
        <v>147.05882352941171</v>
      </c>
      <c r="AD4675" s="84">
        <f t="shared" si="725"/>
        <v>7500</v>
      </c>
      <c r="AE4675" s="3">
        <f>VLOOKUP(I4675,[1]媒体政策预估表!A:N,MATCH(O4675,[1]媒体政策预估表!$A$2:$M$2,0),0)</f>
        <v>0.09</v>
      </c>
      <c r="AF4675" s="7">
        <f t="shared" si="722"/>
        <v>675</v>
      </c>
      <c r="AG4675" s="16">
        <v>0</v>
      </c>
      <c r="AH4675" s="84">
        <f t="shared" si="726"/>
        <v>7500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3417</v>
      </c>
      <c r="B4676" s="91" t="s">
        <v>35</v>
      </c>
      <c r="C4676" s="91" t="s">
        <v>36</v>
      </c>
      <c r="D4676" s="91" t="s">
        <v>54</v>
      </c>
      <c r="E4676" s="91" t="s">
        <v>293</v>
      </c>
      <c r="F4676" s="91" t="s">
        <v>293</v>
      </c>
      <c r="G4676" s="91" t="s">
        <v>293</v>
      </c>
      <c r="H4676" s="91">
        <v>22</v>
      </c>
      <c r="I4676" s="91" t="s">
        <v>2938</v>
      </c>
      <c r="J4676" s="2" t="s">
        <v>3313</v>
      </c>
      <c r="K4676" s="2" t="s">
        <v>3392</v>
      </c>
      <c r="L4676" s="2" t="s">
        <v>35</v>
      </c>
      <c r="M4676" s="91" t="s">
        <v>2958</v>
      </c>
      <c r="N4676" s="64"/>
      <c r="O4676" s="64" t="s">
        <v>413</v>
      </c>
      <c r="P4676" s="64" t="s">
        <v>41</v>
      </c>
      <c r="Q4676" s="16">
        <v>0</v>
      </c>
      <c r="R4676" s="82">
        <v>46382</v>
      </c>
      <c r="S4676" s="64"/>
      <c r="T4676" s="84">
        <v>-6436.4599999999291</v>
      </c>
      <c r="U4676" s="84">
        <v>60000</v>
      </c>
      <c r="V4676" s="84">
        <v>17751.689999999999</v>
      </c>
      <c r="W4676" s="84">
        <f t="shared" si="724"/>
        <v>35811.850000000079</v>
      </c>
      <c r="X4676" s="84">
        <f t="shared" si="727"/>
        <v>17751.689999999999</v>
      </c>
      <c r="Y4676" s="84"/>
      <c r="Z4676" s="16">
        <v>0</v>
      </c>
      <c r="AA4676" s="7">
        <v>0</v>
      </c>
      <c r="AB4676" s="7">
        <f t="shared" si="720"/>
        <v>17751.689999999999</v>
      </c>
      <c r="AC4676" s="5">
        <f t="shared" si="721"/>
        <v>0</v>
      </c>
      <c r="AD4676" s="84">
        <f t="shared" si="725"/>
        <v>17751.689999999999</v>
      </c>
      <c r="AE4676" s="3">
        <f>VLOOKUP(I4676,[1]媒体政策预估表!A:N,MATCH(O4676,[1]媒体政策预估表!$A$2:$M$2,0),0)</f>
        <v>0.09</v>
      </c>
      <c r="AF4676" s="7">
        <f t="shared" si="722"/>
        <v>1597.6520999999998</v>
      </c>
      <c r="AG4676" s="16">
        <v>0</v>
      </c>
      <c r="AH4676" s="84">
        <f t="shared" si="726"/>
        <v>17751.689999999999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3418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3313</v>
      </c>
      <c r="K4677" s="2" t="s">
        <v>3392</v>
      </c>
      <c r="L4677" s="2" t="s">
        <v>35</v>
      </c>
      <c r="M4677" s="91" t="s">
        <v>1869</v>
      </c>
      <c r="N4677" s="64"/>
      <c r="O4677" s="64" t="s">
        <v>413</v>
      </c>
      <c r="P4677" s="64" t="s">
        <v>46</v>
      </c>
      <c r="Q4677" s="16">
        <v>0.02</v>
      </c>
      <c r="R4677" s="82">
        <v>62122</v>
      </c>
      <c r="S4677" s="64"/>
      <c r="T4677" s="84">
        <v>669441.05999999959</v>
      </c>
      <c r="U4677" s="84">
        <v>4700000</v>
      </c>
      <c r="V4677" s="84">
        <v>3790315.72</v>
      </c>
      <c r="W4677" s="84">
        <f t="shared" si="724"/>
        <v>1579125.3399999994</v>
      </c>
      <c r="X4677" s="84">
        <f t="shared" si="727"/>
        <v>3715995.8039215687</v>
      </c>
      <c r="Y4677" s="84"/>
      <c r="Z4677" s="16">
        <v>0</v>
      </c>
      <c r="AA4677" s="7">
        <v>0</v>
      </c>
      <c r="AB4677" s="7">
        <f t="shared" si="720"/>
        <v>3715995.8039215687</v>
      </c>
      <c r="AC4677" s="5">
        <f t="shared" si="721"/>
        <v>74319.916078431532</v>
      </c>
      <c r="AD4677" s="84">
        <f t="shared" si="725"/>
        <v>3790315.72</v>
      </c>
      <c r="AE4677" s="3">
        <f>VLOOKUP(I4677,[1]媒体政策预估表!A:N,MATCH(O4677,[1]媒体政策预估表!$A$2:$M$2,0),0)</f>
        <v>0.09</v>
      </c>
      <c r="AF4677" s="7">
        <f t="shared" si="722"/>
        <v>341128.41480000003</v>
      </c>
      <c r="AG4677" s="16">
        <v>0</v>
      </c>
      <c r="AH4677" s="84">
        <f t="shared" si="726"/>
        <v>3790315.72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3420</v>
      </c>
      <c r="B4678" s="91" t="s">
        <v>35</v>
      </c>
      <c r="C4678" s="91" t="s">
        <v>36</v>
      </c>
      <c r="D4678" s="91" t="s">
        <v>54</v>
      </c>
      <c r="E4678" s="91" t="s">
        <v>115</v>
      </c>
      <c r="F4678" s="91" t="s">
        <v>115</v>
      </c>
      <c r="G4678" s="91" t="s">
        <v>115</v>
      </c>
      <c r="H4678" s="91">
        <v>22</v>
      </c>
      <c r="I4678" s="91" t="s">
        <v>2938</v>
      </c>
      <c r="J4678" s="2" t="s">
        <v>3313</v>
      </c>
      <c r="K4678" s="2" t="s">
        <v>3392</v>
      </c>
      <c r="L4678" s="2" t="s">
        <v>35</v>
      </c>
      <c r="M4678" s="91" t="s">
        <v>2959</v>
      </c>
      <c r="N4678" s="64"/>
      <c r="O4678" s="64" t="s">
        <v>413</v>
      </c>
      <c r="P4678" s="64" t="s">
        <v>46</v>
      </c>
      <c r="Q4678" s="16">
        <v>0.02</v>
      </c>
      <c r="R4678" s="82">
        <v>238152</v>
      </c>
      <c r="S4678" s="64"/>
      <c r="T4678" s="84">
        <v>125801.70000000019</v>
      </c>
      <c r="U4678" s="84">
        <v>1400000</v>
      </c>
      <c r="V4678" s="84">
        <v>1331119.1599999999</v>
      </c>
      <c r="W4678" s="84">
        <f t="shared" si="724"/>
        <v>194682.54000000027</v>
      </c>
      <c r="X4678" s="84">
        <f t="shared" si="727"/>
        <v>1305018.7843137253</v>
      </c>
      <c r="Y4678" s="84"/>
      <c r="Z4678" s="16">
        <v>0</v>
      </c>
      <c r="AA4678" s="7">
        <v>0</v>
      </c>
      <c r="AB4678" s="7">
        <f t="shared" si="720"/>
        <v>1305018.7843137253</v>
      </c>
      <c r="AC4678" s="5">
        <f t="shared" si="721"/>
        <v>26100.375686274609</v>
      </c>
      <c r="AD4678" s="84">
        <f t="shared" si="725"/>
        <v>1331119.1599999999</v>
      </c>
      <c r="AE4678" s="3">
        <f>VLOOKUP(I4678,[1]媒体政策预估表!A:N,MATCH(O4678,[1]媒体政策预估表!$A$2:$M$2,0),0)</f>
        <v>0.09</v>
      </c>
      <c r="AF4678" s="7">
        <f t="shared" si="722"/>
        <v>119800.72439999999</v>
      </c>
      <c r="AG4678" s="16">
        <v>0</v>
      </c>
      <c r="AH4678" s="84">
        <f t="shared" si="726"/>
        <v>1331119.1599999999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3417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3313</v>
      </c>
      <c r="K4679" s="2" t="s">
        <v>3392</v>
      </c>
      <c r="L4679" s="2" t="s">
        <v>35</v>
      </c>
      <c r="M4679" s="91" t="s">
        <v>2961</v>
      </c>
      <c r="N4679" s="64"/>
      <c r="O4679" s="64" t="s">
        <v>413</v>
      </c>
      <c r="P4679" s="64" t="s">
        <v>46</v>
      </c>
      <c r="Q4679" s="16">
        <v>0.02</v>
      </c>
      <c r="R4679" s="82">
        <v>227402</v>
      </c>
      <c r="S4679" s="64"/>
      <c r="T4679" s="84">
        <v>19274.260000000006</v>
      </c>
      <c r="U4679" s="84">
        <v>30000</v>
      </c>
      <c r="V4679" s="84">
        <v>31929.7</v>
      </c>
      <c r="W4679" s="84">
        <f t="shared" si="724"/>
        <v>17344.560000000009</v>
      </c>
      <c r="X4679" s="84">
        <f t="shared" si="727"/>
        <v>31303.627450980392</v>
      </c>
      <c r="Y4679" s="84"/>
      <c r="Z4679" s="16">
        <v>0</v>
      </c>
      <c r="AA4679" s="7">
        <v>0</v>
      </c>
      <c r="AB4679" s="7">
        <f t="shared" si="720"/>
        <v>31303.627450980392</v>
      </c>
      <c r="AC4679" s="5">
        <f t="shared" si="721"/>
        <v>626.07254901960914</v>
      </c>
      <c r="AD4679" s="84">
        <f t="shared" si="725"/>
        <v>31929.7</v>
      </c>
      <c r="AE4679" s="3">
        <f>VLOOKUP(I4679,[1]媒体政策预估表!A:N,MATCH(O4679,[1]媒体政策预估表!$A$2:$M$2,0),0)</f>
        <v>0.09</v>
      </c>
      <c r="AF4679" s="7">
        <f t="shared" si="722"/>
        <v>2873.6729999999998</v>
      </c>
      <c r="AG4679" s="16">
        <v>0</v>
      </c>
      <c r="AH4679" s="84">
        <f t="shared" si="726"/>
        <v>31929.7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3417</v>
      </c>
      <c r="B4680" s="91" t="s">
        <v>35</v>
      </c>
      <c r="C4680" s="91" t="s">
        <v>36</v>
      </c>
      <c r="D4680" s="91" t="s">
        <v>54</v>
      </c>
      <c r="E4680" s="91" t="s">
        <v>2960</v>
      </c>
      <c r="F4680" s="91" t="s">
        <v>2960</v>
      </c>
      <c r="G4680" s="91" t="s">
        <v>2960</v>
      </c>
      <c r="H4680" s="91">
        <v>22</v>
      </c>
      <c r="I4680" s="91" t="s">
        <v>2938</v>
      </c>
      <c r="J4680" s="2" t="s">
        <v>3313</v>
      </c>
      <c r="K4680" s="2" t="s">
        <v>3392</v>
      </c>
      <c r="L4680" s="2" t="s">
        <v>35</v>
      </c>
      <c r="M4680" s="91" t="s">
        <v>2962</v>
      </c>
      <c r="N4680" s="64"/>
      <c r="O4680" s="64" t="s">
        <v>413</v>
      </c>
      <c r="P4680" s="64" t="s">
        <v>46</v>
      </c>
      <c r="Q4680" s="16">
        <v>0.02</v>
      </c>
      <c r="R4680" s="82">
        <v>110452</v>
      </c>
      <c r="S4680" s="64"/>
      <c r="T4680" s="84">
        <v>72509.440000000031</v>
      </c>
      <c r="U4680" s="84">
        <v>100000</v>
      </c>
      <c r="V4680" s="84">
        <v>130405.97</v>
      </c>
      <c r="W4680" s="84">
        <f t="shared" si="724"/>
        <v>42103.47000000003</v>
      </c>
      <c r="X4680" s="84">
        <f t="shared" si="727"/>
        <v>127848.99019607843</v>
      </c>
      <c r="Y4680" s="84"/>
      <c r="Z4680" s="16">
        <v>0</v>
      </c>
      <c r="AA4680" s="7">
        <v>0</v>
      </c>
      <c r="AB4680" s="7">
        <f t="shared" si="720"/>
        <v>127848.99019607843</v>
      </c>
      <c r="AC4680" s="5">
        <f t="shared" si="721"/>
        <v>2556.9798039215675</v>
      </c>
      <c r="AD4680" s="84">
        <f t="shared" si="725"/>
        <v>130405.97</v>
      </c>
      <c r="AE4680" s="3">
        <f>VLOOKUP(I4680,[1]媒体政策预估表!A:N,MATCH(O4680,[1]媒体政策预估表!$A$2:$M$2,0),0)</f>
        <v>0.09</v>
      </c>
      <c r="AF4680" s="7">
        <f t="shared" si="722"/>
        <v>11736.5373</v>
      </c>
      <c r="AG4680" s="16">
        <v>0</v>
      </c>
      <c r="AH4680" s="84">
        <f t="shared" si="726"/>
        <v>130405.97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3417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3313</v>
      </c>
      <c r="K4681" s="2" t="s">
        <v>3392</v>
      </c>
      <c r="L4681" s="2" t="s">
        <v>35</v>
      </c>
      <c r="M4681" s="91" t="s">
        <v>2963</v>
      </c>
      <c r="N4681" s="64"/>
      <c r="O4681" s="64" t="s">
        <v>413</v>
      </c>
      <c r="P4681" s="64" t="s">
        <v>46</v>
      </c>
      <c r="Q4681" s="16">
        <v>0.02</v>
      </c>
      <c r="R4681" s="82">
        <v>242342</v>
      </c>
      <c r="S4681" s="64"/>
      <c r="T4681" s="84">
        <v>3769.33</v>
      </c>
      <c r="U4681" s="84">
        <v>40000</v>
      </c>
      <c r="V4681" s="84">
        <v>23902.21</v>
      </c>
      <c r="W4681" s="84">
        <f t="shared" si="724"/>
        <v>19867.120000000003</v>
      </c>
      <c r="X4681" s="84">
        <f t="shared" si="727"/>
        <v>23433.539215686273</v>
      </c>
      <c r="Y4681" s="84"/>
      <c r="Z4681" s="16">
        <v>0</v>
      </c>
      <c r="AA4681" s="7">
        <v>0</v>
      </c>
      <c r="AB4681" s="7">
        <f t="shared" si="720"/>
        <v>23433.539215686273</v>
      </c>
      <c r="AC4681" s="5">
        <f t="shared" si="721"/>
        <v>468.67078431372647</v>
      </c>
      <c r="AD4681" s="84">
        <f t="shared" si="725"/>
        <v>23902.21</v>
      </c>
      <c r="AE4681" s="3">
        <f>VLOOKUP(I4681,[1]媒体政策预估表!A:N,MATCH(O4681,[1]媒体政策预估表!$A$2:$M$2,0),0)</f>
        <v>0.09</v>
      </c>
      <c r="AF4681" s="7">
        <f t="shared" si="722"/>
        <v>2151.1988999999999</v>
      </c>
      <c r="AG4681" s="16">
        <v>0</v>
      </c>
      <c r="AH4681" s="84">
        <f t="shared" si="726"/>
        <v>23902.21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3417</v>
      </c>
      <c r="B4682" s="91" t="s">
        <v>35</v>
      </c>
      <c r="C4682" s="91" t="s">
        <v>36</v>
      </c>
      <c r="D4682" s="91" t="s">
        <v>37</v>
      </c>
      <c r="E4682" s="91" t="s">
        <v>224</v>
      </c>
      <c r="F4682" s="91" t="s">
        <v>465</v>
      </c>
      <c r="G4682" s="91" t="s">
        <v>224</v>
      </c>
      <c r="H4682" s="91">
        <v>22</v>
      </c>
      <c r="I4682" s="91" t="s">
        <v>2938</v>
      </c>
      <c r="J4682" s="2" t="s">
        <v>3313</v>
      </c>
      <c r="K4682" s="2" t="s">
        <v>3392</v>
      </c>
      <c r="L4682" s="2" t="s">
        <v>35</v>
      </c>
      <c r="M4682" s="91" t="s">
        <v>2964</v>
      </c>
      <c r="N4682" s="64"/>
      <c r="O4682" s="64" t="s">
        <v>413</v>
      </c>
      <c r="P4682" s="64" t="s">
        <v>46</v>
      </c>
      <c r="Q4682" s="16">
        <v>0.02</v>
      </c>
      <c r="R4682" s="82">
        <v>245152</v>
      </c>
      <c r="S4682" s="64"/>
      <c r="T4682" s="84">
        <v>5236.5300000000007</v>
      </c>
      <c r="U4682" s="84">
        <v>30000</v>
      </c>
      <c r="V4682" s="84">
        <v>16752.22</v>
      </c>
      <c r="W4682" s="84">
        <f t="shared" si="724"/>
        <v>18484.309999999998</v>
      </c>
      <c r="X4682" s="84">
        <f t="shared" si="727"/>
        <v>16423.745098039217</v>
      </c>
      <c r="Y4682" s="84"/>
      <c r="Z4682" s="16">
        <v>0</v>
      </c>
      <c r="AA4682" s="7">
        <v>0</v>
      </c>
      <c r="AB4682" s="7">
        <f t="shared" si="720"/>
        <v>16423.745098039217</v>
      </c>
      <c r="AC4682" s="5">
        <f t="shared" si="721"/>
        <v>328.47490196078434</v>
      </c>
      <c r="AD4682" s="84">
        <f t="shared" si="725"/>
        <v>16752.22</v>
      </c>
      <c r="AE4682" s="3">
        <f>VLOOKUP(I4682,[1]媒体政策预估表!A:N,MATCH(O4682,[1]媒体政策预估表!$A$2:$M$2,0),0)</f>
        <v>0.09</v>
      </c>
      <c r="AF4682" s="7">
        <f t="shared" si="722"/>
        <v>1507.6998000000001</v>
      </c>
      <c r="AG4682" s="16">
        <v>0</v>
      </c>
      <c r="AH4682" s="84">
        <f t="shared" si="726"/>
        <v>16752.22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3418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3313</v>
      </c>
      <c r="K4683" s="2" t="s">
        <v>3392</v>
      </c>
      <c r="L4683" s="2" t="s">
        <v>35</v>
      </c>
      <c r="M4683" s="91" t="s">
        <v>3080</v>
      </c>
      <c r="N4683" s="64"/>
      <c r="O4683" s="64" t="s">
        <v>413</v>
      </c>
      <c r="P4683" s="64" t="s">
        <v>46</v>
      </c>
      <c r="Q4683" s="16">
        <v>0.02</v>
      </c>
      <c r="R4683" s="82">
        <v>33302</v>
      </c>
      <c r="S4683" s="64"/>
      <c r="T4683" s="84">
        <v>70076.809999999969</v>
      </c>
      <c r="U4683" s="84">
        <v>102000</v>
      </c>
      <c r="V4683" s="84">
        <v>0</v>
      </c>
      <c r="W4683" s="84">
        <f t="shared" si="724"/>
        <v>172076.80999999997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3417</v>
      </c>
      <c r="B4684" s="91" t="s">
        <v>35</v>
      </c>
      <c r="C4684" s="91" t="s">
        <v>36</v>
      </c>
      <c r="D4684" s="91" t="s">
        <v>37</v>
      </c>
      <c r="E4684" s="91" t="s">
        <v>57</v>
      </c>
      <c r="F4684" s="91" t="s">
        <v>3075</v>
      </c>
      <c r="G4684" s="91" t="s">
        <v>57</v>
      </c>
      <c r="H4684" s="91">
        <v>22</v>
      </c>
      <c r="I4684" s="91" t="s">
        <v>2938</v>
      </c>
      <c r="J4684" s="2" t="s">
        <v>3313</v>
      </c>
      <c r="K4684" s="2" t="s">
        <v>3392</v>
      </c>
      <c r="L4684" s="2" t="s">
        <v>35</v>
      </c>
      <c r="M4684" s="91" t="s">
        <v>3076</v>
      </c>
      <c r="N4684" s="64"/>
      <c r="O4684" s="64" t="s">
        <v>413</v>
      </c>
      <c r="P4684" s="64" t="s">
        <v>46</v>
      </c>
      <c r="Q4684" s="16">
        <v>0.02</v>
      </c>
      <c r="R4684" s="82">
        <v>216592</v>
      </c>
      <c r="S4684" s="64"/>
      <c r="T4684" s="84">
        <v>232339.65</v>
      </c>
      <c r="U4684" s="84">
        <v>102000</v>
      </c>
      <c r="V4684" s="84">
        <v>0</v>
      </c>
      <c r="W4684" s="84">
        <f t="shared" si="724"/>
        <v>334339.65000000002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si="720"/>
        <v>0</v>
      </c>
      <c r="AC4684" s="5">
        <f t="shared" si="721"/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si="722"/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3417</v>
      </c>
      <c r="B4685" s="91" t="s">
        <v>35</v>
      </c>
      <c r="C4685" s="91" t="s">
        <v>65</v>
      </c>
      <c r="D4685" s="91" t="s">
        <v>66</v>
      </c>
      <c r="E4685" s="91" t="s">
        <v>1910</v>
      </c>
      <c r="F4685" s="91" t="s">
        <v>1911</v>
      </c>
      <c r="G4685" s="91" t="s">
        <v>1910</v>
      </c>
      <c r="H4685" s="91">
        <v>22</v>
      </c>
      <c r="I4685" s="91" t="s">
        <v>2938</v>
      </c>
      <c r="J4685" s="2" t="s">
        <v>3313</v>
      </c>
      <c r="K4685" s="2" t="s">
        <v>3392</v>
      </c>
      <c r="L4685" s="2" t="s">
        <v>35</v>
      </c>
      <c r="M4685" s="91" t="s">
        <v>486</v>
      </c>
      <c r="N4685" s="64"/>
      <c r="O4685" s="64" t="s">
        <v>413</v>
      </c>
      <c r="P4685" s="64" t="s">
        <v>41</v>
      </c>
      <c r="Q4685" s="16">
        <v>0</v>
      </c>
      <c r="R4685" s="82">
        <v>41252</v>
      </c>
      <c r="S4685" s="64"/>
      <c r="T4685" s="84">
        <v>382278.83999999997</v>
      </c>
      <c r="U4685" s="84">
        <v>-75042.52</v>
      </c>
      <c r="V4685" s="84"/>
      <c r="W4685" s="84">
        <f t="shared" si="724"/>
        <v>307236.31999999995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ref="AB4685:AB4748" si="728">X4685+AA4685</f>
        <v>0</v>
      </c>
      <c r="AC4685" s="5">
        <f t="shared" ref="AC4685:AC4748" si="729">IF(P4685="返现",X4685*Q4685,V4685-X4685)</f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ref="AF4685:AF4748" si="730">AD4685*AE4685</f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3417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3313</v>
      </c>
      <c r="K4686" s="2" t="s">
        <v>3392</v>
      </c>
      <c r="L4686" s="2" t="s">
        <v>35</v>
      </c>
      <c r="M4686" s="91" t="s">
        <v>472</v>
      </c>
      <c r="N4686" s="64"/>
      <c r="O4686" s="64" t="s">
        <v>413</v>
      </c>
      <c r="P4686" s="64" t="s">
        <v>46</v>
      </c>
      <c r="Q4686" s="16">
        <v>0.03</v>
      </c>
      <c r="R4686" s="82">
        <v>102202</v>
      </c>
      <c r="S4686" s="64"/>
      <c r="T4686" s="84">
        <f>21734.55-426.17</f>
        <v>21308.38</v>
      </c>
      <c r="U4686" s="84">
        <v>-21308.38</v>
      </c>
      <c r="V4686" s="84">
        <v>0</v>
      </c>
      <c r="W4686" s="84">
        <f t="shared" si="724"/>
        <v>0</v>
      </c>
      <c r="X4686" s="84">
        <f t="shared" si="727"/>
        <v>0</v>
      </c>
      <c r="Y4686" s="84"/>
      <c r="Z4686" s="16">
        <v>0</v>
      </c>
      <c r="AA4686" s="7">
        <v>0</v>
      </c>
      <c r="AB4686" s="7">
        <f t="shared" si="728"/>
        <v>0</v>
      </c>
      <c r="AC4686" s="5">
        <f t="shared" si="729"/>
        <v>0</v>
      </c>
      <c r="AD4686" s="84">
        <f t="shared" si="725"/>
        <v>0</v>
      </c>
      <c r="AE4686" s="3">
        <f>VLOOKUP(I4686,[1]媒体政策预估表!A:N,MATCH(O4686,[1]媒体政策预估表!$A$2:$M$2,0),0)</f>
        <v>0.09</v>
      </c>
      <c r="AF4686" s="7">
        <f t="shared" si="730"/>
        <v>0</v>
      </c>
      <c r="AG4686" s="16">
        <v>0</v>
      </c>
      <c r="AH4686" s="84">
        <f t="shared" si="726"/>
        <v>0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3607</v>
      </c>
      <c r="B4687" s="91" t="s">
        <v>35</v>
      </c>
      <c r="C4687" s="91" t="s">
        <v>65</v>
      </c>
      <c r="D4687" s="91" t="s">
        <v>66</v>
      </c>
      <c r="E4687" s="91" t="s">
        <v>472</v>
      </c>
      <c r="F4687" s="91" t="s">
        <v>472</v>
      </c>
      <c r="G4687" s="91" t="s">
        <v>472</v>
      </c>
      <c r="H4687" s="91">
        <v>22</v>
      </c>
      <c r="I4687" s="91" t="s">
        <v>2938</v>
      </c>
      <c r="J4687" s="2" t="s">
        <v>3313</v>
      </c>
      <c r="K4687" s="2" t="s">
        <v>3392</v>
      </c>
      <c r="L4687" s="2" t="s">
        <v>35</v>
      </c>
      <c r="M4687" s="91" t="s">
        <v>472</v>
      </c>
      <c r="N4687" s="64"/>
      <c r="O4687" s="64" t="s">
        <v>413</v>
      </c>
      <c r="P4687" s="64" t="s">
        <v>41</v>
      </c>
      <c r="Q4687" s="16">
        <v>0</v>
      </c>
      <c r="R4687" s="82">
        <v>102202</v>
      </c>
      <c r="S4687" s="64"/>
      <c r="T4687" s="84">
        <f>-2998.06999999998+426.17</f>
        <v>-2571.8999999999801</v>
      </c>
      <c r="U4687" s="84">
        <v>271308.38</v>
      </c>
      <c r="V4687" s="84">
        <v>126669.81</v>
      </c>
      <c r="W4687" s="84">
        <f t="shared" si="724"/>
        <v>142066.67000000004</v>
      </c>
      <c r="X4687" s="84">
        <f t="shared" si="727"/>
        <v>126669.81</v>
      </c>
      <c r="Y4687" s="84"/>
      <c r="Z4687" s="16">
        <v>0</v>
      </c>
      <c r="AA4687" s="7">
        <v>0</v>
      </c>
      <c r="AB4687" s="7">
        <f t="shared" si="728"/>
        <v>126669.81</v>
      </c>
      <c r="AC4687" s="5">
        <f t="shared" si="729"/>
        <v>0</v>
      </c>
      <c r="AD4687" s="84">
        <f t="shared" si="725"/>
        <v>126669.81</v>
      </c>
      <c r="AE4687" s="3">
        <f>VLOOKUP(I4687,[1]媒体政策预估表!A:N,MATCH(O4687,[1]媒体政策预估表!$A$2:$M$2,0),0)</f>
        <v>0.09</v>
      </c>
      <c r="AF4687" s="7">
        <f t="shared" si="730"/>
        <v>11400.2829</v>
      </c>
      <c r="AG4687" s="16">
        <v>0</v>
      </c>
      <c r="AH4687" s="84">
        <f t="shared" si="726"/>
        <v>126669.81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3608</v>
      </c>
      <c r="B4688" s="91" t="s">
        <v>35</v>
      </c>
      <c r="C4688" s="91" t="s">
        <v>65</v>
      </c>
      <c r="D4688" s="91" t="s">
        <v>66</v>
      </c>
      <c r="E4688" s="91" t="s">
        <v>2389</v>
      </c>
      <c r="F4688" s="91" t="s">
        <v>2389</v>
      </c>
      <c r="G4688" s="91" t="s">
        <v>2389</v>
      </c>
      <c r="H4688" s="91">
        <v>22</v>
      </c>
      <c r="I4688" s="91" t="s">
        <v>2938</v>
      </c>
      <c r="J4688" s="2" t="s">
        <v>3313</v>
      </c>
      <c r="K4688" s="2" t="s">
        <v>3392</v>
      </c>
      <c r="L4688" s="2" t="s">
        <v>35</v>
      </c>
      <c r="M4688" s="91" t="s">
        <v>2390</v>
      </c>
      <c r="N4688" s="64"/>
      <c r="O4688" s="64" t="s">
        <v>413</v>
      </c>
      <c r="P4688" s="64" t="s">
        <v>41</v>
      </c>
      <c r="Q4688" s="16">
        <v>0</v>
      </c>
      <c r="R4688" s="82">
        <v>92622</v>
      </c>
      <c r="S4688" s="64"/>
      <c r="T4688" s="84">
        <v>43215.309999999881</v>
      </c>
      <c r="U4688" s="84">
        <v>200000</v>
      </c>
      <c r="V4688" s="84">
        <v>195945.5</v>
      </c>
      <c r="W4688" s="84">
        <f t="shared" si="724"/>
        <v>47269.809999999881</v>
      </c>
      <c r="X4688" s="84">
        <f t="shared" si="727"/>
        <v>195945.5</v>
      </c>
      <c r="Y4688" s="84"/>
      <c r="Z4688" s="16">
        <v>0</v>
      </c>
      <c r="AA4688" s="7">
        <v>0</v>
      </c>
      <c r="AB4688" s="7">
        <f t="shared" si="728"/>
        <v>195945.5</v>
      </c>
      <c r="AC4688" s="5">
        <f t="shared" si="729"/>
        <v>0</v>
      </c>
      <c r="AD4688" s="84">
        <f t="shared" si="725"/>
        <v>195945.5</v>
      </c>
      <c r="AE4688" s="3">
        <f>VLOOKUP(I4688,[1]媒体政策预估表!A:N,MATCH(O4688,[1]媒体政策预估表!$A$2:$M$2,0),0)</f>
        <v>0.09</v>
      </c>
      <c r="AF4688" s="7">
        <f t="shared" si="730"/>
        <v>17635.095000000001</v>
      </c>
      <c r="AG4688" s="16">
        <v>0</v>
      </c>
      <c r="AH4688" s="84">
        <f t="shared" si="726"/>
        <v>195945.5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3607</v>
      </c>
      <c r="B4689" s="91" t="s">
        <v>35</v>
      </c>
      <c r="C4689" s="91" t="s">
        <v>65</v>
      </c>
      <c r="D4689" s="91" t="s">
        <v>66</v>
      </c>
      <c r="E4689" s="91" t="s">
        <v>476</v>
      </c>
      <c r="F4689" s="91" t="s">
        <v>476</v>
      </c>
      <c r="G4689" s="91" t="s">
        <v>476</v>
      </c>
      <c r="H4689" s="91">
        <v>22</v>
      </c>
      <c r="I4689" s="91" t="s">
        <v>2938</v>
      </c>
      <c r="J4689" s="2" t="s">
        <v>3313</v>
      </c>
      <c r="K4689" s="2" t="s">
        <v>3392</v>
      </c>
      <c r="L4689" s="2" t="s">
        <v>35</v>
      </c>
      <c r="M4689" s="91" t="s">
        <v>486</v>
      </c>
      <c r="N4689" s="64"/>
      <c r="O4689" s="64" t="s">
        <v>413</v>
      </c>
      <c r="P4689" s="64" t="s">
        <v>41</v>
      </c>
      <c r="Q4689" s="16">
        <v>0</v>
      </c>
      <c r="R4689" s="82">
        <v>41252</v>
      </c>
      <c r="S4689" s="64"/>
      <c r="T4689" s="84">
        <v>-71443.820000000007</v>
      </c>
      <c r="U4689" s="84">
        <v>175042.52000000002</v>
      </c>
      <c r="V4689" s="84">
        <f>103598.7-9390.52000000001</f>
        <v>94208.18</v>
      </c>
      <c r="W4689" s="84">
        <f t="shared" si="724"/>
        <v>9390.5200000000186</v>
      </c>
      <c r="X4689" s="84">
        <f t="shared" si="727"/>
        <v>94208.18</v>
      </c>
      <c r="Y4689" s="84"/>
      <c r="Z4689" s="16">
        <v>0</v>
      </c>
      <c r="AA4689" s="7">
        <v>0</v>
      </c>
      <c r="AB4689" s="7">
        <f t="shared" si="728"/>
        <v>94208.18</v>
      </c>
      <c r="AC4689" s="5">
        <f t="shared" si="729"/>
        <v>0</v>
      </c>
      <c r="AD4689" s="84">
        <f t="shared" si="725"/>
        <v>94208.18</v>
      </c>
      <c r="AE4689" s="3">
        <f>VLOOKUP(I4689,[1]媒体政策预估表!A:N,MATCH(O4689,[1]媒体政策预估表!$A$2:$M$2,0),0)</f>
        <v>0.09</v>
      </c>
      <c r="AF4689" s="7">
        <f t="shared" si="730"/>
        <v>8478.7361999999994</v>
      </c>
      <c r="AG4689" s="16">
        <v>0</v>
      </c>
      <c r="AH4689" s="84">
        <f t="shared" si="726"/>
        <v>94208.18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3607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3313</v>
      </c>
      <c r="K4690" s="2" t="s">
        <v>3392</v>
      </c>
      <c r="L4690" s="2" t="s">
        <v>35</v>
      </c>
      <c r="M4690" s="91" t="s">
        <v>2357</v>
      </c>
      <c r="N4690" s="64"/>
      <c r="O4690" s="64" t="s">
        <v>45</v>
      </c>
      <c r="P4690" s="64" t="s">
        <v>46</v>
      </c>
      <c r="Q4690" s="16">
        <v>0.05</v>
      </c>
      <c r="R4690" s="82">
        <v>10872</v>
      </c>
      <c r="S4690" s="64"/>
      <c r="T4690" s="84">
        <v>0</v>
      </c>
      <c r="U4690" s="84">
        <v>1684.22</v>
      </c>
      <c r="V4690" s="84">
        <v>1684.22</v>
      </c>
      <c r="W4690" s="84">
        <f t="shared" si="724"/>
        <v>0</v>
      </c>
      <c r="X4690" s="84">
        <f t="shared" si="727"/>
        <v>1604.0190476190476</v>
      </c>
      <c r="Y4690" s="84"/>
      <c r="Z4690" s="16">
        <v>0</v>
      </c>
      <c r="AA4690" s="7">
        <v>0</v>
      </c>
      <c r="AB4690" s="7">
        <f t="shared" si="728"/>
        <v>1604.0190476190476</v>
      </c>
      <c r="AC4690" s="5">
        <f t="shared" si="729"/>
        <v>80.200952380952458</v>
      </c>
      <c r="AD4690" s="84">
        <f t="shared" si="725"/>
        <v>1684.22</v>
      </c>
      <c r="AE4690" s="3">
        <f>VLOOKUP(I4690,[1]媒体政策预估表!A:N,MATCH(O4690,[1]媒体政策预估表!$A$2:$M$2,0),0)</f>
        <v>0.18</v>
      </c>
      <c r="AF4690" s="7">
        <f t="shared" si="730"/>
        <v>303.15960000000001</v>
      </c>
      <c r="AG4690" s="16">
        <v>0</v>
      </c>
      <c r="AH4690" s="84">
        <f t="shared" si="726"/>
        <v>1684.22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3607</v>
      </c>
      <c r="B4691" s="91" t="s">
        <v>35</v>
      </c>
      <c r="C4691" s="91" t="s">
        <v>65</v>
      </c>
      <c r="D4691" s="91" t="s">
        <v>66</v>
      </c>
      <c r="E4691" s="91" t="s">
        <v>2357</v>
      </c>
      <c r="F4691" s="91" t="s">
        <v>2357</v>
      </c>
      <c r="G4691" s="91" t="s">
        <v>2357</v>
      </c>
      <c r="H4691" s="91">
        <v>22</v>
      </c>
      <c r="I4691" s="91" t="s">
        <v>2938</v>
      </c>
      <c r="J4691" s="2" t="s">
        <v>3313</v>
      </c>
      <c r="K4691" s="2" t="s">
        <v>3392</v>
      </c>
      <c r="L4691" s="2" t="s">
        <v>35</v>
      </c>
      <c r="M4691" s="91" t="s">
        <v>2357</v>
      </c>
      <c r="N4691" s="64"/>
      <c r="O4691" s="64" t="s">
        <v>413</v>
      </c>
      <c r="P4691" s="64" t="s">
        <v>46</v>
      </c>
      <c r="Q4691" s="16">
        <v>0.02</v>
      </c>
      <c r="R4691" s="82">
        <v>10872</v>
      </c>
      <c r="S4691" s="64"/>
      <c r="T4691" s="84">
        <v>1056212.9899999998</v>
      </c>
      <c r="U4691" s="84">
        <v>2450000</v>
      </c>
      <c r="V4691" s="84">
        <v>1374890.47</v>
      </c>
      <c r="W4691" s="84">
        <f t="shared" si="724"/>
        <v>2131322.5199999996</v>
      </c>
      <c r="X4691" s="84">
        <f t="shared" si="727"/>
        <v>1347931.8333333333</v>
      </c>
      <c r="Y4691" s="84"/>
      <c r="Z4691" s="16">
        <v>0</v>
      </c>
      <c r="AA4691" s="7">
        <v>0</v>
      </c>
      <c r="AB4691" s="7">
        <f t="shared" si="728"/>
        <v>1347931.8333333333</v>
      </c>
      <c r="AC4691" s="5">
        <f t="shared" si="729"/>
        <v>26958.636666666716</v>
      </c>
      <c r="AD4691" s="84">
        <f t="shared" si="725"/>
        <v>1374890.47</v>
      </c>
      <c r="AE4691" s="3">
        <f>VLOOKUP(I4691,[1]媒体政策预估表!A:N,MATCH(O4691,[1]媒体政策预估表!$A$2:$M$2,0),0)</f>
        <v>0.09</v>
      </c>
      <c r="AF4691" s="7">
        <f t="shared" si="730"/>
        <v>123740.14229999999</v>
      </c>
      <c r="AG4691" s="16">
        <v>0</v>
      </c>
      <c r="AH4691" s="84">
        <f t="shared" si="726"/>
        <v>1374890.47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3607</v>
      </c>
      <c r="B4692" s="91" t="s">
        <v>35</v>
      </c>
      <c r="C4692" s="91" t="s">
        <v>65</v>
      </c>
      <c r="D4692" s="91" t="s">
        <v>66</v>
      </c>
      <c r="E4692" s="91" t="s">
        <v>490</v>
      </c>
      <c r="F4692" s="91" t="s">
        <v>490</v>
      </c>
      <c r="G4692" s="91" t="s">
        <v>490</v>
      </c>
      <c r="H4692" s="91">
        <v>22</v>
      </c>
      <c r="I4692" s="91" t="s">
        <v>2938</v>
      </c>
      <c r="J4692" s="2" t="s">
        <v>3313</v>
      </c>
      <c r="K4692" s="2" t="s">
        <v>3392</v>
      </c>
      <c r="L4692" s="2" t="s">
        <v>35</v>
      </c>
      <c r="M4692" s="91" t="s">
        <v>3609</v>
      </c>
      <c r="N4692" s="64"/>
      <c r="O4692" s="64" t="s">
        <v>413</v>
      </c>
      <c r="P4692" s="64" t="s">
        <v>41</v>
      </c>
      <c r="Q4692" s="16">
        <v>0</v>
      </c>
      <c r="R4692" s="82">
        <v>176062</v>
      </c>
      <c r="S4692" s="64"/>
      <c r="T4692" s="84">
        <v>0</v>
      </c>
      <c r="U4692" s="84">
        <v>50000</v>
      </c>
      <c r="V4692" s="84">
        <v>26476.48</v>
      </c>
      <c r="W4692" s="84">
        <f t="shared" si="724"/>
        <v>23523.52</v>
      </c>
      <c r="X4692" s="84">
        <f t="shared" si="727"/>
        <v>26476.48</v>
      </c>
      <c r="Y4692" s="84"/>
      <c r="Z4692" s="16">
        <v>0</v>
      </c>
      <c r="AA4692" s="7">
        <v>0</v>
      </c>
      <c r="AB4692" s="7">
        <f t="shared" si="728"/>
        <v>26476.48</v>
      </c>
      <c r="AC4692" s="5">
        <f t="shared" si="729"/>
        <v>0</v>
      </c>
      <c r="AD4692" s="84">
        <f t="shared" si="725"/>
        <v>26476.48</v>
      </c>
      <c r="AE4692" s="3">
        <f>VLOOKUP(I4692,[1]媒体政策预估表!A:N,MATCH(O4692,[1]媒体政策预估表!$A$2:$M$2,0),0)</f>
        <v>0.09</v>
      </c>
      <c r="AF4692" s="7">
        <f t="shared" si="730"/>
        <v>2382.8831999999998</v>
      </c>
      <c r="AG4692" s="16">
        <v>0</v>
      </c>
      <c r="AH4692" s="84">
        <f t="shared" si="726"/>
        <v>26476.48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3607</v>
      </c>
      <c r="B4693" s="91" t="s">
        <v>35</v>
      </c>
      <c r="C4693" s="91" t="s">
        <v>65</v>
      </c>
      <c r="D4693" s="91" t="s">
        <v>66</v>
      </c>
      <c r="E4693" s="91" t="s">
        <v>3150</v>
      </c>
      <c r="F4693" s="91" t="s">
        <v>3610</v>
      </c>
      <c r="G4693" s="91" t="s">
        <v>3150</v>
      </c>
      <c r="H4693" s="91">
        <v>22</v>
      </c>
      <c r="I4693" s="91" t="s">
        <v>2938</v>
      </c>
      <c r="J4693" s="2" t="s">
        <v>3313</v>
      </c>
      <c r="K4693" s="2" t="s">
        <v>3392</v>
      </c>
      <c r="L4693" s="2" t="s">
        <v>35</v>
      </c>
      <c r="M4693" s="91" t="s">
        <v>3048</v>
      </c>
      <c r="N4693" s="64"/>
      <c r="O4693" s="64" t="s">
        <v>413</v>
      </c>
      <c r="P4693" s="64" t="s">
        <v>41</v>
      </c>
      <c r="Q4693" s="16">
        <v>0</v>
      </c>
      <c r="R4693" s="82">
        <v>18122</v>
      </c>
      <c r="S4693" s="64"/>
      <c r="T4693" s="84">
        <v>0</v>
      </c>
      <c r="U4693" s="84">
        <v>400000</v>
      </c>
      <c r="V4693" s="84">
        <v>130612.64000000001</v>
      </c>
      <c r="W4693" s="84">
        <f t="shared" si="724"/>
        <v>269387.36</v>
      </c>
      <c r="X4693" s="84">
        <f t="shared" si="727"/>
        <v>130612.64000000001</v>
      </c>
      <c r="Y4693" s="84"/>
      <c r="Z4693" s="16">
        <v>0</v>
      </c>
      <c r="AA4693" s="7">
        <v>0</v>
      </c>
      <c r="AB4693" s="7">
        <f t="shared" si="728"/>
        <v>130612.64000000001</v>
      </c>
      <c r="AC4693" s="5">
        <f t="shared" si="729"/>
        <v>0</v>
      </c>
      <c r="AD4693" s="84">
        <f t="shared" si="725"/>
        <v>130612.64000000001</v>
      </c>
      <c r="AE4693" s="3">
        <f>VLOOKUP(I4693,[1]媒体政策预估表!A:N,MATCH(O4693,[1]媒体政策预估表!$A$2:$M$2,0),0)</f>
        <v>0.09</v>
      </c>
      <c r="AF4693" s="7">
        <f t="shared" si="730"/>
        <v>11755.1376</v>
      </c>
      <c r="AG4693" s="16">
        <v>0</v>
      </c>
      <c r="AH4693" s="84">
        <f t="shared" si="726"/>
        <v>130612.64000000001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3607</v>
      </c>
      <c r="B4694" s="91" t="s">
        <v>35</v>
      </c>
      <c r="C4694" s="91" t="s">
        <v>65</v>
      </c>
      <c r="D4694" s="91" t="s">
        <v>66</v>
      </c>
      <c r="E4694" s="91" t="s">
        <v>497</v>
      </c>
      <c r="F4694" s="91" t="s">
        <v>497</v>
      </c>
      <c r="G4694" s="91" t="s">
        <v>497</v>
      </c>
      <c r="H4694" s="91">
        <v>22</v>
      </c>
      <c r="I4694" s="91" t="s">
        <v>2938</v>
      </c>
      <c r="J4694" s="2" t="s">
        <v>3313</v>
      </c>
      <c r="K4694" s="2" t="s">
        <v>3392</v>
      </c>
      <c r="L4694" s="2" t="s">
        <v>35</v>
      </c>
      <c r="M4694" s="91" t="s">
        <v>498</v>
      </c>
      <c r="N4694" s="64"/>
      <c r="O4694" s="64" t="s">
        <v>413</v>
      </c>
      <c r="P4694" s="64" t="s">
        <v>41</v>
      </c>
      <c r="Q4694" s="16">
        <v>0</v>
      </c>
      <c r="R4694" s="82">
        <v>16172</v>
      </c>
      <c r="S4694" s="64"/>
      <c r="T4694" s="84">
        <v>4433485.5699999984</v>
      </c>
      <c r="U4694" s="84">
        <v>800000</v>
      </c>
      <c r="V4694" s="84">
        <v>781283.16</v>
      </c>
      <c r="W4694" s="84">
        <f t="shared" si="724"/>
        <v>4452202.4099999983</v>
      </c>
      <c r="X4694" s="84">
        <f t="shared" si="727"/>
        <v>781283.16</v>
      </c>
      <c r="Y4694" s="84"/>
      <c r="Z4694" s="16">
        <v>0</v>
      </c>
      <c r="AA4694" s="7">
        <v>0</v>
      </c>
      <c r="AB4694" s="7">
        <f t="shared" si="728"/>
        <v>781283.16</v>
      </c>
      <c r="AC4694" s="5">
        <f t="shared" si="729"/>
        <v>0</v>
      </c>
      <c r="AD4694" s="84">
        <f t="shared" si="725"/>
        <v>781283.16</v>
      </c>
      <c r="AE4694" s="3">
        <f>VLOOKUP(I4694,[1]媒体政策预估表!A:N,MATCH(O4694,[1]媒体政策预估表!$A$2:$M$2,0),0)</f>
        <v>0.09</v>
      </c>
      <c r="AF4694" s="7">
        <f t="shared" si="730"/>
        <v>70315.484400000001</v>
      </c>
      <c r="AG4694" s="16">
        <v>0</v>
      </c>
      <c r="AH4694" s="84">
        <f t="shared" si="726"/>
        <v>781283.16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3608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3313</v>
      </c>
      <c r="K4695" s="2" t="s">
        <v>3392</v>
      </c>
      <c r="L4695" s="2" t="s">
        <v>35</v>
      </c>
      <c r="M4695" s="91" t="s">
        <v>504</v>
      </c>
      <c r="N4695" s="64"/>
      <c r="O4695" s="64" t="s">
        <v>413</v>
      </c>
      <c r="P4695" s="64" t="s">
        <v>46</v>
      </c>
      <c r="Q4695" s="16">
        <v>0.03</v>
      </c>
      <c r="R4695" s="82">
        <v>26112</v>
      </c>
      <c r="S4695" s="64"/>
      <c r="T4695" s="84">
        <v>54626.989999999991</v>
      </c>
      <c r="U4695" s="84">
        <v>-54627.02</v>
      </c>
      <c r="V4695" s="84">
        <v>0</v>
      </c>
      <c r="W4695" s="84">
        <v>0</v>
      </c>
      <c r="X4695" s="84">
        <f t="shared" si="727"/>
        <v>0</v>
      </c>
      <c r="Y4695" s="84"/>
      <c r="Z4695" s="16">
        <v>0</v>
      </c>
      <c r="AA4695" s="7">
        <v>0</v>
      </c>
      <c r="AB4695" s="7">
        <f t="shared" si="728"/>
        <v>0</v>
      </c>
      <c r="AC4695" s="5">
        <f t="shared" si="729"/>
        <v>0</v>
      </c>
      <c r="AD4695" s="84">
        <f t="shared" si="725"/>
        <v>0</v>
      </c>
      <c r="AE4695" s="3">
        <f>VLOOKUP(I4695,[1]媒体政策预估表!A:N,MATCH(O4695,[1]媒体政策预估表!$A$2:$M$2,0),0)</f>
        <v>0.09</v>
      </c>
      <c r="AF4695" s="7">
        <f t="shared" si="730"/>
        <v>0</v>
      </c>
      <c r="AG4695" s="16">
        <v>0</v>
      </c>
      <c r="AH4695" s="84">
        <f t="shared" si="726"/>
        <v>0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3420</v>
      </c>
      <c r="B4696" s="91" t="s">
        <v>35</v>
      </c>
      <c r="C4696" s="91" t="s">
        <v>65</v>
      </c>
      <c r="D4696" s="91" t="s">
        <v>66</v>
      </c>
      <c r="E4696" s="91" t="s">
        <v>504</v>
      </c>
      <c r="F4696" s="91" t="s">
        <v>504</v>
      </c>
      <c r="G4696" s="91" t="s">
        <v>504</v>
      </c>
      <c r="H4696" s="91">
        <v>22</v>
      </c>
      <c r="I4696" s="91" t="s">
        <v>2938</v>
      </c>
      <c r="J4696" s="2" t="s">
        <v>3313</v>
      </c>
      <c r="K4696" s="2" t="s">
        <v>3392</v>
      </c>
      <c r="L4696" s="2" t="s">
        <v>35</v>
      </c>
      <c r="M4696" s="91" t="s">
        <v>504</v>
      </c>
      <c r="N4696" s="64"/>
      <c r="O4696" s="64" t="s">
        <v>413</v>
      </c>
      <c r="P4696" s="64" t="s">
        <v>41</v>
      </c>
      <c r="Q4696" s="16">
        <v>0</v>
      </c>
      <c r="R4696" s="82">
        <v>26112</v>
      </c>
      <c r="S4696" s="64"/>
      <c r="T4696" s="84">
        <v>52843.719999999856</v>
      </c>
      <c r="U4696" s="84">
        <v>503035.94</v>
      </c>
      <c r="V4696" s="84">
        <v>359213.43</v>
      </c>
      <c r="W4696" s="84">
        <f t="shared" si="724"/>
        <v>196666.22999999992</v>
      </c>
      <c r="X4696" s="84">
        <f t="shared" si="727"/>
        <v>359213.43</v>
      </c>
      <c r="Y4696" s="84"/>
      <c r="Z4696" s="16">
        <v>0</v>
      </c>
      <c r="AA4696" s="7">
        <v>0</v>
      </c>
      <c r="AB4696" s="7">
        <f t="shared" si="728"/>
        <v>359213.43</v>
      </c>
      <c r="AC4696" s="5">
        <f t="shared" si="729"/>
        <v>0</v>
      </c>
      <c r="AD4696" s="84">
        <f t="shared" si="725"/>
        <v>359213.43</v>
      </c>
      <c r="AE4696" s="3">
        <f>VLOOKUP(I4696,[1]媒体政策预估表!A:N,MATCH(O4696,[1]媒体政策预估表!$A$2:$M$2,0),0)</f>
        <v>0.09</v>
      </c>
      <c r="AF4696" s="7">
        <f t="shared" si="730"/>
        <v>32329.208699999999</v>
      </c>
      <c r="AG4696" s="16">
        <v>0</v>
      </c>
      <c r="AH4696" s="84">
        <f t="shared" si="726"/>
        <v>359213.43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3607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3313</v>
      </c>
      <c r="K4697" s="2" t="s">
        <v>3392</v>
      </c>
      <c r="L4697" s="2" t="s">
        <v>35</v>
      </c>
      <c r="M4697" s="91" t="s">
        <v>2681</v>
      </c>
      <c r="N4697" s="64"/>
      <c r="O4697" s="64" t="s">
        <v>45</v>
      </c>
      <c r="P4697" s="64" t="s">
        <v>46</v>
      </c>
      <c r="Q4697" s="16">
        <v>0.06</v>
      </c>
      <c r="R4697" s="82">
        <v>72222</v>
      </c>
      <c r="S4697" s="64"/>
      <c r="T4697" s="84">
        <v>-963112.82000000007</v>
      </c>
      <c r="U4697" s="84">
        <v>127745.08</v>
      </c>
      <c r="V4697" s="84">
        <v>1200684.98</v>
      </c>
      <c r="W4697" s="84">
        <f t="shared" si="724"/>
        <v>-2036052.7200000002</v>
      </c>
      <c r="X4697" s="84">
        <f t="shared" si="727"/>
        <v>1132721.6792452829</v>
      </c>
      <c r="Y4697" s="84"/>
      <c r="Z4697" s="16">
        <v>0</v>
      </c>
      <c r="AA4697" s="7">
        <v>0</v>
      </c>
      <c r="AB4697" s="7">
        <f t="shared" si="728"/>
        <v>1132721.6792452829</v>
      </c>
      <c r="AC4697" s="5">
        <f t="shared" si="729"/>
        <v>67963.300754717086</v>
      </c>
      <c r="AD4697" s="84">
        <f t="shared" si="725"/>
        <v>1200684.98</v>
      </c>
      <c r="AE4697" s="3">
        <f>VLOOKUP(I4697,[1]媒体政策预估表!A:N,MATCH(O4697,[1]媒体政策预估表!$A$2:$M$2,0),0)</f>
        <v>0.18</v>
      </c>
      <c r="AF4697" s="7">
        <f t="shared" si="730"/>
        <v>216123.29639999999</v>
      </c>
      <c r="AG4697" s="16">
        <v>0</v>
      </c>
      <c r="AH4697" s="84">
        <f t="shared" si="726"/>
        <v>1200684.98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3607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3313</v>
      </c>
      <c r="K4698" s="2" t="s">
        <v>3392</v>
      </c>
      <c r="L4698" s="2" t="s">
        <v>35</v>
      </c>
      <c r="M4698" s="91" t="s">
        <v>2681</v>
      </c>
      <c r="N4698" s="64"/>
      <c r="O4698" s="64" t="s">
        <v>413</v>
      </c>
      <c r="P4698" s="64" t="s">
        <v>46</v>
      </c>
      <c r="Q4698" s="16">
        <v>0.04</v>
      </c>
      <c r="R4698" s="82">
        <v>72222</v>
      </c>
      <c r="S4698" s="64"/>
      <c r="T4698" s="84">
        <v>900000</v>
      </c>
      <c r="U4698" s="84">
        <v>1300000</v>
      </c>
      <c r="V4698" s="84">
        <v>100122.39999999909</v>
      </c>
      <c r="W4698" s="84">
        <f t="shared" si="724"/>
        <v>2099877.600000001</v>
      </c>
      <c r="X4698" s="84">
        <f t="shared" si="727"/>
        <v>96271.538461537581</v>
      </c>
      <c r="Y4698" s="84"/>
      <c r="Z4698" s="16">
        <v>0</v>
      </c>
      <c r="AA4698" s="7">
        <v>0</v>
      </c>
      <c r="AB4698" s="7">
        <f t="shared" si="728"/>
        <v>96271.538461537581</v>
      </c>
      <c r="AC4698" s="5">
        <f t="shared" si="729"/>
        <v>3850.8615384615114</v>
      </c>
      <c r="AD4698" s="84">
        <f t="shared" si="725"/>
        <v>100122.39999999909</v>
      </c>
      <c r="AE4698" s="3">
        <f>VLOOKUP(I4698,[1]媒体政策预估表!A:N,MATCH(O4698,[1]媒体政策预估表!$A$2:$M$2,0),0)</f>
        <v>0.09</v>
      </c>
      <c r="AF4698" s="7">
        <f t="shared" si="730"/>
        <v>9011.0159999999178</v>
      </c>
      <c r="AG4698" s="16">
        <v>0</v>
      </c>
      <c r="AH4698" s="84">
        <f t="shared" si="726"/>
        <v>100122.39999999909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3607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3313</v>
      </c>
      <c r="K4699" s="2" t="s">
        <v>3392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0.06</v>
      </c>
      <c r="R4699" s="82">
        <v>242112</v>
      </c>
      <c r="S4699" s="64"/>
      <c r="T4699" s="84">
        <v>0</v>
      </c>
      <c r="U4699" s="84">
        <v>4207.3999999999996</v>
      </c>
      <c r="V4699" s="84">
        <v>0</v>
      </c>
      <c r="W4699" s="84">
        <f t="shared" si="724"/>
        <v>4207.3999999999996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3420</v>
      </c>
      <c r="B4700" s="91" t="s">
        <v>35</v>
      </c>
      <c r="C4700" s="91" t="s">
        <v>65</v>
      </c>
      <c r="D4700" s="91" t="s">
        <v>66</v>
      </c>
      <c r="E4700" s="91" t="s">
        <v>2681</v>
      </c>
      <c r="F4700" s="91" t="s">
        <v>2682</v>
      </c>
      <c r="G4700" s="91" t="s">
        <v>2681</v>
      </c>
      <c r="H4700" s="91">
        <v>22</v>
      </c>
      <c r="I4700" s="91" t="s">
        <v>2938</v>
      </c>
      <c r="J4700" s="2" t="s">
        <v>3313</v>
      </c>
      <c r="K4700" s="2" t="s">
        <v>3392</v>
      </c>
      <c r="L4700" s="2" t="s">
        <v>35</v>
      </c>
      <c r="M4700" s="91" t="s">
        <v>2969</v>
      </c>
      <c r="N4700" s="64"/>
      <c r="O4700" s="64" t="s">
        <v>45</v>
      </c>
      <c r="P4700" s="64" t="s">
        <v>46</v>
      </c>
      <c r="Q4700" s="16">
        <v>0.08</v>
      </c>
      <c r="R4700" s="82">
        <v>242112</v>
      </c>
      <c r="S4700" s="64"/>
      <c r="T4700" s="84">
        <v>0</v>
      </c>
      <c r="U4700" s="84">
        <v>3846.15</v>
      </c>
      <c r="V4700" s="84">
        <v>0</v>
      </c>
      <c r="W4700" s="84">
        <f t="shared" si="724"/>
        <v>3846.15</v>
      </c>
      <c r="X4700" s="84">
        <f t="shared" si="727"/>
        <v>0</v>
      </c>
      <c r="Y4700" s="84"/>
      <c r="Z4700" s="16">
        <v>0</v>
      </c>
      <c r="AA4700" s="7">
        <v>0</v>
      </c>
      <c r="AB4700" s="7">
        <f t="shared" si="728"/>
        <v>0</v>
      </c>
      <c r="AC4700" s="5">
        <f t="shared" si="729"/>
        <v>0</v>
      </c>
      <c r="AD4700" s="84">
        <f t="shared" si="725"/>
        <v>0</v>
      </c>
      <c r="AE4700" s="3">
        <f>VLOOKUP(I4700,[1]媒体政策预估表!A:N,MATCH(O4700,[1]媒体政策预估表!$A$2:$M$2,0),0)</f>
        <v>0.18</v>
      </c>
      <c r="AF4700" s="7">
        <f t="shared" si="730"/>
        <v>0</v>
      </c>
      <c r="AG4700" s="16">
        <v>0</v>
      </c>
      <c r="AH4700" s="84">
        <f t="shared" si="726"/>
        <v>0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3608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3313</v>
      </c>
      <c r="K4701" s="2" t="s">
        <v>3392</v>
      </c>
      <c r="L4701" s="2" t="s">
        <v>35</v>
      </c>
      <c r="M4701" s="91" t="s">
        <v>2972</v>
      </c>
      <c r="N4701" s="64"/>
      <c r="O4701" s="64" t="s">
        <v>413</v>
      </c>
      <c r="P4701" s="64" t="s">
        <v>46</v>
      </c>
      <c r="Q4701" s="16">
        <v>0.01</v>
      </c>
      <c r="R4701" s="82">
        <v>77462</v>
      </c>
      <c r="S4701" s="64"/>
      <c r="T4701" s="84">
        <v>10388.010000000009</v>
      </c>
      <c r="U4701" s="84">
        <v>52520</v>
      </c>
      <c r="V4701" s="84">
        <v>43268</v>
      </c>
      <c r="W4701" s="84">
        <f t="shared" si="724"/>
        <v>19640.010000000009</v>
      </c>
      <c r="X4701" s="84">
        <f t="shared" si="727"/>
        <v>42839.603960396038</v>
      </c>
      <c r="Y4701" s="84"/>
      <c r="Z4701" s="16">
        <v>0</v>
      </c>
      <c r="AA4701" s="7">
        <v>0</v>
      </c>
      <c r="AB4701" s="7">
        <f t="shared" si="728"/>
        <v>42839.603960396038</v>
      </c>
      <c r="AC4701" s="5">
        <f t="shared" si="729"/>
        <v>428.39603960396198</v>
      </c>
      <c r="AD4701" s="84">
        <f t="shared" si="725"/>
        <v>43268</v>
      </c>
      <c r="AE4701" s="3">
        <f>VLOOKUP(I4701,[1]媒体政策预估表!A:N,MATCH(O4701,[1]媒体政策预估表!$A$2:$M$2,0),0)</f>
        <v>0.09</v>
      </c>
      <c r="AF4701" s="7">
        <f t="shared" si="730"/>
        <v>3894.12</v>
      </c>
      <c r="AG4701" s="16">
        <v>0</v>
      </c>
      <c r="AH4701" s="84">
        <f t="shared" si="726"/>
        <v>43268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3607</v>
      </c>
      <c r="B4702" s="91" t="s">
        <v>35</v>
      </c>
      <c r="C4702" s="91" t="s">
        <v>65</v>
      </c>
      <c r="D4702" s="91" t="s">
        <v>124</v>
      </c>
      <c r="E4702" s="91" t="s">
        <v>2970</v>
      </c>
      <c r="F4702" s="91" t="s">
        <v>2971</v>
      </c>
      <c r="G4702" s="91" t="s">
        <v>2970</v>
      </c>
      <c r="H4702" s="91">
        <v>22</v>
      </c>
      <c r="I4702" s="91" t="s">
        <v>2938</v>
      </c>
      <c r="J4702" s="2" t="s">
        <v>3313</v>
      </c>
      <c r="K4702" s="2" t="s">
        <v>3392</v>
      </c>
      <c r="L4702" s="2" t="s">
        <v>35</v>
      </c>
      <c r="M4702" s="91" t="s">
        <v>2973</v>
      </c>
      <c r="N4702" s="64"/>
      <c r="O4702" s="64" t="s">
        <v>413</v>
      </c>
      <c r="P4702" s="64" t="s">
        <v>46</v>
      </c>
      <c r="Q4702" s="16">
        <v>0.01</v>
      </c>
      <c r="R4702" s="82">
        <v>36962</v>
      </c>
      <c r="S4702" s="64"/>
      <c r="T4702" s="84">
        <v>34181</v>
      </c>
      <c r="U4702" s="84">
        <v>55550</v>
      </c>
      <c r="V4702" s="84">
        <v>60503</v>
      </c>
      <c r="W4702" s="84">
        <f t="shared" si="724"/>
        <v>29228</v>
      </c>
      <c r="X4702" s="84">
        <f t="shared" si="727"/>
        <v>59903.960396039605</v>
      </c>
      <c r="Y4702" s="84"/>
      <c r="Z4702" s="16">
        <v>0</v>
      </c>
      <c r="AA4702" s="7">
        <v>0</v>
      </c>
      <c r="AB4702" s="7">
        <f t="shared" si="728"/>
        <v>59903.960396039605</v>
      </c>
      <c r="AC4702" s="5">
        <f t="shared" si="729"/>
        <v>599.03960396039474</v>
      </c>
      <c r="AD4702" s="84">
        <f t="shared" si="725"/>
        <v>60503</v>
      </c>
      <c r="AE4702" s="3">
        <f>VLOOKUP(I4702,[1]媒体政策预估表!A:N,MATCH(O4702,[1]媒体政策预估表!$A$2:$M$2,0),0)</f>
        <v>0.09</v>
      </c>
      <c r="AF4702" s="7">
        <f t="shared" si="730"/>
        <v>5445.2699999999995</v>
      </c>
      <c r="AG4702" s="16">
        <v>0</v>
      </c>
      <c r="AH4702" s="84">
        <f t="shared" si="726"/>
        <v>60503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3607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3313</v>
      </c>
      <c r="K4703" s="2" t="s">
        <v>3392</v>
      </c>
      <c r="L4703" s="2" t="s">
        <v>35</v>
      </c>
      <c r="M4703" s="91" t="s">
        <v>2860</v>
      </c>
      <c r="N4703" s="64"/>
      <c r="O4703" s="64" t="s">
        <v>413</v>
      </c>
      <c r="P4703" s="64" t="s">
        <v>46</v>
      </c>
      <c r="Q4703" s="16">
        <v>0.02</v>
      </c>
      <c r="R4703" s="82">
        <v>19802</v>
      </c>
      <c r="S4703" s="64"/>
      <c r="T4703" s="84">
        <v>0</v>
      </c>
      <c r="U4703" s="84">
        <v>990.04</v>
      </c>
      <c r="V4703" s="84">
        <v>0</v>
      </c>
      <c r="W4703" s="84">
        <f t="shared" si="724"/>
        <v>990.04</v>
      </c>
      <c r="X4703" s="84">
        <f t="shared" si="727"/>
        <v>0</v>
      </c>
      <c r="Y4703" s="84"/>
      <c r="Z4703" s="16">
        <v>0</v>
      </c>
      <c r="AA4703" s="7">
        <v>0</v>
      </c>
      <c r="AB4703" s="7">
        <f t="shared" si="728"/>
        <v>0</v>
      </c>
      <c r="AC4703" s="5">
        <f t="shared" si="729"/>
        <v>0</v>
      </c>
      <c r="AD4703" s="84">
        <f t="shared" si="725"/>
        <v>0</v>
      </c>
      <c r="AE4703" s="3">
        <f>VLOOKUP(I4703,[1]媒体政策预估表!A:N,MATCH(O4703,[1]媒体政策预估表!$A$2:$M$2,0),0)</f>
        <v>0.09</v>
      </c>
      <c r="AF4703" s="7">
        <f t="shared" si="730"/>
        <v>0</v>
      </c>
      <c r="AG4703" s="16">
        <v>0</v>
      </c>
      <c r="AH4703" s="84">
        <f t="shared" si="726"/>
        <v>0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3420</v>
      </c>
      <c r="B4704" s="91" t="s">
        <v>35</v>
      </c>
      <c r="C4704" s="91" t="s">
        <v>65</v>
      </c>
      <c r="D4704" s="91" t="s">
        <v>124</v>
      </c>
      <c r="E4704" s="91" t="s">
        <v>2859</v>
      </c>
      <c r="F4704" s="91" t="s">
        <v>2859</v>
      </c>
      <c r="G4704" s="91" t="s">
        <v>2859</v>
      </c>
      <c r="H4704" s="91">
        <v>22</v>
      </c>
      <c r="I4704" s="91" t="s">
        <v>2938</v>
      </c>
      <c r="J4704" s="2" t="s">
        <v>3313</v>
      </c>
      <c r="K4704" s="2" t="s">
        <v>3392</v>
      </c>
      <c r="L4704" s="2" t="s">
        <v>35</v>
      </c>
      <c r="M4704" s="91" t="s">
        <v>2860</v>
      </c>
      <c r="N4704" s="64"/>
      <c r="O4704" s="64" t="s">
        <v>413</v>
      </c>
      <c r="P4704" s="64" t="s">
        <v>41</v>
      </c>
      <c r="Q4704" s="16">
        <v>0</v>
      </c>
      <c r="R4704" s="82">
        <v>19802</v>
      </c>
      <c r="S4704" s="64"/>
      <c r="T4704" s="84">
        <v>35064.97000000003</v>
      </c>
      <c r="U4704" s="84">
        <v>79009.960000000006</v>
      </c>
      <c r="V4704" s="84">
        <v>51920.29</v>
      </c>
      <c r="W4704" s="84">
        <f t="shared" si="724"/>
        <v>62154.640000000036</v>
      </c>
      <c r="X4704" s="84">
        <f t="shared" si="727"/>
        <v>51920.29</v>
      </c>
      <c r="Y4704" s="84"/>
      <c r="Z4704" s="16">
        <v>0</v>
      </c>
      <c r="AA4704" s="7">
        <v>0</v>
      </c>
      <c r="AB4704" s="7">
        <f t="shared" si="728"/>
        <v>51920.29</v>
      </c>
      <c r="AC4704" s="5">
        <f t="shared" si="729"/>
        <v>0</v>
      </c>
      <c r="AD4704" s="84">
        <f t="shared" si="725"/>
        <v>51920.29</v>
      </c>
      <c r="AE4704" s="3">
        <f>VLOOKUP(I4704,[1]媒体政策预估表!A:N,MATCH(O4704,[1]媒体政策预估表!$A$2:$M$2,0),0)</f>
        <v>0.09</v>
      </c>
      <c r="AF4704" s="7">
        <f t="shared" si="730"/>
        <v>4672.8261000000002</v>
      </c>
      <c r="AG4704" s="16">
        <v>0</v>
      </c>
      <c r="AH4704" s="84">
        <f t="shared" si="726"/>
        <v>51920.29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3607</v>
      </c>
      <c r="B4705" s="91" t="s">
        <v>35</v>
      </c>
      <c r="C4705" s="91" t="s">
        <v>65</v>
      </c>
      <c r="D4705" s="91" t="s">
        <v>127</v>
      </c>
      <c r="E4705" s="91" t="s">
        <v>3189</v>
      </c>
      <c r="F4705" s="91" t="s">
        <v>3427</v>
      </c>
      <c r="G4705" s="91" t="s">
        <v>3189</v>
      </c>
      <c r="H4705" s="91">
        <v>22</v>
      </c>
      <c r="I4705" s="91" t="s">
        <v>2938</v>
      </c>
      <c r="J4705" s="2" t="s">
        <v>3313</v>
      </c>
      <c r="K4705" s="2" t="s">
        <v>3392</v>
      </c>
      <c r="L4705" s="2" t="s">
        <v>35</v>
      </c>
      <c r="M4705" s="91" t="s">
        <v>3611</v>
      </c>
      <c r="N4705" s="64"/>
      <c r="O4705" s="64" t="s">
        <v>413</v>
      </c>
      <c r="P4705" s="64" t="s">
        <v>46</v>
      </c>
      <c r="Q4705" s="16">
        <v>0.02</v>
      </c>
      <c r="R4705" s="82">
        <v>55522</v>
      </c>
      <c r="S4705" s="64"/>
      <c r="T4705" s="84">
        <v>0</v>
      </c>
      <c r="U4705" s="84">
        <v>10200</v>
      </c>
      <c r="V4705" s="84">
        <v>10200</v>
      </c>
      <c r="W4705" s="84">
        <f t="shared" si="724"/>
        <v>0</v>
      </c>
      <c r="X4705" s="84">
        <f t="shared" si="727"/>
        <v>10000</v>
      </c>
      <c r="Y4705" s="84"/>
      <c r="Z4705" s="16">
        <v>0</v>
      </c>
      <c r="AA4705" s="7">
        <v>0</v>
      </c>
      <c r="AB4705" s="7">
        <f t="shared" si="728"/>
        <v>10000</v>
      </c>
      <c r="AC4705" s="5">
        <f t="shared" si="729"/>
        <v>200</v>
      </c>
      <c r="AD4705" s="84">
        <f t="shared" si="725"/>
        <v>10200</v>
      </c>
      <c r="AE4705" s="3">
        <f>VLOOKUP(I4705,[1]媒体政策预估表!A:N,MATCH(O4705,[1]媒体政策预估表!$A$2:$M$2,0),0)</f>
        <v>0.09</v>
      </c>
      <c r="AF4705" s="7">
        <f t="shared" si="730"/>
        <v>918</v>
      </c>
      <c r="AG4705" s="16">
        <v>0</v>
      </c>
      <c r="AH4705" s="84">
        <f t="shared" si="726"/>
        <v>10200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3608</v>
      </c>
      <c r="B4706" s="91" t="s">
        <v>35</v>
      </c>
      <c r="C4706" s="91" t="s">
        <v>65</v>
      </c>
      <c r="D4706" s="91" t="s">
        <v>127</v>
      </c>
      <c r="E4706" s="91" t="s">
        <v>3189</v>
      </c>
      <c r="F4706" s="91" t="s">
        <v>3427</v>
      </c>
      <c r="G4706" s="91" t="s">
        <v>3189</v>
      </c>
      <c r="H4706" s="91">
        <v>22</v>
      </c>
      <c r="I4706" s="91" t="s">
        <v>2938</v>
      </c>
      <c r="J4706" s="2" t="s">
        <v>3313</v>
      </c>
      <c r="K4706" s="2" t="s">
        <v>3392</v>
      </c>
      <c r="L4706" s="2" t="s">
        <v>35</v>
      </c>
      <c r="M4706" s="91" t="s">
        <v>3612</v>
      </c>
      <c r="N4706" s="64"/>
      <c r="O4706" s="64" t="s">
        <v>413</v>
      </c>
      <c r="P4706" s="64" t="s">
        <v>46</v>
      </c>
      <c r="Q4706" s="16">
        <v>0.02</v>
      </c>
      <c r="R4706" s="82">
        <v>205332</v>
      </c>
      <c r="S4706" s="64"/>
      <c r="T4706" s="84">
        <v>0</v>
      </c>
      <c r="U4706" s="84">
        <v>0</v>
      </c>
      <c r="V4706" s="84">
        <v>0</v>
      </c>
      <c r="W4706" s="84">
        <f t="shared" si="724"/>
        <v>0</v>
      </c>
      <c r="X4706" s="84">
        <f t="shared" si="727"/>
        <v>0</v>
      </c>
      <c r="Y4706" s="84"/>
      <c r="Z4706" s="16">
        <v>0</v>
      </c>
      <c r="AA4706" s="7">
        <v>0</v>
      </c>
      <c r="AB4706" s="7">
        <f t="shared" si="728"/>
        <v>0</v>
      </c>
      <c r="AC4706" s="5">
        <f t="shared" si="729"/>
        <v>0</v>
      </c>
      <c r="AD4706" s="84">
        <f t="shared" si="725"/>
        <v>0</v>
      </c>
      <c r="AE4706" s="3">
        <f>VLOOKUP(I4706,[1]媒体政策预估表!A:N,MATCH(O4706,[1]媒体政策预估表!$A$2:$M$2,0),0)</f>
        <v>0.09</v>
      </c>
      <c r="AF4706" s="7">
        <f t="shared" si="730"/>
        <v>0</v>
      </c>
      <c r="AG4706" s="16">
        <v>0</v>
      </c>
      <c r="AH4706" s="84">
        <f t="shared" si="726"/>
        <v>0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3420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3313</v>
      </c>
      <c r="K4707" s="2" t="s">
        <v>3392</v>
      </c>
      <c r="L4707" s="2" t="s">
        <v>35</v>
      </c>
      <c r="M4707" s="91" t="s">
        <v>2978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72892</v>
      </c>
      <c r="S4707" s="64"/>
      <c r="T4707" s="84">
        <v>185211.16999999993</v>
      </c>
      <c r="U4707" s="84">
        <v>609000</v>
      </c>
      <c r="V4707" s="84">
        <v>407757.79</v>
      </c>
      <c r="W4707" s="84">
        <f t="shared" si="724"/>
        <v>386453.37999999995</v>
      </c>
      <c r="X4707" s="84">
        <f t="shared" si="727"/>
        <v>401731.8128078818</v>
      </c>
      <c r="Y4707" s="84"/>
      <c r="Z4707" s="16">
        <v>0</v>
      </c>
      <c r="AA4707" s="7">
        <v>0</v>
      </c>
      <c r="AB4707" s="7">
        <f t="shared" si="728"/>
        <v>401731.8128078818</v>
      </c>
      <c r="AC4707" s="5">
        <f t="shared" si="729"/>
        <v>6025.9771921181818</v>
      </c>
      <c r="AD4707" s="84">
        <f t="shared" si="725"/>
        <v>407757.79</v>
      </c>
      <c r="AE4707" s="3">
        <f>VLOOKUP(I4707,[1]媒体政策预估表!A:N,MATCH(O4707,[1]媒体政策预估表!$A$2:$M$2,0),0)</f>
        <v>0.09</v>
      </c>
      <c r="AF4707" s="7">
        <f t="shared" si="730"/>
        <v>36698.201099999998</v>
      </c>
      <c r="AG4707" s="16">
        <v>0</v>
      </c>
      <c r="AH4707" s="84">
        <f t="shared" si="726"/>
        <v>407757.79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3420</v>
      </c>
      <c r="B4708" s="91" t="s">
        <v>35</v>
      </c>
      <c r="C4708" s="91" t="s">
        <v>47</v>
      </c>
      <c r="D4708" s="91" t="s">
        <v>63</v>
      </c>
      <c r="E4708" s="91" t="s">
        <v>531</v>
      </c>
      <c r="F4708" s="91" t="s">
        <v>531</v>
      </c>
      <c r="G4708" s="91" t="s">
        <v>531</v>
      </c>
      <c r="H4708" s="91">
        <v>22</v>
      </c>
      <c r="I4708" s="91" t="s">
        <v>2938</v>
      </c>
      <c r="J4708" s="2" t="s">
        <v>3313</v>
      </c>
      <c r="K4708" s="2" t="s">
        <v>3392</v>
      </c>
      <c r="L4708" s="2" t="s">
        <v>35</v>
      </c>
      <c r="M4708" s="91" t="s">
        <v>2979</v>
      </c>
      <c r="N4708" s="64"/>
      <c r="O4708" s="64" t="s">
        <v>413</v>
      </c>
      <c r="P4708" s="64" t="s">
        <v>46</v>
      </c>
      <c r="Q4708" s="16">
        <v>1.4999999999999999E-2</v>
      </c>
      <c r="R4708" s="82">
        <v>182662</v>
      </c>
      <c r="S4708" s="64"/>
      <c r="T4708" s="84">
        <v>24573.079999999987</v>
      </c>
      <c r="U4708" s="84">
        <v>101500</v>
      </c>
      <c r="V4708" s="84">
        <v>18337.439999999999</v>
      </c>
      <c r="W4708" s="84">
        <f t="shared" si="724"/>
        <v>107735.63999999998</v>
      </c>
      <c r="X4708" s="84">
        <f t="shared" si="727"/>
        <v>18066.443349753696</v>
      </c>
      <c r="Y4708" s="84"/>
      <c r="Z4708" s="16">
        <v>0</v>
      </c>
      <c r="AA4708" s="7">
        <v>0</v>
      </c>
      <c r="AB4708" s="7">
        <f t="shared" si="728"/>
        <v>18066.443349753696</v>
      </c>
      <c r="AC4708" s="5">
        <f t="shared" si="729"/>
        <v>270.99665024630303</v>
      </c>
      <c r="AD4708" s="84">
        <f t="shared" si="725"/>
        <v>18337.439999999999</v>
      </c>
      <c r="AE4708" s="3">
        <f>VLOOKUP(I4708,[1]媒体政策预估表!A:N,MATCH(O4708,[1]媒体政策预估表!$A$2:$M$2,0),0)</f>
        <v>0.09</v>
      </c>
      <c r="AF4708" s="7">
        <f t="shared" si="730"/>
        <v>1650.3695999999998</v>
      </c>
      <c r="AG4708" s="16">
        <v>0</v>
      </c>
      <c r="AH4708" s="84">
        <f t="shared" si="726"/>
        <v>18337.439999999999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3608</v>
      </c>
      <c r="B4709" s="91" t="s">
        <v>35</v>
      </c>
      <c r="C4709" s="91" t="s">
        <v>47</v>
      </c>
      <c r="D4709" s="91" t="s">
        <v>63</v>
      </c>
      <c r="E4709" s="91" t="s">
        <v>2483</v>
      </c>
      <c r="F4709" s="91" t="s">
        <v>2483</v>
      </c>
      <c r="G4709" s="91" t="s">
        <v>2483</v>
      </c>
      <c r="H4709" s="91">
        <v>22</v>
      </c>
      <c r="I4709" s="91" t="s">
        <v>2938</v>
      </c>
      <c r="J4709" s="2" t="s">
        <v>3313</v>
      </c>
      <c r="K4709" s="2" t="s">
        <v>3392</v>
      </c>
      <c r="L4709" s="2" t="s">
        <v>35</v>
      </c>
      <c r="M4709" s="91" t="s">
        <v>2483</v>
      </c>
      <c r="N4709" s="64"/>
      <c r="O4709" s="64" t="s">
        <v>413</v>
      </c>
      <c r="P4709" s="64" t="s">
        <v>41</v>
      </c>
      <c r="Q4709" s="16">
        <v>0</v>
      </c>
      <c r="R4709" s="82">
        <v>26532</v>
      </c>
      <c r="S4709" s="64"/>
      <c r="T4709" s="84">
        <v>49140.679999999891</v>
      </c>
      <c r="U4709" s="84">
        <v>79537.87</v>
      </c>
      <c r="V4709" s="84">
        <v>63851.19</v>
      </c>
      <c r="W4709" s="84">
        <f t="shared" si="724"/>
        <v>64827.359999999884</v>
      </c>
      <c r="X4709" s="84">
        <f t="shared" si="727"/>
        <v>63851.19</v>
      </c>
      <c r="Y4709" s="84"/>
      <c r="Z4709" s="16">
        <v>0</v>
      </c>
      <c r="AA4709" s="7">
        <v>0</v>
      </c>
      <c r="AB4709" s="7">
        <f t="shared" si="728"/>
        <v>63851.19</v>
      </c>
      <c r="AC4709" s="5">
        <f t="shared" si="729"/>
        <v>0</v>
      </c>
      <c r="AD4709" s="84">
        <f t="shared" si="725"/>
        <v>63851.19</v>
      </c>
      <c r="AE4709" s="3">
        <f>VLOOKUP(I4709,[1]媒体政策预估表!A:N,MATCH(O4709,[1]媒体政策预估表!$A$2:$M$2,0),0)</f>
        <v>0.09</v>
      </c>
      <c r="AF4709" s="7">
        <f t="shared" si="730"/>
        <v>5746.6071000000002</v>
      </c>
      <c r="AG4709" s="16">
        <v>0</v>
      </c>
      <c r="AH4709" s="84">
        <f t="shared" si="726"/>
        <v>63851.19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3420</v>
      </c>
      <c r="B4710" s="91" t="s">
        <v>35</v>
      </c>
      <c r="C4710" s="91" t="s">
        <v>47</v>
      </c>
      <c r="D4710" s="91" t="s">
        <v>63</v>
      </c>
      <c r="E4710" s="91" t="s">
        <v>2980</v>
      </c>
      <c r="F4710" s="91" t="s">
        <v>2980</v>
      </c>
      <c r="G4710" s="91" t="s">
        <v>2980</v>
      </c>
      <c r="H4710" s="91">
        <v>22</v>
      </c>
      <c r="I4710" s="91" t="s">
        <v>2938</v>
      </c>
      <c r="J4710" s="2" t="s">
        <v>3313</v>
      </c>
      <c r="K4710" s="2" t="s">
        <v>3392</v>
      </c>
      <c r="L4710" s="2" t="s">
        <v>35</v>
      </c>
      <c r="M4710" s="91" t="s">
        <v>2980</v>
      </c>
      <c r="N4710" s="64"/>
      <c r="O4710" s="64" t="s">
        <v>413</v>
      </c>
      <c r="P4710" s="64" t="s">
        <v>46</v>
      </c>
      <c r="Q4710" s="16">
        <v>0.02</v>
      </c>
      <c r="R4710" s="82">
        <v>114262</v>
      </c>
      <c r="S4710" s="64"/>
      <c r="T4710" s="84">
        <v>6000</v>
      </c>
      <c r="U4710" s="84">
        <v>30000</v>
      </c>
      <c r="V4710" s="84">
        <v>28000</v>
      </c>
      <c r="W4710" s="84">
        <f t="shared" si="724"/>
        <v>8000</v>
      </c>
      <c r="X4710" s="84">
        <f t="shared" si="727"/>
        <v>27450.980392156864</v>
      </c>
      <c r="Y4710" s="84"/>
      <c r="Z4710" s="16">
        <v>0</v>
      </c>
      <c r="AA4710" s="7">
        <v>0</v>
      </c>
      <c r="AB4710" s="7">
        <f t="shared" si="728"/>
        <v>27450.980392156864</v>
      </c>
      <c r="AC4710" s="5">
        <f t="shared" si="729"/>
        <v>549.01960784313633</v>
      </c>
      <c r="AD4710" s="84">
        <f t="shared" si="725"/>
        <v>28000</v>
      </c>
      <c r="AE4710" s="3">
        <f>VLOOKUP(I4710,[1]媒体政策预估表!A:N,MATCH(O4710,[1]媒体政策预估表!$A$2:$M$2,0),0)</f>
        <v>0.09</v>
      </c>
      <c r="AF4710" s="7">
        <f t="shared" si="730"/>
        <v>2520</v>
      </c>
      <c r="AG4710" s="16">
        <v>0</v>
      </c>
      <c r="AH4710" s="84">
        <f t="shared" si="726"/>
        <v>28000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3607</v>
      </c>
      <c r="B4711" s="91" t="s">
        <v>35</v>
      </c>
      <c r="C4711" s="91" t="s">
        <v>47</v>
      </c>
      <c r="D4711" s="91" t="s">
        <v>63</v>
      </c>
      <c r="E4711" s="91" t="s">
        <v>2960</v>
      </c>
      <c r="F4711" s="91" t="s">
        <v>2981</v>
      </c>
      <c r="G4711" s="91" t="s">
        <v>2960</v>
      </c>
      <c r="H4711" s="91">
        <v>22</v>
      </c>
      <c r="I4711" s="91" t="s">
        <v>2938</v>
      </c>
      <c r="J4711" s="2" t="s">
        <v>3313</v>
      </c>
      <c r="K4711" s="2" t="s">
        <v>3392</v>
      </c>
      <c r="L4711" s="2" t="s">
        <v>35</v>
      </c>
      <c r="M4711" s="91" t="s">
        <v>2982</v>
      </c>
      <c r="N4711" s="64"/>
      <c r="O4711" s="64" t="s">
        <v>413</v>
      </c>
      <c r="P4711" s="64" t="s">
        <v>46</v>
      </c>
      <c r="Q4711" s="16">
        <v>0.02</v>
      </c>
      <c r="R4711" s="82">
        <v>19992</v>
      </c>
      <c r="S4711" s="64"/>
      <c r="T4711" s="84">
        <v>304187.91999999993</v>
      </c>
      <c r="U4711" s="84">
        <v>1326000</v>
      </c>
      <c r="V4711" s="84">
        <v>1450879.04</v>
      </c>
      <c r="W4711" s="84">
        <f t="shared" si="724"/>
        <v>179308.87999999989</v>
      </c>
      <c r="X4711" s="84">
        <f t="shared" si="727"/>
        <v>1422430.4313725489</v>
      </c>
      <c r="Y4711" s="84"/>
      <c r="Z4711" s="16">
        <v>0</v>
      </c>
      <c r="AA4711" s="7">
        <v>0</v>
      </c>
      <c r="AB4711" s="7">
        <f t="shared" si="728"/>
        <v>1422430.4313725489</v>
      </c>
      <c r="AC4711" s="5">
        <f t="shared" si="729"/>
        <v>28448.608627451118</v>
      </c>
      <c r="AD4711" s="84">
        <f t="shared" si="725"/>
        <v>1450879.04</v>
      </c>
      <c r="AE4711" s="3">
        <f>VLOOKUP(I4711,[1]媒体政策预估表!A:N,MATCH(O4711,[1]媒体政策预估表!$A$2:$M$2,0),0)</f>
        <v>0.09</v>
      </c>
      <c r="AF4711" s="7">
        <f t="shared" si="730"/>
        <v>130579.1136</v>
      </c>
      <c r="AG4711" s="16">
        <v>0</v>
      </c>
      <c r="AH4711" s="84">
        <f t="shared" si="726"/>
        <v>1450879.04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3420</v>
      </c>
      <c r="B4712" s="91" t="s">
        <v>35</v>
      </c>
      <c r="C4712" s="91" t="s">
        <v>47</v>
      </c>
      <c r="D4712" s="91" t="s">
        <v>48</v>
      </c>
      <c r="E4712" s="91" t="s">
        <v>2282</v>
      </c>
      <c r="F4712" s="91" t="s">
        <v>2983</v>
      </c>
      <c r="G4712" s="91" t="s">
        <v>2282</v>
      </c>
      <c r="H4712" s="91">
        <v>22</v>
      </c>
      <c r="I4712" s="91" t="s">
        <v>2938</v>
      </c>
      <c r="J4712" s="2" t="s">
        <v>3313</v>
      </c>
      <c r="K4712" s="2" t="s">
        <v>3392</v>
      </c>
      <c r="L4712" s="2" t="s">
        <v>35</v>
      </c>
      <c r="M4712" s="91" t="s">
        <v>2282</v>
      </c>
      <c r="N4712" s="64"/>
      <c r="O4712" s="64" t="s">
        <v>413</v>
      </c>
      <c r="P4712" s="64" t="s">
        <v>46</v>
      </c>
      <c r="Q4712" s="16">
        <v>0.02</v>
      </c>
      <c r="R4712" s="82">
        <v>208532</v>
      </c>
      <c r="S4712" s="64"/>
      <c r="T4712" s="84">
        <v>692168.9</v>
      </c>
      <c r="U4712" s="84">
        <v>250000</v>
      </c>
      <c r="V4712" s="84">
        <v>490573.62</v>
      </c>
      <c r="W4712" s="84">
        <f t="shared" si="724"/>
        <v>451595.28</v>
      </c>
      <c r="X4712" s="84">
        <f t="shared" si="727"/>
        <v>480954.5294117647</v>
      </c>
      <c r="Y4712" s="84"/>
      <c r="Z4712" s="16">
        <v>0</v>
      </c>
      <c r="AA4712" s="7">
        <v>0</v>
      </c>
      <c r="AB4712" s="7">
        <f t="shared" si="728"/>
        <v>480954.5294117647</v>
      </c>
      <c r="AC4712" s="5">
        <f t="shared" si="729"/>
        <v>9619.0905882352963</v>
      </c>
      <c r="AD4712" s="84">
        <f t="shared" si="725"/>
        <v>490573.62</v>
      </c>
      <c r="AE4712" s="3">
        <f>VLOOKUP(I4712,[1]媒体政策预估表!A:N,MATCH(O4712,[1]媒体政策预估表!$A$2:$M$2,0),0)</f>
        <v>0.09</v>
      </c>
      <c r="AF4712" s="7">
        <f t="shared" si="730"/>
        <v>44151.625799999994</v>
      </c>
      <c r="AG4712" s="16">
        <v>0</v>
      </c>
      <c r="AH4712" s="84">
        <f t="shared" si="726"/>
        <v>490573.62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3607</v>
      </c>
      <c r="B4713" s="91" t="s">
        <v>35</v>
      </c>
      <c r="C4713" s="91" t="s">
        <v>47</v>
      </c>
      <c r="D4713" s="91" t="s">
        <v>48</v>
      </c>
      <c r="E4713" s="91" t="s">
        <v>2984</v>
      </c>
      <c r="F4713" s="91" t="s">
        <v>2984</v>
      </c>
      <c r="G4713" s="91" t="s">
        <v>2984</v>
      </c>
      <c r="H4713" s="91">
        <v>22</v>
      </c>
      <c r="I4713" s="91" t="s">
        <v>2938</v>
      </c>
      <c r="J4713" s="2" t="s">
        <v>3313</v>
      </c>
      <c r="K4713" s="2" t="s">
        <v>3392</v>
      </c>
      <c r="L4713" s="2" t="s">
        <v>35</v>
      </c>
      <c r="M4713" s="91" t="s">
        <v>2985</v>
      </c>
      <c r="N4713" s="64"/>
      <c r="O4713" s="64" t="s">
        <v>413</v>
      </c>
      <c r="P4713" s="64" t="s">
        <v>41</v>
      </c>
      <c r="Q4713" s="16">
        <v>0</v>
      </c>
      <c r="R4713" s="82">
        <v>21162</v>
      </c>
      <c r="S4713" s="64"/>
      <c r="T4713" s="84">
        <v>31811.899999999991</v>
      </c>
      <c r="U4713" s="84">
        <v>30000</v>
      </c>
      <c r="V4713" s="84">
        <v>15643.1</v>
      </c>
      <c r="W4713" s="84">
        <f t="shared" si="724"/>
        <v>46168.799999999996</v>
      </c>
      <c r="X4713" s="84">
        <f t="shared" si="727"/>
        <v>15643.1</v>
      </c>
      <c r="Y4713" s="84"/>
      <c r="Z4713" s="16">
        <v>0</v>
      </c>
      <c r="AA4713" s="7">
        <v>0</v>
      </c>
      <c r="AB4713" s="7">
        <f t="shared" si="728"/>
        <v>15643.1</v>
      </c>
      <c r="AC4713" s="5">
        <f t="shared" si="729"/>
        <v>0</v>
      </c>
      <c r="AD4713" s="84">
        <f t="shared" si="725"/>
        <v>15643.1</v>
      </c>
      <c r="AE4713" s="3">
        <f>VLOOKUP(I4713,[1]媒体政策预估表!A:N,MATCH(O4713,[1]媒体政策预估表!$A$2:$M$2,0),0)</f>
        <v>0.09</v>
      </c>
      <c r="AF4713" s="7">
        <f t="shared" si="730"/>
        <v>1407.8789999999999</v>
      </c>
      <c r="AG4713" s="16">
        <v>0</v>
      </c>
      <c r="AH4713" s="84">
        <f t="shared" si="726"/>
        <v>15643.1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3607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3313</v>
      </c>
      <c r="K4714" s="2" t="s">
        <v>3392</v>
      </c>
      <c r="L4714" s="2" t="s">
        <v>35</v>
      </c>
      <c r="M4714" s="91" t="s">
        <v>2912</v>
      </c>
      <c r="N4714" s="64"/>
      <c r="O4714" s="64" t="s">
        <v>413</v>
      </c>
      <c r="P4714" s="64" t="s">
        <v>41</v>
      </c>
      <c r="Q4714" s="16">
        <v>0</v>
      </c>
      <c r="R4714" s="82">
        <v>16782</v>
      </c>
      <c r="S4714" s="64"/>
      <c r="T4714" s="84">
        <v>48226.919999999984</v>
      </c>
      <c r="U4714" s="84">
        <v>11112</v>
      </c>
      <c r="V4714" s="84">
        <v>0</v>
      </c>
      <c r="W4714" s="84">
        <f t="shared" si="724"/>
        <v>59338.919999999984</v>
      </c>
      <c r="X4714" s="84">
        <f t="shared" si="727"/>
        <v>0</v>
      </c>
      <c r="Y4714" s="84"/>
      <c r="Z4714" s="16">
        <v>0</v>
      </c>
      <c r="AA4714" s="7">
        <v>0</v>
      </c>
      <c r="AB4714" s="7">
        <f t="shared" si="728"/>
        <v>0</v>
      </c>
      <c r="AC4714" s="5">
        <f t="shared" si="729"/>
        <v>0</v>
      </c>
      <c r="AD4714" s="84">
        <f t="shared" si="725"/>
        <v>0</v>
      </c>
      <c r="AE4714" s="3">
        <f>VLOOKUP(I4714,[1]媒体政策预估表!A:N,MATCH(O4714,[1]媒体政策预估表!$A$2:$M$2,0),0)</f>
        <v>0.09</v>
      </c>
      <c r="AF4714" s="7">
        <f t="shared" si="730"/>
        <v>0</v>
      </c>
      <c r="AG4714" s="16">
        <v>0</v>
      </c>
      <c r="AH4714" s="84">
        <f t="shared" si="726"/>
        <v>0</v>
      </c>
      <c r="AI4714" s="64"/>
      <c r="AJ4714" s="1" t="e">
        <v>#N/A</v>
      </c>
      <c r="AK4714" s="12">
        <f t="shared" si="723"/>
        <v>0</v>
      </c>
    </row>
    <row r="4715" spans="1:37" hidden="1" x14ac:dyDescent="0.3">
      <c r="A4715" s="104" t="s">
        <v>3607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3313</v>
      </c>
      <c r="K4715" s="2" t="s">
        <v>3392</v>
      </c>
      <c r="L4715" s="2" t="s">
        <v>35</v>
      </c>
      <c r="M4715" s="91" t="s">
        <v>2986</v>
      </c>
      <c r="N4715" s="64"/>
      <c r="O4715" s="64" t="s">
        <v>413</v>
      </c>
      <c r="P4715" s="64" t="s">
        <v>41</v>
      </c>
      <c r="Q4715" s="16">
        <v>0</v>
      </c>
      <c r="R4715" s="82">
        <v>235462</v>
      </c>
      <c r="S4715" s="64"/>
      <c r="T4715" s="84">
        <v>213038.63999999996</v>
      </c>
      <c r="U4715" s="84">
        <v>388888</v>
      </c>
      <c r="V4715" s="84">
        <v>311485.48</v>
      </c>
      <c r="W4715" s="84">
        <f t="shared" si="724"/>
        <v>290441.15999999992</v>
      </c>
      <c r="X4715" s="84">
        <f t="shared" si="727"/>
        <v>311485.48</v>
      </c>
      <c r="Y4715" s="84"/>
      <c r="Z4715" s="16">
        <v>0</v>
      </c>
      <c r="AA4715" s="7">
        <v>0</v>
      </c>
      <c r="AB4715" s="7">
        <f t="shared" si="728"/>
        <v>311485.48</v>
      </c>
      <c r="AC4715" s="5">
        <f t="shared" si="729"/>
        <v>0</v>
      </c>
      <c r="AD4715" s="84">
        <f t="shared" si="725"/>
        <v>311485.48</v>
      </c>
      <c r="AE4715" s="3">
        <f>VLOOKUP(I4715,[1]媒体政策预估表!A:N,MATCH(O4715,[1]媒体政策预估表!$A$2:$M$2,0),0)</f>
        <v>0.09</v>
      </c>
      <c r="AF4715" s="7">
        <f t="shared" si="730"/>
        <v>28033.693199999998</v>
      </c>
      <c r="AG4715" s="16">
        <v>0</v>
      </c>
      <c r="AH4715" s="84">
        <f t="shared" si="726"/>
        <v>311485.48</v>
      </c>
      <c r="AI4715" s="64"/>
      <c r="AJ4715" s="1" t="e">
        <v>#N/A</v>
      </c>
      <c r="AK4715" s="12">
        <f t="shared" ref="AK4715:AK4778" si="731">X4715+AA4715-AB4715</f>
        <v>0</v>
      </c>
    </row>
    <row r="4716" spans="1:37" hidden="1" x14ac:dyDescent="0.3">
      <c r="A4716" s="104" t="s">
        <v>3608</v>
      </c>
      <c r="B4716" s="91" t="s">
        <v>35</v>
      </c>
      <c r="C4716" s="91" t="s">
        <v>47</v>
      </c>
      <c r="D4716" s="91" t="s">
        <v>48</v>
      </c>
      <c r="E4716" s="91" t="s">
        <v>2912</v>
      </c>
      <c r="F4716" s="91" t="s">
        <v>2912</v>
      </c>
      <c r="G4716" s="91" t="s">
        <v>2912</v>
      </c>
      <c r="H4716" s="91">
        <v>22</v>
      </c>
      <c r="I4716" s="91" t="s">
        <v>2938</v>
      </c>
      <c r="J4716" s="2" t="s">
        <v>3313</v>
      </c>
      <c r="K4716" s="2" t="s">
        <v>3392</v>
      </c>
      <c r="L4716" s="2" t="s">
        <v>35</v>
      </c>
      <c r="M4716" s="91" t="s">
        <v>2987</v>
      </c>
      <c r="N4716" s="64"/>
      <c r="O4716" s="64" t="s">
        <v>413</v>
      </c>
      <c r="P4716" s="64" t="s">
        <v>41</v>
      </c>
      <c r="Q4716" s="16">
        <v>0</v>
      </c>
      <c r="R4716" s="82">
        <v>238242</v>
      </c>
      <c r="S4716" s="64"/>
      <c r="T4716" s="84">
        <v>170953.35</v>
      </c>
      <c r="U4716" s="84">
        <v>300000</v>
      </c>
      <c r="V4716" s="84">
        <v>305971.13</v>
      </c>
      <c r="W4716" s="84">
        <f t="shared" si="724"/>
        <v>164982.21999999997</v>
      </c>
      <c r="X4716" s="84">
        <f t="shared" si="727"/>
        <v>305971.13</v>
      </c>
      <c r="Y4716" s="84"/>
      <c r="Z4716" s="16">
        <v>0</v>
      </c>
      <c r="AA4716" s="7">
        <v>0</v>
      </c>
      <c r="AB4716" s="7">
        <f t="shared" si="728"/>
        <v>305971.13</v>
      </c>
      <c r="AC4716" s="5">
        <f t="shared" si="729"/>
        <v>0</v>
      </c>
      <c r="AD4716" s="84">
        <f t="shared" si="725"/>
        <v>305971.13</v>
      </c>
      <c r="AE4716" s="3">
        <f>VLOOKUP(I4716,[1]媒体政策预估表!A:N,MATCH(O4716,[1]媒体政策预估表!$A$2:$M$2,0),0)</f>
        <v>0.09</v>
      </c>
      <c r="AF4716" s="7">
        <f t="shared" si="730"/>
        <v>27537.401699999999</v>
      </c>
      <c r="AG4716" s="16">
        <v>0</v>
      </c>
      <c r="AH4716" s="84">
        <f t="shared" si="726"/>
        <v>305971.13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3420</v>
      </c>
      <c r="B4717" s="91" t="s">
        <v>35</v>
      </c>
      <c r="C4717" s="91" t="s">
        <v>47</v>
      </c>
      <c r="D4717" s="91" t="s">
        <v>48</v>
      </c>
      <c r="E4717" s="91" t="s">
        <v>2485</v>
      </c>
      <c r="F4717" s="91" t="s">
        <v>2486</v>
      </c>
      <c r="G4717" s="91" t="s">
        <v>2485</v>
      </c>
      <c r="H4717" s="91">
        <v>22</v>
      </c>
      <c r="I4717" s="91" t="s">
        <v>2938</v>
      </c>
      <c r="J4717" s="2" t="s">
        <v>3313</v>
      </c>
      <c r="K4717" s="2" t="s">
        <v>3392</v>
      </c>
      <c r="L4717" s="2" t="s">
        <v>35</v>
      </c>
      <c r="M4717" s="91" t="s">
        <v>2485</v>
      </c>
      <c r="N4717" s="64"/>
      <c r="O4717" s="64" t="s">
        <v>413</v>
      </c>
      <c r="P4717" s="64" t="s">
        <v>41</v>
      </c>
      <c r="Q4717" s="16">
        <v>0</v>
      </c>
      <c r="R4717" s="82">
        <v>52872</v>
      </c>
      <c r="S4717" s="64"/>
      <c r="T4717" s="84">
        <v>72308.950000000026</v>
      </c>
      <c r="U4717" s="84">
        <v>50000</v>
      </c>
      <c r="V4717" s="84">
        <v>54547.41</v>
      </c>
      <c r="W4717" s="84">
        <f t="shared" si="724"/>
        <v>67761.540000000023</v>
      </c>
      <c r="X4717" s="84">
        <f t="shared" si="727"/>
        <v>54547.41</v>
      </c>
      <c r="Y4717" s="84"/>
      <c r="Z4717" s="16">
        <v>0</v>
      </c>
      <c r="AA4717" s="7">
        <v>0</v>
      </c>
      <c r="AB4717" s="7">
        <f t="shared" si="728"/>
        <v>54547.41</v>
      </c>
      <c r="AC4717" s="5">
        <f t="shared" si="729"/>
        <v>0</v>
      </c>
      <c r="AD4717" s="84">
        <f t="shared" si="725"/>
        <v>54547.41</v>
      </c>
      <c r="AE4717" s="3">
        <f>VLOOKUP(I4717,[1]媒体政策预估表!A:N,MATCH(O4717,[1]媒体政策预估表!$A$2:$M$2,0),0)</f>
        <v>0.09</v>
      </c>
      <c r="AF4717" s="7">
        <f t="shared" si="730"/>
        <v>4909.2669000000005</v>
      </c>
      <c r="AG4717" s="16">
        <v>0</v>
      </c>
      <c r="AH4717" s="84">
        <f t="shared" si="726"/>
        <v>54547.41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3608</v>
      </c>
      <c r="B4718" s="91" t="s">
        <v>35</v>
      </c>
      <c r="C4718" s="91" t="s">
        <v>47</v>
      </c>
      <c r="D4718" s="91" t="s">
        <v>48</v>
      </c>
      <c r="E4718" s="91" t="s">
        <v>2792</v>
      </c>
      <c r="F4718" s="91" t="s">
        <v>2792</v>
      </c>
      <c r="G4718" s="91" t="s">
        <v>2792</v>
      </c>
      <c r="H4718" s="91">
        <v>22</v>
      </c>
      <c r="I4718" s="91" t="s">
        <v>2938</v>
      </c>
      <c r="J4718" s="2" t="s">
        <v>3313</v>
      </c>
      <c r="K4718" s="2" t="s">
        <v>3392</v>
      </c>
      <c r="L4718" s="2" t="s">
        <v>35</v>
      </c>
      <c r="M4718" s="91" t="s">
        <v>2988</v>
      </c>
      <c r="N4718" s="64"/>
      <c r="O4718" s="64" t="s">
        <v>45</v>
      </c>
      <c r="P4718" s="64" t="s">
        <v>41</v>
      </c>
      <c r="Q4718" s="16">
        <v>0</v>
      </c>
      <c r="R4718" s="82">
        <v>179222</v>
      </c>
      <c r="S4718" s="64"/>
      <c r="T4718" s="84">
        <v>10943.73000000001</v>
      </c>
      <c r="U4718" s="84">
        <v>10000</v>
      </c>
      <c r="V4718" s="84">
        <v>4674.1499999999996</v>
      </c>
      <c r="W4718" s="84">
        <f t="shared" si="724"/>
        <v>16269.580000000011</v>
      </c>
      <c r="X4718" s="84">
        <f t="shared" si="727"/>
        <v>4674.1499999999996</v>
      </c>
      <c r="Y4718" s="84"/>
      <c r="Z4718" s="16">
        <v>0</v>
      </c>
      <c r="AA4718" s="7">
        <v>0</v>
      </c>
      <c r="AB4718" s="7">
        <f t="shared" si="728"/>
        <v>4674.1499999999996</v>
      </c>
      <c r="AC4718" s="5">
        <f t="shared" si="729"/>
        <v>0</v>
      </c>
      <c r="AD4718" s="84">
        <f t="shared" si="725"/>
        <v>4674.1499999999996</v>
      </c>
      <c r="AE4718" s="3">
        <f>VLOOKUP(I4718,[1]媒体政策预估表!A:N,MATCH(O4718,[1]媒体政策预估表!$A$2:$M$2,0),0)</f>
        <v>0.18</v>
      </c>
      <c r="AF4718" s="7">
        <f t="shared" si="730"/>
        <v>841.34699999999987</v>
      </c>
      <c r="AG4718" s="16">
        <v>0</v>
      </c>
      <c r="AH4718" s="84">
        <f t="shared" si="726"/>
        <v>4674.1499999999996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3420</v>
      </c>
      <c r="B4719" s="91" t="s">
        <v>35</v>
      </c>
      <c r="C4719" s="91" t="s">
        <v>47</v>
      </c>
      <c r="D4719" s="91" t="s">
        <v>48</v>
      </c>
      <c r="E4719" s="91" t="s">
        <v>545</v>
      </c>
      <c r="F4719" s="91" t="s">
        <v>546</v>
      </c>
      <c r="G4719" s="91" t="s">
        <v>545</v>
      </c>
      <c r="H4719" s="91">
        <v>22</v>
      </c>
      <c r="I4719" s="91" t="s">
        <v>2938</v>
      </c>
      <c r="J4719" s="2" t="s">
        <v>3313</v>
      </c>
      <c r="K4719" s="2" t="s">
        <v>3392</v>
      </c>
      <c r="L4719" s="2" t="s">
        <v>35</v>
      </c>
      <c r="M4719" s="91" t="s">
        <v>2989</v>
      </c>
      <c r="N4719" s="64"/>
      <c r="O4719" s="64" t="s">
        <v>413</v>
      </c>
      <c r="P4719" s="64" t="s">
        <v>46</v>
      </c>
      <c r="Q4719" s="16">
        <v>0.01</v>
      </c>
      <c r="R4719" s="82">
        <v>98692</v>
      </c>
      <c r="S4719" s="64"/>
      <c r="T4719" s="84">
        <v>72795.75</v>
      </c>
      <c r="U4719" s="84">
        <v>404500</v>
      </c>
      <c r="V4719" s="84">
        <v>243512.76</v>
      </c>
      <c r="W4719" s="84">
        <f t="shared" si="724"/>
        <v>233782.99</v>
      </c>
      <c r="X4719" s="84">
        <f t="shared" si="727"/>
        <v>241101.74257425743</v>
      </c>
      <c r="Y4719" s="84"/>
      <c r="Z4719" s="16">
        <v>0</v>
      </c>
      <c r="AA4719" s="7">
        <v>0</v>
      </c>
      <c r="AB4719" s="7">
        <f t="shared" si="728"/>
        <v>241101.74257425743</v>
      </c>
      <c r="AC4719" s="5">
        <f t="shared" si="729"/>
        <v>2411.0174257425824</v>
      </c>
      <c r="AD4719" s="84">
        <f t="shared" si="725"/>
        <v>243512.76</v>
      </c>
      <c r="AE4719" s="3">
        <f>VLOOKUP(I4719,[1]媒体政策预估表!A:N,MATCH(O4719,[1]媒体政策预估表!$A$2:$M$2,0),0)</f>
        <v>0.09</v>
      </c>
      <c r="AF4719" s="7">
        <f t="shared" si="730"/>
        <v>21916.148399999998</v>
      </c>
      <c r="AG4719" s="16">
        <v>0</v>
      </c>
      <c r="AH4719" s="84">
        <f t="shared" si="726"/>
        <v>243512.76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3608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3313</v>
      </c>
      <c r="K4720" s="2" t="s">
        <v>3392</v>
      </c>
      <c r="L4720" s="2" t="s">
        <v>35</v>
      </c>
      <c r="M4720" s="91" t="s">
        <v>553</v>
      </c>
      <c r="N4720" s="64"/>
      <c r="O4720" s="64" t="s">
        <v>413</v>
      </c>
      <c r="P4720" s="64" t="s">
        <v>41</v>
      </c>
      <c r="Q4720" s="16">
        <v>0</v>
      </c>
      <c r="R4720" s="82">
        <v>100212</v>
      </c>
      <c r="S4720" s="64"/>
      <c r="T4720" s="84">
        <v>122108.09999999998</v>
      </c>
      <c r="U4720" s="84">
        <v>1100000</v>
      </c>
      <c r="V4720" s="84">
        <v>743124.25</v>
      </c>
      <c r="W4720" s="84">
        <f t="shared" ref="W4720:W4783" si="732">T4720+U4720-V4720</f>
        <v>478983.85000000009</v>
      </c>
      <c r="X4720" s="84">
        <f t="shared" si="727"/>
        <v>743124.25</v>
      </c>
      <c r="Y4720" s="84"/>
      <c r="Z4720" s="16">
        <v>0</v>
      </c>
      <c r="AA4720" s="7">
        <v>0</v>
      </c>
      <c r="AB4720" s="7">
        <f t="shared" si="728"/>
        <v>743124.25</v>
      </c>
      <c r="AC4720" s="5">
        <f t="shared" si="729"/>
        <v>0</v>
      </c>
      <c r="AD4720" s="84">
        <f t="shared" ref="AD4720:AD4783" si="733">V4720</f>
        <v>743124.25</v>
      </c>
      <c r="AE4720" s="3">
        <f>VLOOKUP(I4720,[1]媒体政策预估表!A:N,MATCH(O4720,[1]媒体政策预估表!$A$2:$M$2,0),0)</f>
        <v>0.09</v>
      </c>
      <c r="AF4720" s="7">
        <f t="shared" si="730"/>
        <v>66881.182499999995</v>
      </c>
      <c r="AG4720" s="16">
        <v>0</v>
      </c>
      <c r="AH4720" s="84">
        <f t="shared" ref="AH4720:AH4783" si="734">AD4720</f>
        <v>743124.25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3607</v>
      </c>
      <c r="B4721" s="91" t="s">
        <v>35</v>
      </c>
      <c r="C4721" s="91" t="s">
        <v>47</v>
      </c>
      <c r="D4721" s="91" t="s">
        <v>48</v>
      </c>
      <c r="E4721" s="91" t="s">
        <v>553</v>
      </c>
      <c r="F4721" s="91" t="s">
        <v>554</v>
      </c>
      <c r="G4721" s="91" t="s">
        <v>553</v>
      </c>
      <c r="H4721" s="91">
        <v>22</v>
      </c>
      <c r="I4721" s="91" t="s">
        <v>2938</v>
      </c>
      <c r="J4721" s="2" t="s">
        <v>3313</v>
      </c>
      <c r="K4721" s="2" t="s">
        <v>3392</v>
      </c>
      <c r="L4721" s="2" t="s">
        <v>35</v>
      </c>
      <c r="M4721" s="91" t="s">
        <v>3613</v>
      </c>
      <c r="N4721" s="64"/>
      <c r="O4721" s="64" t="s">
        <v>45</v>
      </c>
      <c r="P4721" s="64" t="s">
        <v>46</v>
      </c>
      <c r="Q4721" s="16">
        <v>0.06</v>
      </c>
      <c r="R4721" s="82">
        <v>247382</v>
      </c>
      <c r="S4721" s="64"/>
      <c r="T4721" s="84">
        <v>0</v>
      </c>
      <c r="U4721" s="84">
        <v>250000</v>
      </c>
      <c r="V4721" s="84">
        <v>82614.59</v>
      </c>
      <c r="W4721" s="84">
        <f t="shared" si="732"/>
        <v>167385.41</v>
      </c>
      <c r="X4721" s="84">
        <f t="shared" si="727"/>
        <v>77938.292452830181</v>
      </c>
      <c r="Y4721" s="84"/>
      <c r="Z4721" s="16">
        <v>0</v>
      </c>
      <c r="AA4721" s="7">
        <v>0</v>
      </c>
      <c r="AB4721" s="7">
        <f t="shared" si="728"/>
        <v>77938.292452830181</v>
      </c>
      <c r="AC4721" s="5">
        <f t="shared" si="729"/>
        <v>4676.2975471698155</v>
      </c>
      <c r="AD4721" s="84">
        <f t="shared" si="733"/>
        <v>82614.59</v>
      </c>
      <c r="AE4721" s="3">
        <f>VLOOKUP(I4721,[1]媒体政策预估表!A:N,MATCH(O4721,[1]媒体政策预估表!$A$2:$M$2,0),0)</f>
        <v>0.18</v>
      </c>
      <c r="AF4721" s="7">
        <f t="shared" si="730"/>
        <v>14870.626199999999</v>
      </c>
      <c r="AG4721" s="16">
        <v>0</v>
      </c>
      <c r="AH4721" s="84">
        <f t="shared" si="734"/>
        <v>82614.59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3607</v>
      </c>
      <c r="B4722" s="91" t="s">
        <v>35</v>
      </c>
      <c r="C4722" s="91" t="s">
        <v>146</v>
      </c>
      <c r="D4722" s="91" t="s">
        <v>147</v>
      </c>
      <c r="E4722" s="91" t="s">
        <v>3614</v>
      </c>
      <c r="F4722" s="91" t="s">
        <v>3614</v>
      </c>
      <c r="G4722" s="91" t="s">
        <v>3614</v>
      </c>
      <c r="H4722" s="91">
        <v>22</v>
      </c>
      <c r="I4722" s="91" t="s">
        <v>2938</v>
      </c>
      <c r="J4722" s="2" t="s">
        <v>3313</v>
      </c>
      <c r="K4722" s="2" t="s">
        <v>3392</v>
      </c>
      <c r="L4722" s="2" t="s">
        <v>35</v>
      </c>
      <c r="M4722" s="91" t="s">
        <v>3615</v>
      </c>
      <c r="N4722" s="64"/>
      <c r="O4722" s="64" t="s">
        <v>413</v>
      </c>
      <c r="P4722" s="64" t="s">
        <v>46</v>
      </c>
      <c r="Q4722" s="16">
        <v>0.04</v>
      </c>
      <c r="R4722" s="82">
        <v>247722</v>
      </c>
      <c r="S4722" s="64"/>
      <c r="T4722" s="84">
        <v>0</v>
      </c>
      <c r="U4722" s="84">
        <v>50000</v>
      </c>
      <c r="V4722" s="84">
        <v>46979.72</v>
      </c>
      <c r="W4722" s="84">
        <f t="shared" si="732"/>
        <v>3020.2799999999988</v>
      </c>
      <c r="X4722" s="84">
        <f t="shared" si="727"/>
        <v>45172.807692307695</v>
      </c>
      <c r="Y4722" s="84"/>
      <c r="Z4722" s="16">
        <v>0</v>
      </c>
      <c r="AA4722" s="7">
        <v>0</v>
      </c>
      <c r="AB4722" s="7">
        <f t="shared" si="728"/>
        <v>45172.807692307695</v>
      </c>
      <c r="AC4722" s="5">
        <f t="shared" si="729"/>
        <v>1806.9123076923061</v>
      </c>
      <c r="AD4722" s="84">
        <f t="shared" si="733"/>
        <v>46979.72</v>
      </c>
      <c r="AE4722" s="3">
        <f>VLOOKUP(I4722,[1]媒体政策预估表!A:N,MATCH(O4722,[1]媒体政策预估表!$A$2:$M$2,0),0)</f>
        <v>0.09</v>
      </c>
      <c r="AF4722" s="7">
        <f t="shared" si="730"/>
        <v>4228.1747999999998</v>
      </c>
      <c r="AG4722" s="16">
        <v>0</v>
      </c>
      <c r="AH4722" s="84">
        <f t="shared" si="734"/>
        <v>46979.72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3420</v>
      </c>
      <c r="B4723" s="91" t="s">
        <v>35</v>
      </c>
      <c r="C4723" s="91" t="s">
        <v>146</v>
      </c>
      <c r="D4723" s="91" t="s">
        <v>147</v>
      </c>
      <c r="E4723" s="91" t="s">
        <v>2991</v>
      </c>
      <c r="F4723" s="91" t="s">
        <v>2992</v>
      </c>
      <c r="G4723" s="91" t="s">
        <v>2991</v>
      </c>
      <c r="H4723" s="91">
        <v>22</v>
      </c>
      <c r="I4723" s="91" t="s">
        <v>2938</v>
      </c>
      <c r="J4723" s="2" t="s">
        <v>3313</v>
      </c>
      <c r="K4723" s="2" t="s">
        <v>3392</v>
      </c>
      <c r="L4723" s="2" t="s">
        <v>35</v>
      </c>
      <c r="M4723" s="91" t="s">
        <v>2993</v>
      </c>
      <c r="N4723" s="64"/>
      <c r="O4723" s="64" t="s">
        <v>413</v>
      </c>
      <c r="P4723" s="64" t="s">
        <v>46</v>
      </c>
      <c r="Q4723" s="16">
        <v>0.02</v>
      </c>
      <c r="R4723" s="82">
        <v>36132</v>
      </c>
      <c r="S4723" s="64"/>
      <c r="T4723" s="84">
        <v>171562.6099999999</v>
      </c>
      <c r="U4723" s="84">
        <v>204000</v>
      </c>
      <c r="V4723" s="84">
        <v>154963.07999999999</v>
      </c>
      <c r="W4723" s="84">
        <f t="shared" si="732"/>
        <v>220599.52999999988</v>
      </c>
      <c r="X4723" s="84">
        <f t="shared" si="727"/>
        <v>151924.5882352941</v>
      </c>
      <c r="Y4723" s="84"/>
      <c r="Z4723" s="16">
        <v>0</v>
      </c>
      <c r="AA4723" s="7">
        <v>0</v>
      </c>
      <c r="AB4723" s="7">
        <f t="shared" si="728"/>
        <v>151924.5882352941</v>
      </c>
      <c r="AC4723" s="5">
        <f t="shared" si="729"/>
        <v>3038.4917647058901</v>
      </c>
      <c r="AD4723" s="84">
        <f t="shared" si="733"/>
        <v>154963.07999999999</v>
      </c>
      <c r="AE4723" s="3">
        <f>VLOOKUP(I4723,[1]媒体政策预估表!A:N,MATCH(O4723,[1]媒体政策预估表!$A$2:$M$2,0),0)</f>
        <v>0.09</v>
      </c>
      <c r="AF4723" s="7">
        <f t="shared" si="730"/>
        <v>13946.677199999998</v>
      </c>
      <c r="AG4723" s="16">
        <v>0</v>
      </c>
      <c r="AH4723" s="84">
        <f t="shared" si="734"/>
        <v>154963.07999999999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3420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3313</v>
      </c>
      <c r="K4724" s="2" t="s">
        <v>3392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0.02</v>
      </c>
      <c r="R4724" s="82">
        <v>109322</v>
      </c>
      <c r="S4724" s="64"/>
      <c r="T4724" s="84">
        <v>0</v>
      </c>
      <c r="U4724" s="84">
        <v>9829.09</v>
      </c>
      <c r="V4724" s="84">
        <v>0</v>
      </c>
      <c r="W4724" s="84">
        <f t="shared" si="732"/>
        <v>9829.09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3420</v>
      </c>
      <c r="B4725" s="91" t="s">
        <v>35</v>
      </c>
      <c r="C4725" s="91" t="s">
        <v>146</v>
      </c>
      <c r="D4725" s="91" t="s">
        <v>147</v>
      </c>
      <c r="E4725" s="91" t="s">
        <v>928</v>
      </c>
      <c r="F4725" s="91" t="s">
        <v>928</v>
      </c>
      <c r="G4725" s="91" t="s">
        <v>928</v>
      </c>
      <c r="H4725" s="91">
        <v>22</v>
      </c>
      <c r="I4725" s="91" t="s">
        <v>2938</v>
      </c>
      <c r="J4725" s="2" t="s">
        <v>3313</v>
      </c>
      <c r="K4725" s="2" t="s">
        <v>3392</v>
      </c>
      <c r="L4725" s="2" t="s">
        <v>35</v>
      </c>
      <c r="M4725" s="91" t="s">
        <v>2192</v>
      </c>
      <c r="N4725" s="64"/>
      <c r="O4725" s="64" t="s">
        <v>45</v>
      </c>
      <c r="P4725" s="64" t="s">
        <v>46</v>
      </c>
      <c r="Q4725" s="16">
        <v>0.1</v>
      </c>
      <c r="R4725" s="82">
        <v>109322</v>
      </c>
      <c r="S4725" s="64"/>
      <c r="T4725" s="84">
        <v>10600</v>
      </c>
      <c r="U4725" s="84">
        <v>-10600</v>
      </c>
      <c r="V4725" s="84">
        <v>0</v>
      </c>
      <c r="W4725" s="84">
        <f t="shared" si="732"/>
        <v>0</v>
      </c>
      <c r="X4725" s="84">
        <f t="shared" si="727"/>
        <v>0</v>
      </c>
      <c r="Y4725" s="84"/>
      <c r="Z4725" s="16">
        <v>0</v>
      </c>
      <c r="AA4725" s="7">
        <v>0</v>
      </c>
      <c r="AB4725" s="7">
        <f t="shared" si="728"/>
        <v>0</v>
      </c>
      <c r="AC4725" s="5">
        <f t="shared" si="729"/>
        <v>0</v>
      </c>
      <c r="AD4725" s="84">
        <f t="shared" si="733"/>
        <v>0</v>
      </c>
      <c r="AE4725" s="3">
        <f>VLOOKUP(I4725,[1]媒体政策预估表!A:N,MATCH(O4725,[1]媒体政策预估表!$A$2:$M$2,0),0)</f>
        <v>0.18</v>
      </c>
      <c r="AF4725" s="7">
        <f t="shared" si="730"/>
        <v>0</v>
      </c>
      <c r="AG4725" s="16">
        <v>0</v>
      </c>
      <c r="AH4725" s="84">
        <f t="shared" si="734"/>
        <v>0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3608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3313</v>
      </c>
      <c r="K4726" s="2" t="s">
        <v>3392</v>
      </c>
      <c r="L4726" s="2" t="s">
        <v>35</v>
      </c>
      <c r="M4726" s="91" t="s">
        <v>2994</v>
      </c>
      <c r="N4726" s="64"/>
      <c r="O4726" s="64" t="s">
        <v>45</v>
      </c>
      <c r="P4726" s="64" t="s">
        <v>46</v>
      </c>
      <c r="Q4726" s="16">
        <v>0.06</v>
      </c>
      <c r="R4726" s="82">
        <v>95122</v>
      </c>
      <c r="S4726" s="64"/>
      <c r="T4726" s="84">
        <v>-4116.1499999999996</v>
      </c>
      <c r="U4726" s="84">
        <v>79.16</v>
      </c>
      <c r="V4726" s="84">
        <v>4252.8100000000004</v>
      </c>
      <c r="W4726" s="84">
        <f t="shared" si="732"/>
        <v>-8289.7999999999993</v>
      </c>
      <c r="X4726" s="84">
        <f t="shared" si="727"/>
        <v>4012.0849056603774</v>
      </c>
      <c r="Y4726" s="84"/>
      <c r="Z4726" s="16">
        <v>0</v>
      </c>
      <c r="AA4726" s="7">
        <v>0</v>
      </c>
      <c r="AB4726" s="7">
        <f t="shared" si="728"/>
        <v>4012.0849056603774</v>
      </c>
      <c r="AC4726" s="5">
        <f t="shared" si="729"/>
        <v>240.72509433962296</v>
      </c>
      <c r="AD4726" s="84">
        <f t="shared" si="733"/>
        <v>4252.8100000000004</v>
      </c>
      <c r="AE4726" s="3">
        <f>VLOOKUP(I4726,[1]媒体政策预估表!A:N,MATCH(O4726,[1]媒体政策预估表!$A$2:$M$2,0),0)</f>
        <v>0.18</v>
      </c>
      <c r="AF4726" s="7">
        <f t="shared" si="730"/>
        <v>765.50580000000002</v>
      </c>
      <c r="AG4726" s="16">
        <v>0</v>
      </c>
      <c r="AH4726" s="84">
        <f t="shared" si="734"/>
        <v>4252.8100000000004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3420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3313</v>
      </c>
      <c r="K4727" s="2" t="s">
        <v>3392</v>
      </c>
      <c r="L4727" s="2" t="s">
        <v>35</v>
      </c>
      <c r="M4727" s="91" t="s">
        <v>2995</v>
      </c>
      <c r="N4727" s="64"/>
      <c r="O4727" s="64" t="s">
        <v>45</v>
      </c>
      <c r="P4727" s="64" t="s">
        <v>46</v>
      </c>
      <c r="Q4727" s="16">
        <v>0.06</v>
      </c>
      <c r="R4727" s="82">
        <v>99452</v>
      </c>
      <c r="S4727" s="64"/>
      <c r="T4727" s="84">
        <v>-231306.86</v>
      </c>
      <c r="U4727" s="84">
        <v>4448.21</v>
      </c>
      <c r="V4727" s="84">
        <v>240804.94</v>
      </c>
      <c r="W4727" s="84">
        <f t="shared" si="732"/>
        <v>-467663.58999999997</v>
      </c>
      <c r="X4727" s="84">
        <f t="shared" si="727"/>
        <v>227174.47169811319</v>
      </c>
      <c r="Y4727" s="84"/>
      <c r="Z4727" s="16">
        <v>0</v>
      </c>
      <c r="AA4727" s="7">
        <v>0</v>
      </c>
      <c r="AB4727" s="7">
        <f t="shared" si="728"/>
        <v>227174.47169811319</v>
      </c>
      <c r="AC4727" s="5">
        <f t="shared" si="729"/>
        <v>13630.468301886809</v>
      </c>
      <c r="AD4727" s="84">
        <f t="shared" si="733"/>
        <v>240804.94</v>
      </c>
      <c r="AE4727" s="3">
        <f>VLOOKUP(I4727,[1]媒体政策预估表!A:N,MATCH(O4727,[1]媒体政策预估表!$A$2:$M$2,0),0)</f>
        <v>0.18</v>
      </c>
      <c r="AF4727" s="7">
        <f t="shared" si="730"/>
        <v>43344.889199999998</v>
      </c>
      <c r="AG4727" s="16">
        <v>0</v>
      </c>
      <c r="AH4727" s="84">
        <f t="shared" si="734"/>
        <v>240804.94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3420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3313</v>
      </c>
      <c r="K4728" s="2" t="s">
        <v>3392</v>
      </c>
      <c r="L4728" s="2" t="s">
        <v>35</v>
      </c>
      <c r="M4728" s="91" t="s">
        <v>2995</v>
      </c>
      <c r="N4728" s="64"/>
      <c r="O4728" s="64" t="s">
        <v>413</v>
      </c>
      <c r="P4728" s="64" t="s">
        <v>46</v>
      </c>
      <c r="Q4728" s="16">
        <v>0.04</v>
      </c>
      <c r="R4728" s="82">
        <v>99452</v>
      </c>
      <c r="S4728" s="64"/>
      <c r="T4728" s="84">
        <v>327205.82000000007</v>
      </c>
      <c r="U4728" s="84">
        <v>1040000</v>
      </c>
      <c r="V4728" s="84">
        <v>682872.11</v>
      </c>
      <c r="W4728" s="84">
        <f t="shared" si="732"/>
        <v>684333.71000000008</v>
      </c>
      <c r="X4728" s="84">
        <f t="shared" si="727"/>
        <v>656607.79807692301</v>
      </c>
      <c r="Y4728" s="84"/>
      <c r="Z4728" s="16">
        <v>0</v>
      </c>
      <c r="AA4728" s="7">
        <v>0</v>
      </c>
      <c r="AB4728" s="7">
        <f t="shared" si="728"/>
        <v>656607.79807692301</v>
      </c>
      <c r="AC4728" s="5">
        <f t="shared" si="729"/>
        <v>26264.311923076981</v>
      </c>
      <c r="AD4728" s="84">
        <f t="shared" si="733"/>
        <v>682872.11</v>
      </c>
      <c r="AE4728" s="3">
        <f>VLOOKUP(I4728,[1]媒体政策预估表!A:N,MATCH(O4728,[1]媒体政策预估表!$A$2:$M$2,0),0)</f>
        <v>0.09</v>
      </c>
      <c r="AF4728" s="7">
        <f t="shared" si="730"/>
        <v>61458.489899999993</v>
      </c>
      <c r="AG4728" s="16">
        <v>0</v>
      </c>
      <c r="AH4728" s="84">
        <f t="shared" si="734"/>
        <v>682872.11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3607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3313</v>
      </c>
      <c r="K4729" s="2" t="s">
        <v>3392</v>
      </c>
      <c r="L4729" s="2" t="s">
        <v>35</v>
      </c>
      <c r="M4729" s="91" t="s">
        <v>2996</v>
      </c>
      <c r="N4729" s="64"/>
      <c r="O4729" s="64" t="s">
        <v>45</v>
      </c>
      <c r="P4729" s="64" t="s">
        <v>46</v>
      </c>
      <c r="Q4729" s="16">
        <v>0.06</v>
      </c>
      <c r="R4729" s="82">
        <v>99422</v>
      </c>
      <c r="S4729" s="64"/>
      <c r="T4729" s="84">
        <v>-3162195.33</v>
      </c>
      <c r="U4729" s="84">
        <v>60811.45</v>
      </c>
      <c r="V4729" s="84">
        <v>1686949.5899999999</v>
      </c>
      <c r="W4729" s="84">
        <f t="shared" si="732"/>
        <v>-4788333.47</v>
      </c>
      <c r="X4729" s="84">
        <f t="shared" si="727"/>
        <v>1591461.8773584904</v>
      </c>
      <c r="Y4729" s="84"/>
      <c r="Z4729" s="16">
        <v>0</v>
      </c>
      <c r="AA4729" s="7">
        <v>0</v>
      </c>
      <c r="AB4729" s="7">
        <f t="shared" si="728"/>
        <v>1591461.8773584904</v>
      </c>
      <c r="AC4729" s="5">
        <f t="shared" si="729"/>
        <v>95487.712641509483</v>
      </c>
      <c r="AD4729" s="84">
        <f t="shared" si="733"/>
        <v>1686949.5899999999</v>
      </c>
      <c r="AE4729" s="3">
        <f>VLOOKUP(I4729,[1]媒体政策预估表!A:N,MATCH(O4729,[1]媒体政策预估表!$A$2:$M$2,0),0)</f>
        <v>0.18</v>
      </c>
      <c r="AF4729" s="7">
        <f t="shared" si="730"/>
        <v>303650.92619999999</v>
      </c>
      <c r="AG4729" s="16">
        <v>0</v>
      </c>
      <c r="AH4729" s="84">
        <f t="shared" si="734"/>
        <v>1686949.5899999999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3607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3313</v>
      </c>
      <c r="K4730" s="2" t="s">
        <v>3392</v>
      </c>
      <c r="L4730" s="2" t="s">
        <v>35</v>
      </c>
      <c r="M4730" s="91" t="s">
        <v>2996</v>
      </c>
      <c r="N4730" s="64"/>
      <c r="O4730" s="64" t="s">
        <v>413</v>
      </c>
      <c r="P4730" s="64" t="s">
        <v>46</v>
      </c>
      <c r="Q4730" s="16">
        <v>0.04</v>
      </c>
      <c r="R4730" s="82">
        <v>99422</v>
      </c>
      <c r="S4730" s="64"/>
      <c r="T4730" s="84">
        <v>4056000</v>
      </c>
      <c r="U4730" s="84">
        <v>1248000</v>
      </c>
      <c r="V4730" s="84">
        <v>0</v>
      </c>
      <c r="W4730" s="84">
        <f t="shared" si="732"/>
        <v>5304000</v>
      </c>
      <c r="X4730" s="84">
        <f t="shared" si="727"/>
        <v>0</v>
      </c>
      <c r="Y4730" s="84"/>
      <c r="Z4730" s="16">
        <v>0</v>
      </c>
      <c r="AA4730" s="7">
        <v>0</v>
      </c>
      <c r="AB4730" s="7">
        <f t="shared" si="728"/>
        <v>0</v>
      </c>
      <c r="AC4730" s="5">
        <f t="shared" si="729"/>
        <v>0</v>
      </c>
      <c r="AD4730" s="84">
        <f t="shared" si="733"/>
        <v>0</v>
      </c>
      <c r="AE4730" s="3">
        <f>VLOOKUP(I4730,[1]媒体政策预估表!A:N,MATCH(O4730,[1]媒体政策预估表!$A$2:$M$2,0),0)</f>
        <v>0.09</v>
      </c>
      <c r="AF4730" s="7">
        <f t="shared" si="730"/>
        <v>0</v>
      </c>
      <c r="AG4730" s="16">
        <v>0</v>
      </c>
      <c r="AH4730" s="84">
        <f t="shared" si="734"/>
        <v>0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3608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3313</v>
      </c>
      <c r="K4731" s="2" t="s">
        <v>3392</v>
      </c>
      <c r="L4731" s="2" t="s">
        <v>35</v>
      </c>
      <c r="M4731" s="91" t="s">
        <v>2997</v>
      </c>
      <c r="N4731" s="64"/>
      <c r="O4731" s="64" t="s">
        <v>45</v>
      </c>
      <c r="P4731" s="64" t="s">
        <v>46</v>
      </c>
      <c r="Q4731" s="16">
        <v>0.06</v>
      </c>
      <c r="R4731" s="82">
        <v>173702</v>
      </c>
      <c r="S4731" s="64"/>
      <c r="T4731" s="84">
        <v>-2891426.33</v>
      </c>
      <c r="U4731" s="84">
        <v>55604.35</v>
      </c>
      <c r="V4731" s="84">
        <v>3243854.1799999997</v>
      </c>
      <c r="W4731" s="84">
        <f t="shared" si="732"/>
        <v>-6079676.1600000001</v>
      </c>
      <c r="X4731" s="84">
        <f t="shared" si="727"/>
        <v>3060239.7924528299</v>
      </c>
      <c r="Y4731" s="84"/>
      <c r="Z4731" s="16">
        <v>0</v>
      </c>
      <c r="AA4731" s="7">
        <v>0</v>
      </c>
      <c r="AB4731" s="7">
        <f t="shared" si="728"/>
        <v>3060239.7924528299</v>
      </c>
      <c r="AC4731" s="5">
        <f t="shared" si="729"/>
        <v>183614.38754716981</v>
      </c>
      <c r="AD4731" s="84">
        <f t="shared" si="733"/>
        <v>3243854.1799999997</v>
      </c>
      <c r="AE4731" s="3">
        <f>VLOOKUP(I4731,[1]媒体政策预估表!A:N,MATCH(O4731,[1]媒体政策预估表!$A$2:$M$2,0),0)</f>
        <v>0.18</v>
      </c>
      <c r="AF4731" s="7">
        <f t="shared" si="730"/>
        <v>583893.75239999988</v>
      </c>
      <c r="AG4731" s="16">
        <v>0</v>
      </c>
      <c r="AH4731" s="84">
        <f t="shared" si="734"/>
        <v>3243854.1799999997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3607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3313</v>
      </c>
      <c r="K4732" s="2" t="s">
        <v>3392</v>
      </c>
      <c r="L4732" s="2" t="s">
        <v>35</v>
      </c>
      <c r="M4732" s="91" t="s">
        <v>2997</v>
      </c>
      <c r="N4732" s="64"/>
      <c r="O4732" s="64" t="s">
        <v>413</v>
      </c>
      <c r="P4732" s="64" t="s">
        <v>46</v>
      </c>
      <c r="Q4732" s="16">
        <v>0.04</v>
      </c>
      <c r="R4732" s="82">
        <v>173702</v>
      </c>
      <c r="S4732" s="64"/>
      <c r="T4732" s="84">
        <v>4056000</v>
      </c>
      <c r="U4732" s="84">
        <v>2600000</v>
      </c>
      <c r="V4732" s="84">
        <v>0</v>
      </c>
      <c r="W4732" s="84">
        <f t="shared" si="732"/>
        <v>6656000</v>
      </c>
      <c r="X4732" s="84">
        <f t="shared" ref="X4732:X4795" si="735">IF(P4732="折扣",V4732*Q4732,IF(P4732="返现",V4732,V4732/(1+Q4732)))</f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3420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3313</v>
      </c>
      <c r="K4733" s="2" t="s">
        <v>3392</v>
      </c>
      <c r="L4733" s="2" t="s">
        <v>35</v>
      </c>
      <c r="M4733" s="91" t="s">
        <v>2998</v>
      </c>
      <c r="N4733" s="64"/>
      <c r="O4733" s="64" t="s">
        <v>413</v>
      </c>
      <c r="P4733" s="64" t="s">
        <v>46</v>
      </c>
      <c r="Q4733" s="16">
        <v>0.04</v>
      </c>
      <c r="R4733" s="82">
        <v>246342</v>
      </c>
      <c r="S4733" s="64"/>
      <c r="T4733" s="84">
        <v>312000</v>
      </c>
      <c r="U4733" s="84">
        <v>572000</v>
      </c>
      <c r="V4733" s="84">
        <v>0</v>
      </c>
      <c r="W4733" s="84">
        <f t="shared" si="732"/>
        <v>884000</v>
      </c>
      <c r="X4733" s="84">
        <f t="shared" si="735"/>
        <v>0</v>
      </c>
      <c r="Y4733" s="84"/>
      <c r="Z4733" s="16">
        <v>0</v>
      </c>
      <c r="AA4733" s="7">
        <v>0</v>
      </c>
      <c r="AB4733" s="7">
        <f t="shared" si="728"/>
        <v>0</v>
      </c>
      <c r="AC4733" s="5">
        <f t="shared" si="729"/>
        <v>0</v>
      </c>
      <c r="AD4733" s="84">
        <f t="shared" si="733"/>
        <v>0</v>
      </c>
      <c r="AE4733" s="3">
        <f>VLOOKUP(I4733,[1]媒体政策预估表!A:N,MATCH(O4733,[1]媒体政策预估表!$A$2:$M$2,0),0)</f>
        <v>0.09</v>
      </c>
      <c r="AF4733" s="7">
        <f t="shared" si="730"/>
        <v>0</v>
      </c>
      <c r="AG4733" s="16">
        <v>0</v>
      </c>
      <c r="AH4733" s="84">
        <f t="shared" si="734"/>
        <v>0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3607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3313</v>
      </c>
      <c r="K4734" s="2" t="s">
        <v>3392</v>
      </c>
      <c r="L4734" s="2" t="s">
        <v>35</v>
      </c>
      <c r="M4734" s="91" t="s">
        <v>2999</v>
      </c>
      <c r="N4734" s="64"/>
      <c r="O4734" s="64" t="s">
        <v>45</v>
      </c>
      <c r="P4734" s="64" t="s">
        <v>46</v>
      </c>
      <c r="Q4734" s="16">
        <v>0.06</v>
      </c>
      <c r="R4734" s="82">
        <v>82662</v>
      </c>
      <c r="S4734" s="64"/>
      <c r="T4734" s="84">
        <v>-528719.76</v>
      </c>
      <c r="U4734" s="84">
        <v>10167.69</v>
      </c>
      <c r="V4734" s="84">
        <v>189671.83000000002</v>
      </c>
      <c r="W4734" s="84">
        <f t="shared" si="732"/>
        <v>-708223.9</v>
      </c>
      <c r="X4734" s="84">
        <f t="shared" si="735"/>
        <v>178935.6886792453</v>
      </c>
      <c r="Y4734" s="84"/>
      <c r="Z4734" s="16">
        <v>0</v>
      </c>
      <c r="AA4734" s="7">
        <v>0</v>
      </c>
      <c r="AB4734" s="7">
        <f t="shared" si="728"/>
        <v>178935.6886792453</v>
      </c>
      <c r="AC4734" s="5">
        <f t="shared" si="729"/>
        <v>10736.141320754716</v>
      </c>
      <c r="AD4734" s="84">
        <f t="shared" si="733"/>
        <v>189671.83000000002</v>
      </c>
      <c r="AE4734" s="3">
        <f>VLOOKUP(I4734,[1]媒体政策预估表!A:N,MATCH(O4734,[1]媒体政策预估表!$A$2:$M$2,0),0)</f>
        <v>0.18</v>
      </c>
      <c r="AF4734" s="7">
        <f t="shared" si="730"/>
        <v>34140.929400000001</v>
      </c>
      <c r="AG4734" s="16">
        <v>0</v>
      </c>
      <c r="AH4734" s="84">
        <f t="shared" si="734"/>
        <v>189671.83000000002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3607</v>
      </c>
      <c r="B4735" s="91" t="s">
        <v>35</v>
      </c>
      <c r="C4735" s="91" t="s">
        <v>146</v>
      </c>
      <c r="D4735" s="91" t="s">
        <v>147</v>
      </c>
      <c r="E4735" s="91" t="s">
        <v>152</v>
      </c>
      <c r="F4735" s="91" t="s">
        <v>153</v>
      </c>
      <c r="G4735" s="91" t="s">
        <v>152</v>
      </c>
      <c r="H4735" s="91">
        <v>22</v>
      </c>
      <c r="I4735" s="91" t="s">
        <v>2938</v>
      </c>
      <c r="J4735" s="2" t="s">
        <v>3313</v>
      </c>
      <c r="K4735" s="2" t="s">
        <v>3392</v>
      </c>
      <c r="L4735" s="2" t="s">
        <v>35</v>
      </c>
      <c r="M4735" s="91" t="s">
        <v>2999</v>
      </c>
      <c r="N4735" s="64"/>
      <c r="O4735" s="64" t="s">
        <v>413</v>
      </c>
      <c r="P4735" s="64" t="s">
        <v>46</v>
      </c>
      <c r="Q4735" s="16">
        <v>0.04</v>
      </c>
      <c r="R4735" s="82">
        <v>82662</v>
      </c>
      <c r="S4735" s="64"/>
      <c r="T4735" s="84">
        <v>677000</v>
      </c>
      <c r="U4735" s="84">
        <v>520000</v>
      </c>
      <c r="V4735" s="84">
        <v>140000</v>
      </c>
      <c r="W4735" s="84">
        <f t="shared" si="732"/>
        <v>1057000</v>
      </c>
      <c r="X4735" s="84">
        <f t="shared" si="735"/>
        <v>134615.38461538462</v>
      </c>
      <c r="Y4735" s="84"/>
      <c r="Z4735" s="16">
        <v>0</v>
      </c>
      <c r="AA4735" s="7">
        <v>0</v>
      </c>
      <c r="AB4735" s="7">
        <f t="shared" si="728"/>
        <v>134615.38461538462</v>
      </c>
      <c r="AC4735" s="5">
        <f t="shared" si="729"/>
        <v>5384.6153846153757</v>
      </c>
      <c r="AD4735" s="84">
        <f t="shared" si="733"/>
        <v>140000</v>
      </c>
      <c r="AE4735" s="3">
        <f>VLOOKUP(I4735,[1]媒体政策预估表!A:N,MATCH(O4735,[1]媒体政策预估表!$A$2:$M$2,0),0)</f>
        <v>0.09</v>
      </c>
      <c r="AF4735" s="7">
        <f t="shared" si="730"/>
        <v>12600</v>
      </c>
      <c r="AG4735" s="16">
        <v>0</v>
      </c>
      <c r="AH4735" s="84">
        <f t="shared" si="734"/>
        <v>140000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3608</v>
      </c>
      <c r="B4736" s="91" t="s">
        <v>35</v>
      </c>
      <c r="C4736" s="91" t="s">
        <v>146</v>
      </c>
      <c r="D4736" s="91" t="s">
        <v>154</v>
      </c>
      <c r="E4736" s="91" t="s">
        <v>3000</v>
      </c>
      <c r="F4736" s="91" t="s">
        <v>3000</v>
      </c>
      <c r="G4736" s="91" t="s">
        <v>3000</v>
      </c>
      <c r="H4736" s="91">
        <v>22</v>
      </c>
      <c r="I4736" s="91" t="s">
        <v>2938</v>
      </c>
      <c r="J4736" s="2" t="s">
        <v>3313</v>
      </c>
      <c r="K4736" s="2" t="s">
        <v>3392</v>
      </c>
      <c r="L4736" s="2" t="s">
        <v>35</v>
      </c>
      <c r="M4736" s="91" t="s">
        <v>3000</v>
      </c>
      <c r="N4736" s="64"/>
      <c r="O4736" s="64" t="s">
        <v>413</v>
      </c>
      <c r="P4736" s="64" t="s">
        <v>41</v>
      </c>
      <c r="Q4736" s="16">
        <v>0</v>
      </c>
      <c r="R4736" s="82">
        <v>129832</v>
      </c>
      <c r="S4736" s="64"/>
      <c r="T4736" s="84">
        <v>23140.870000000017</v>
      </c>
      <c r="U4736" s="84">
        <v>30000</v>
      </c>
      <c r="V4736" s="84">
        <v>33992.5</v>
      </c>
      <c r="W4736" s="84">
        <f t="shared" si="732"/>
        <v>19148.370000000017</v>
      </c>
      <c r="X4736" s="84">
        <f t="shared" si="735"/>
        <v>33992.5</v>
      </c>
      <c r="Y4736" s="84"/>
      <c r="Z4736" s="16">
        <v>0</v>
      </c>
      <c r="AA4736" s="7">
        <v>0</v>
      </c>
      <c r="AB4736" s="7">
        <f t="shared" si="728"/>
        <v>33992.5</v>
      </c>
      <c r="AC4736" s="5">
        <f t="shared" si="729"/>
        <v>0</v>
      </c>
      <c r="AD4736" s="84">
        <f t="shared" si="733"/>
        <v>33992.5</v>
      </c>
      <c r="AE4736" s="3">
        <f>VLOOKUP(I4736,[1]媒体政策预估表!A:N,MATCH(O4736,[1]媒体政策预估表!$A$2:$M$2,0),0)</f>
        <v>0.09</v>
      </c>
      <c r="AF4736" s="7">
        <f t="shared" si="730"/>
        <v>3059.3249999999998</v>
      </c>
      <c r="AG4736" s="16">
        <v>0</v>
      </c>
      <c r="AH4736" s="84">
        <f t="shared" si="734"/>
        <v>33992.5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3607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3313</v>
      </c>
      <c r="K4737" s="2" t="s">
        <v>3392</v>
      </c>
      <c r="L4737" s="2" t="s">
        <v>35</v>
      </c>
      <c r="M4737" s="91" t="s">
        <v>161</v>
      </c>
      <c r="N4737" s="64"/>
      <c r="O4737" s="64" t="s">
        <v>413</v>
      </c>
      <c r="P4737" s="64" t="s">
        <v>46</v>
      </c>
      <c r="Q4737" s="16">
        <v>0.02</v>
      </c>
      <c r="R4737" s="82">
        <v>9812</v>
      </c>
      <c r="S4737" s="64"/>
      <c r="T4737" s="84">
        <v>444871.68000000017</v>
      </c>
      <c r="U4737" s="84">
        <v>918000</v>
      </c>
      <c r="V4737" s="84">
        <v>1038031.75</v>
      </c>
      <c r="W4737" s="84">
        <f t="shared" si="732"/>
        <v>324839.93000000017</v>
      </c>
      <c r="X4737" s="84">
        <f t="shared" si="735"/>
        <v>1017678.1862745098</v>
      </c>
      <c r="Y4737" s="84"/>
      <c r="Z4737" s="16">
        <v>0</v>
      </c>
      <c r="AA4737" s="7">
        <v>0</v>
      </c>
      <c r="AB4737" s="7">
        <f t="shared" si="728"/>
        <v>1017678.1862745098</v>
      </c>
      <c r="AC4737" s="5">
        <f t="shared" si="729"/>
        <v>20353.563725490239</v>
      </c>
      <c r="AD4737" s="84">
        <f t="shared" si="733"/>
        <v>1038031.75</v>
      </c>
      <c r="AE4737" s="3">
        <f>VLOOKUP(I4737,[1]媒体政策预估表!A:N,MATCH(O4737,[1]媒体政策预估表!$A$2:$M$2,0),0)</f>
        <v>0.09</v>
      </c>
      <c r="AF4737" s="7">
        <f t="shared" si="730"/>
        <v>93422.857499999998</v>
      </c>
      <c r="AG4737" s="16">
        <v>0</v>
      </c>
      <c r="AH4737" s="84">
        <f t="shared" si="734"/>
        <v>1038031.75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3607</v>
      </c>
      <c r="B4738" s="91" t="s">
        <v>35</v>
      </c>
      <c r="C4738" s="91" t="s">
        <v>146</v>
      </c>
      <c r="D4738" s="91" t="s">
        <v>154</v>
      </c>
      <c r="E4738" s="91" t="s">
        <v>161</v>
      </c>
      <c r="F4738" s="91" t="s">
        <v>161</v>
      </c>
      <c r="G4738" s="91" t="s">
        <v>161</v>
      </c>
      <c r="H4738" s="91">
        <v>22</v>
      </c>
      <c r="I4738" s="91" t="s">
        <v>2938</v>
      </c>
      <c r="J4738" s="2" t="s">
        <v>3313</v>
      </c>
      <c r="K4738" s="2" t="s">
        <v>3392</v>
      </c>
      <c r="L4738" s="2" t="s">
        <v>35</v>
      </c>
      <c r="M4738" s="91" t="s">
        <v>3616</v>
      </c>
      <c r="N4738" s="64"/>
      <c r="O4738" s="64" t="s">
        <v>413</v>
      </c>
      <c r="P4738" s="64" t="s">
        <v>46</v>
      </c>
      <c r="Q4738" s="16">
        <v>0.02</v>
      </c>
      <c r="R4738" s="82">
        <v>228402</v>
      </c>
      <c r="S4738" s="64"/>
      <c r="T4738" s="84">
        <v>49655.8</v>
      </c>
      <c r="U4738" s="84">
        <v>51000</v>
      </c>
      <c r="V4738" s="84">
        <v>59013.4</v>
      </c>
      <c r="W4738" s="84">
        <f t="shared" si="732"/>
        <v>41642.400000000001</v>
      </c>
      <c r="X4738" s="84">
        <f t="shared" si="735"/>
        <v>57856.274509803923</v>
      </c>
      <c r="Y4738" s="84"/>
      <c r="Z4738" s="16">
        <v>0</v>
      </c>
      <c r="AA4738" s="7">
        <v>0</v>
      </c>
      <c r="AB4738" s="7">
        <f t="shared" si="728"/>
        <v>57856.274509803923</v>
      </c>
      <c r="AC4738" s="5">
        <f t="shared" si="729"/>
        <v>1157.1254901960783</v>
      </c>
      <c r="AD4738" s="84">
        <f t="shared" si="733"/>
        <v>59013.4</v>
      </c>
      <c r="AE4738" s="3">
        <f>VLOOKUP(I4738,[1]媒体政策预估表!A:N,MATCH(O4738,[1]媒体政策预估表!$A$2:$M$2,0),0)</f>
        <v>0.09</v>
      </c>
      <c r="AF4738" s="7">
        <f t="shared" si="730"/>
        <v>5311.2060000000001</v>
      </c>
      <c r="AG4738" s="16">
        <v>0</v>
      </c>
      <c r="AH4738" s="84">
        <f t="shared" si="734"/>
        <v>59013.4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3420</v>
      </c>
      <c r="B4739" s="91" t="s">
        <v>35</v>
      </c>
      <c r="C4739" s="91" t="s">
        <v>146</v>
      </c>
      <c r="D4739" s="91" t="s">
        <v>154</v>
      </c>
      <c r="E4739" s="91" t="s">
        <v>3001</v>
      </c>
      <c r="F4739" s="91" t="s">
        <v>3001</v>
      </c>
      <c r="G4739" s="91" t="s">
        <v>3001</v>
      </c>
      <c r="H4739" s="91">
        <v>22</v>
      </c>
      <c r="I4739" s="91" t="s">
        <v>2938</v>
      </c>
      <c r="J4739" s="2" t="s">
        <v>3313</v>
      </c>
      <c r="K4739" s="2" t="s">
        <v>3392</v>
      </c>
      <c r="L4739" s="2" t="s">
        <v>35</v>
      </c>
      <c r="M4739" s="91" t="s">
        <v>3001</v>
      </c>
      <c r="N4739" s="64"/>
      <c r="O4739" s="64" t="s">
        <v>413</v>
      </c>
      <c r="P4739" s="64" t="s">
        <v>41</v>
      </c>
      <c r="Q4739" s="16">
        <v>0</v>
      </c>
      <c r="R4739" s="82">
        <v>158142</v>
      </c>
      <c r="S4739" s="64"/>
      <c r="T4739" s="84">
        <v>18078.050000000003</v>
      </c>
      <c r="U4739" s="84">
        <v>100000</v>
      </c>
      <c r="V4739" s="84">
        <v>102446.37</v>
      </c>
      <c r="W4739" s="84">
        <f t="shared" si="732"/>
        <v>15631.680000000008</v>
      </c>
      <c r="X4739" s="84">
        <f t="shared" si="735"/>
        <v>102446.37</v>
      </c>
      <c r="Y4739" s="84"/>
      <c r="Z4739" s="16">
        <v>0</v>
      </c>
      <c r="AA4739" s="7">
        <v>0</v>
      </c>
      <c r="AB4739" s="7">
        <f t="shared" si="728"/>
        <v>102446.37</v>
      </c>
      <c r="AC4739" s="5">
        <f t="shared" si="729"/>
        <v>0</v>
      </c>
      <c r="AD4739" s="84">
        <f t="shared" si="733"/>
        <v>102446.37</v>
      </c>
      <c r="AE4739" s="3">
        <f>VLOOKUP(I4739,[1]媒体政策预估表!A:N,MATCH(O4739,[1]媒体政策预估表!$A$2:$M$2,0),0)</f>
        <v>0.09</v>
      </c>
      <c r="AF4739" s="7">
        <f t="shared" si="730"/>
        <v>9220.1732999999986</v>
      </c>
      <c r="AG4739" s="16">
        <v>0</v>
      </c>
      <c r="AH4739" s="84">
        <f t="shared" si="734"/>
        <v>102446.37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3607</v>
      </c>
      <c r="B4740" s="91" t="s">
        <v>35</v>
      </c>
      <c r="C4740" s="91" t="s">
        <v>146</v>
      </c>
      <c r="D4740" s="91" t="s">
        <v>154</v>
      </c>
      <c r="E4740" s="91" t="s">
        <v>1481</v>
      </c>
      <c r="F4740" s="91" t="s">
        <v>1481</v>
      </c>
      <c r="G4740" s="91" t="s">
        <v>1481</v>
      </c>
      <c r="H4740" s="91">
        <v>22</v>
      </c>
      <c r="I4740" s="91" t="s">
        <v>2938</v>
      </c>
      <c r="J4740" s="2" t="s">
        <v>3313</v>
      </c>
      <c r="K4740" s="2" t="s">
        <v>3392</v>
      </c>
      <c r="L4740" s="2" t="s">
        <v>35</v>
      </c>
      <c r="M4740" s="91" t="s">
        <v>3002</v>
      </c>
      <c r="N4740" s="64"/>
      <c r="O4740" s="64" t="s">
        <v>45</v>
      </c>
      <c r="P4740" s="64" t="s">
        <v>46</v>
      </c>
      <c r="Q4740" s="16">
        <v>0.1</v>
      </c>
      <c r="R4740" s="82">
        <v>246482</v>
      </c>
      <c r="S4740" s="64"/>
      <c r="T4740" s="84">
        <v>10000</v>
      </c>
      <c r="U4740" s="84">
        <v>70000</v>
      </c>
      <c r="V4740" s="84">
        <v>62699.76</v>
      </c>
      <c r="W4740" s="84">
        <f t="shared" si="732"/>
        <v>17300.239999999998</v>
      </c>
      <c r="X4740" s="84">
        <f t="shared" si="735"/>
        <v>56999.781818181815</v>
      </c>
      <c r="Y4740" s="84"/>
      <c r="Z4740" s="16">
        <v>0</v>
      </c>
      <c r="AA4740" s="7">
        <v>0</v>
      </c>
      <c r="AB4740" s="7">
        <f t="shared" si="728"/>
        <v>56999.781818181815</v>
      </c>
      <c r="AC4740" s="5">
        <f t="shared" si="729"/>
        <v>5699.9781818181873</v>
      </c>
      <c r="AD4740" s="84">
        <f t="shared" si="733"/>
        <v>62699.76</v>
      </c>
      <c r="AE4740" s="3">
        <f>VLOOKUP(I4740,[1]媒体政策预估表!A:N,MATCH(O4740,[1]媒体政策预估表!$A$2:$M$2,0),0)</f>
        <v>0.18</v>
      </c>
      <c r="AF4740" s="7">
        <f t="shared" si="730"/>
        <v>11285.9568</v>
      </c>
      <c r="AG4740" s="16">
        <v>0</v>
      </c>
      <c r="AH4740" s="84">
        <f t="shared" si="734"/>
        <v>62699.76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3420</v>
      </c>
      <c r="B4741" s="91" t="s">
        <v>35</v>
      </c>
      <c r="C4741" s="91" t="s">
        <v>146</v>
      </c>
      <c r="D4741" s="91" t="s">
        <v>154</v>
      </c>
      <c r="E4741" s="91" t="s">
        <v>1485</v>
      </c>
      <c r="F4741" s="91" t="s">
        <v>1485</v>
      </c>
      <c r="G4741" s="91" t="s">
        <v>1485</v>
      </c>
      <c r="H4741" s="91">
        <v>22</v>
      </c>
      <c r="I4741" s="91" t="s">
        <v>2938</v>
      </c>
      <c r="J4741" s="2" t="s">
        <v>3313</v>
      </c>
      <c r="K4741" s="2" t="s">
        <v>3392</v>
      </c>
      <c r="L4741" s="2" t="s">
        <v>35</v>
      </c>
      <c r="M4741" s="91" t="s">
        <v>1485</v>
      </c>
      <c r="N4741" s="64"/>
      <c r="O4741" s="64" t="s">
        <v>413</v>
      </c>
      <c r="P4741" s="64" t="s">
        <v>41</v>
      </c>
      <c r="Q4741" s="16">
        <v>0</v>
      </c>
      <c r="R4741" s="82">
        <v>244522</v>
      </c>
      <c r="S4741" s="64"/>
      <c r="T4741" s="84">
        <v>4286</v>
      </c>
      <c r="U4741" s="84">
        <v>-4064.34</v>
      </c>
      <c r="V4741" s="84">
        <v>221.66</v>
      </c>
      <c r="W4741" s="84">
        <f t="shared" si="732"/>
        <v>0</v>
      </c>
      <c r="X4741" s="84">
        <f t="shared" si="735"/>
        <v>221.66</v>
      </c>
      <c r="Y4741" s="84"/>
      <c r="Z4741" s="16">
        <v>0</v>
      </c>
      <c r="AA4741" s="7">
        <v>0</v>
      </c>
      <c r="AB4741" s="7">
        <f t="shared" si="728"/>
        <v>221.66</v>
      </c>
      <c r="AC4741" s="5">
        <f t="shared" si="729"/>
        <v>0</v>
      </c>
      <c r="AD4741" s="84">
        <f t="shared" si="733"/>
        <v>221.66</v>
      </c>
      <c r="AE4741" s="3">
        <f>VLOOKUP(I4741,[1]媒体政策预估表!A:N,MATCH(O4741,[1]媒体政策预估表!$A$2:$M$2,0),0)</f>
        <v>0.09</v>
      </c>
      <c r="AF4741" s="7">
        <f t="shared" si="730"/>
        <v>19.949400000000001</v>
      </c>
      <c r="AG4741" s="16">
        <v>0</v>
      </c>
      <c r="AH4741" s="84">
        <f t="shared" si="734"/>
        <v>221.66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3607</v>
      </c>
      <c r="B4742" s="91" t="s">
        <v>35</v>
      </c>
      <c r="C4742" s="91" t="s">
        <v>146</v>
      </c>
      <c r="D4742" s="91" t="s">
        <v>163</v>
      </c>
      <c r="E4742" s="91" t="s">
        <v>3617</v>
      </c>
      <c r="F4742" s="91" t="s">
        <v>3617</v>
      </c>
      <c r="G4742" s="91" t="s">
        <v>3617</v>
      </c>
      <c r="H4742" s="91">
        <v>22</v>
      </c>
      <c r="I4742" s="91" t="s">
        <v>2938</v>
      </c>
      <c r="J4742" s="2" t="s">
        <v>3313</v>
      </c>
      <c r="K4742" s="2" t="s">
        <v>3392</v>
      </c>
      <c r="L4742" s="2" t="s">
        <v>35</v>
      </c>
      <c r="M4742" s="91" t="s">
        <v>3618</v>
      </c>
      <c r="N4742" s="64"/>
      <c r="O4742" s="64" t="s">
        <v>413</v>
      </c>
      <c r="P4742" s="64" t="s">
        <v>46</v>
      </c>
      <c r="Q4742" s="16">
        <v>0.05</v>
      </c>
      <c r="R4742" s="82">
        <v>10891</v>
      </c>
      <c r="S4742" s="64"/>
      <c r="T4742" s="84">
        <v>0</v>
      </c>
      <c r="U4742" s="84">
        <v>10000</v>
      </c>
      <c r="V4742" s="84">
        <v>10000</v>
      </c>
      <c r="W4742" s="84">
        <f t="shared" si="732"/>
        <v>0</v>
      </c>
      <c r="X4742" s="84">
        <f t="shared" si="735"/>
        <v>9523.8095238095229</v>
      </c>
      <c r="Y4742" s="84"/>
      <c r="Z4742" s="16">
        <v>0</v>
      </c>
      <c r="AA4742" s="7">
        <v>0</v>
      </c>
      <c r="AB4742" s="7">
        <f t="shared" si="728"/>
        <v>9523.8095238095229</v>
      </c>
      <c r="AC4742" s="5">
        <f t="shared" si="729"/>
        <v>476.19047619047706</v>
      </c>
      <c r="AD4742" s="84">
        <f t="shared" si="733"/>
        <v>10000</v>
      </c>
      <c r="AE4742" s="3">
        <f>VLOOKUP(I4742,[1]媒体政策预估表!A:N,MATCH(O4742,[1]媒体政策预估表!$A$2:$M$2,0),0)</f>
        <v>0.09</v>
      </c>
      <c r="AF4742" s="7">
        <f t="shared" si="730"/>
        <v>900</v>
      </c>
      <c r="AG4742" s="16">
        <v>0</v>
      </c>
      <c r="AH4742" s="84">
        <f t="shared" si="734"/>
        <v>10000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3608</v>
      </c>
      <c r="B4743" s="91" t="s">
        <v>35</v>
      </c>
      <c r="C4743" s="91" t="s">
        <v>146</v>
      </c>
      <c r="D4743" s="91" t="s">
        <v>163</v>
      </c>
      <c r="E4743" s="91" t="s">
        <v>3004</v>
      </c>
      <c r="F4743" s="91" t="s">
        <v>3005</v>
      </c>
      <c r="G4743" s="91" t="s">
        <v>3004</v>
      </c>
      <c r="H4743" s="91">
        <v>22</v>
      </c>
      <c r="I4743" s="91" t="s">
        <v>2938</v>
      </c>
      <c r="J4743" s="2" t="s">
        <v>3313</v>
      </c>
      <c r="K4743" s="2" t="s">
        <v>3392</v>
      </c>
      <c r="L4743" s="2" t="s">
        <v>35</v>
      </c>
      <c r="M4743" s="91" t="s">
        <v>3006</v>
      </c>
      <c r="N4743" s="64"/>
      <c r="O4743" s="64" t="s">
        <v>413</v>
      </c>
      <c r="P4743" s="64" t="s">
        <v>46</v>
      </c>
      <c r="Q4743" s="16">
        <v>0.02</v>
      </c>
      <c r="R4743" s="82">
        <v>243732</v>
      </c>
      <c r="S4743" s="64"/>
      <c r="T4743" s="84">
        <v>7312.2</v>
      </c>
      <c r="U4743" s="84">
        <v>15300</v>
      </c>
      <c r="V4743" s="84">
        <v>10596.7</v>
      </c>
      <c r="W4743" s="84">
        <f t="shared" si="732"/>
        <v>12015.5</v>
      </c>
      <c r="X4743" s="84">
        <f t="shared" si="735"/>
        <v>10388.921568627451</v>
      </c>
      <c r="Y4743" s="84"/>
      <c r="Z4743" s="16">
        <v>0</v>
      </c>
      <c r="AA4743" s="7">
        <v>0</v>
      </c>
      <c r="AB4743" s="7">
        <f t="shared" si="728"/>
        <v>10388.921568627451</v>
      </c>
      <c r="AC4743" s="5">
        <f t="shared" si="729"/>
        <v>207.77843137254968</v>
      </c>
      <c r="AD4743" s="84">
        <f t="shared" si="733"/>
        <v>10596.7</v>
      </c>
      <c r="AE4743" s="3">
        <f>VLOOKUP(I4743,[1]媒体政策预估表!A:N,MATCH(O4743,[1]媒体政策预估表!$A$2:$M$2,0),0)</f>
        <v>0.09</v>
      </c>
      <c r="AF4743" s="7">
        <f t="shared" si="730"/>
        <v>953.70299999999997</v>
      </c>
      <c r="AG4743" s="16">
        <v>0</v>
      </c>
      <c r="AH4743" s="84">
        <f t="shared" si="734"/>
        <v>10596.7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3607</v>
      </c>
      <c r="B4744" s="91" t="s">
        <v>35</v>
      </c>
      <c r="C4744" s="91" t="s">
        <v>146</v>
      </c>
      <c r="D4744" s="91" t="s">
        <v>163</v>
      </c>
      <c r="E4744" s="91" t="s">
        <v>1938</v>
      </c>
      <c r="F4744" s="91" t="s">
        <v>1938</v>
      </c>
      <c r="G4744" s="91" t="s">
        <v>1938</v>
      </c>
      <c r="H4744" s="91">
        <v>22</v>
      </c>
      <c r="I4744" s="91" t="s">
        <v>2938</v>
      </c>
      <c r="J4744" s="2" t="s">
        <v>3313</v>
      </c>
      <c r="K4744" s="2" t="s">
        <v>3392</v>
      </c>
      <c r="L4744" s="2" t="s">
        <v>35</v>
      </c>
      <c r="M4744" s="91" t="s">
        <v>1938</v>
      </c>
      <c r="N4744" s="64"/>
      <c r="O4744" s="64" t="s">
        <v>413</v>
      </c>
      <c r="P4744" s="64" t="s">
        <v>41</v>
      </c>
      <c r="Q4744" s="16">
        <v>0</v>
      </c>
      <c r="R4744" s="82">
        <v>66232</v>
      </c>
      <c r="S4744" s="64"/>
      <c r="T4744" s="84">
        <v>21299.150000000009</v>
      </c>
      <c r="U4744" s="84">
        <v>50000</v>
      </c>
      <c r="V4744" s="84">
        <v>20671.36</v>
      </c>
      <c r="W4744" s="84">
        <f t="shared" si="732"/>
        <v>50627.790000000008</v>
      </c>
      <c r="X4744" s="84">
        <f t="shared" si="735"/>
        <v>20671.36</v>
      </c>
      <c r="Y4744" s="84"/>
      <c r="Z4744" s="16">
        <v>0</v>
      </c>
      <c r="AA4744" s="7">
        <v>0</v>
      </c>
      <c r="AB4744" s="7">
        <f t="shared" si="728"/>
        <v>20671.36</v>
      </c>
      <c r="AC4744" s="5">
        <f t="shared" si="729"/>
        <v>0</v>
      </c>
      <c r="AD4744" s="84">
        <f t="shared" si="733"/>
        <v>20671.36</v>
      </c>
      <c r="AE4744" s="3">
        <f>VLOOKUP(I4744,[1]媒体政策预估表!A:N,MATCH(O4744,[1]媒体政策预估表!$A$2:$M$2,0),0)</f>
        <v>0.09</v>
      </c>
      <c r="AF4744" s="7">
        <f t="shared" si="730"/>
        <v>1860.4223999999999</v>
      </c>
      <c r="AG4744" s="16">
        <v>0</v>
      </c>
      <c r="AH4744" s="84">
        <f t="shared" si="734"/>
        <v>20671.36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3607</v>
      </c>
      <c r="B4745" s="91" t="s">
        <v>35</v>
      </c>
      <c r="C4745" s="91" t="s">
        <v>166</v>
      </c>
      <c r="D4745" s="91" t="s">
        <v>3431</v>
      </c>
      <c r="E4745" s="91" t="s">
        <v>2132</v>
      </c>
      <c r="F4745" s="91" t="s">
        <v>2132</v>
      </c>
      <c r="G4745" s="91" t="s">
        <v>2132</v>
      </c>
      <c r="H4745" s="91">
        <v>22</v>
      </c>
      <c r="I4745" s="91" t="s">
        <v>2938</v>
      </c>
      <c r="J4745" s="2" t="s">
        <v>3313</v>
      </c>
      <c r="K4745" s="2" t="s">
        <v>3392</v>
      </c>
      <c r="L4745" s="2" t="s">
        <v>35</v>
      </c>
      <c r="M4745" s="91" t="s">
        <v>1542</v>
      </c>
      <c r="N4745" s="64"/>
      <c r="O4745" s="64" t="s">
        <v>413</v>
      </c>
      <c r="P4745" s="64" t="s">
        <v>41</v>
      </c>
      <c r="Q4745" s="16">
        <v>0</v>
      </c>
      <c r="R4745" s="82">
        <v>20182</v>
      </c>
      <c r="S4745" s="64"/>
      <c r="T4745" s="84">
        <v>0</v>
      </c>
      <c r="U4745" s="84">
        <v>300000</v>
      </c>
      <c r="V4745" s="84">
        <v>0</v>
      </c>
      <c r="W4745" s="84">
        <f t="shared" si="732"/>
        <v>300000</v>
      </c>
      <c r="X4745" s="84">
        <f t="shared" si="735"/>
        <v>0</v>
      </c>
      <c r="Y4745" s="84"/>
      <c r="Z4745" s="16">
        <v>0</v>
      </c>
      <c r="AA4745" s="7">
        <v>0</v>
      </c>
      <c r="AB4745" s="7">
        <f t="shared" si="728"/>
        <v>0</v>
      </c>
      <c r="AC4745" s="5">
        <f t="shared" si="729"/>
        <v>0</v>
      </c>
      <c r="AD4745" s="84">
        <f t="shared" si="733"/>
        <v>0</v>
      </c>
      <c r="AE4745" s="3">
        <f>VLOOKUP(I4745,[1]媒体政策预估表!A:N,MATCH(O4745,[1]媒体政策预估表!$A$2:$M$2,0),0)</f>
        <v>0.09</v>
      </c>
      <c r="AF4745" s="7">
        <f t="shared" si="730"/>
        <v>0</v>
      </c>
      <c r="AG4745" s="16">
        <v>0</v>
      </c>
      <c r="AH4745" s="84">
        <f t="shared" si="734"/>
        <v>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3420</v>
      </c>
      <c r="B4746" s="91" t="s">
        <v>35</v>
      </c>
      <c r="C4746" s="91" t="s">
        <v>166</v>
      </c>
      <c r="D4746" s="91" t="s">
        <v>3431</v>
      </c>
      <c r="E4746" s="91" t="s">
        <v>3619</v>
      </c>
      <c r="F4746" s="91" t="s">
        <v>3619</v>
      </c>
      <c r="G4746" s="91" t="s">
        <v>3694</v>
      </c>
      <c r="H4746" s="91">
        <v>22</v>
      </c>
      <c r="I4746" s="91" t="s">
        <v>2938</v>
      </c>
      <c r="J4746" s="2" t="s">
        <v>3313</v>
      </c>
      <c r="K4746" s="2" t="s">
        <v>3392</v>
      </c>
      <c r="L4746" s="2" t="s">
        <v>35</v>
      </c>
      <c r="M4746" s="91" t="s">
        <v>3620</v>
      </c>
      <c r="N4746" s="64"/>
      <c r="O4746" s="64" t="s">
        <v>413</v>
      </c>
      <c r="P4746" s="64" t="s">
        <v>41</v>
      </c>
      <c r="Q4746" s="16">
        <v>0</v>
      </c>
      <c r="R4746" s="82">
        <v>177562</v>
      </c>
      <c r="S4746" s="64"/>
      <c r="T4746" s="84">
        <v>0</v>
      </c>
      <c r="U4746" s="84">
        <v>30000</v>
      </c>
      <c r="V4746" s="84">
        <v>21000</v>
      </c>
      <c r="W4746" s="84">
        <f t="shared" si="732"/>
        <v>9000</v>
      </c>
      <c r="X4746" s="84">
        <f t="shared" si="735"/>
        <v>21000</v>
      </c>
      <c r="Y4746" s="84"/>
      <c r="Z4746" s="16">
        <v>0</v>
      </c>
      <c r="AA4746" s="7">
        <v>0</v>
      </c>
      <c r="AB4746" s="7">
        <f t="shared" si="728"/>
        <v>21000</v>
      </c>
      <c r="AC4746" s="5">
        <f t="shared" si="729"/>
        <v>0</v>
      </c>
      <c r="AD4746" s="84">
        <f t="shared" si="733"/>
        <v>21000</v>
      </c>
      <c r="AE4746" s="3">
        <f>VLOOKUP(I4746,[1]媒体政策预估表!A:N,MATCH(O4746,[1]媒体政策预估表!$A$2:$M$2,0),0)</f>
        <v>0.09</v>
      </c>
      <c r="AF4746" s="7">
        <f t="shared" si="730"/>
        <v>1890</v>
      </c>
      <c r="AG4746" s="16">
        <v>0</v>
      </c>
      <c r="AH4746" s="84">
        <f t="shared" si="734"/>
        <v>21000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3420</v>
      </c>
      <c r="B4747" s="91" t="s">
        <v>35</v>
      </c>
      <c r="C4747" s="91" t="s">
        <v>166</v>
      </c>
      <c r="D4747" s="91" t="s">
        <v>167</v>
      </c>
      <c r="E4747" s="91" t="s">
        <v>618</v>
      </c>
      <c r="F4747" s="91" t="s">
        <v>618</v>
      </c>
      <c r="G4747" s="91" t="s">
        <v>618</v>
      </c>
      <c r="H4747" s="91">
        <v>22</v>
      </c>
      <c r="I4747" s="91" t="s">
        <v>2938</v>
      </c>
      <c r="J4747" s="2" t="s">
        <v>3313</v>
      </c>
      <c r="K4747" s="2" t="s">
        <v>3392</v>
      </c>
      <c r="L4747" s="2" t="s">
        <v>35</v>
      </c>
      <c r="M4747" s="91" t="s">
        <v>619</v>
      </c>
      <c r="N4747" s="64"/>
      <c r="O4747" s="64" t="s">
        <v>413</v>
      </c>
      <c r="P4747" s="64" t="s">
        <v>46</v>
      </c>
      <c r="Q4747" s="16">
        <v>0.02</v>
      </c>
      <c r="R4747" s="82">
        <v>31572</v>
      </c>
      <c r="S4747" s="64"/>
      <c r="T4747" s="84">
        <v>207804.55000000016</v>
      </c>
      <c r="U4747" s="84">
        <v>1070000</v>
      </c>
      <c r="V4747" s="84">
        <v>1180454.3600000001</v>
      </c>
      <c r="W4747" s="84">
        <f t="shared" si="732"/>
        <v>97350.190000000177</v>
      </c>
      <c r="X4747" s="84">
        <f t="shared" si="735"/>
        <v>1157308.1960784316</v>
      </c>
      <c r="Y4747" s="84"/>
      <c r="Z4747" s="16">
        <v>0</v>
      </c>
      <c r="AA4747" s="7">
        <v>0</v>
      </c>
      <c r="AB4747" s="7">
        <f t="shared" si="728"/>
        <v>1157308.1960784316</v>
      </c>
      <c r="AC4747" s="5">
        <f t="shared" si="729"/>
        <v>23146.163921568543</v>
      </c>
      <c r="AD4747" s="84">
        <f t="shared" si="733"/>
        <v>1180454.3600000001</v>
      </c>
      <c r="AE4747" s="3">
        <f>VLOOKUP(I4747,[1]媒体政策预估表!A:N,MATCH(O4747,[1]媒体政策预估表!$A$2:$M$2,0),0)</f>
        <v>0.09</v>
      </c>
      <c r="AF4747" s="7">
        <f t="shared" si="730"/>
        <v>106240.89240000001</v>
      </c>
      <c r="AG4747" s="16">
        <v>0</v>
      </c>
      <c r="AH4747" s="84">
        <f t="shared" si="734"/>
        <v>1180454.3600000001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3420</v>
      </c>
      <c r="B4748" s="91" t="s">
        <v>35</v>
      </c>
      <c r="C4748" s="91" t="s">
        <v>166</v>
      </c>
      <c r="D4748" s="91" t="s">
        <v>167</v>
      </c>
      <c r="E4748" s="91" t="s">
        <v>2132</v>
      </c>
      <c r="F4748" s="91" t="s">
        <v>2132</v>
      </c>
      <c r="G4748" s="91" t="s">
        <v>2132</v>
      </c>
      <c r="H4748" s="91">
        <v>22</v>
      </c>
      <c r="I4748" s="91" t="s">
        <v>2938</v>
      </c>
      <c r="J4748" s="2" t="s">
        <v>3313</v>
      </c>
      <c r="K4748" s="2" t="s">
        <v>3392</v>
      </c>
      <c r="L4748" s="2" t="s">
        <v>35</v>
      </c>
      <c r="M4748" s="91" t="s">
        <v>1542</v>
      </c>
      <c r="N4748" s="64"/>
      <c r="O4748" s="64" t="s">
        <v>413</v>
      </c>
      <c r="P4748" s="64" t="s">
        <v>41</v>
      </c>
      <c r="Q4748" s="16">
        <v>0</v>
      </c>
      <c r="R4748" s="82">
        <v>20182</v>
      </c>
      <c r="S4748" s="64"/>
      <c r="T4748" s="84">
        <v>2510421.2799999998</v>
      </c>
      <c r="U4748" s="84">
        <v>900000</v>
      </c>
      <c r="V4748" s="84">
        <v>705525.54</v>
      </c>
      <c r="W4748" s="84">
        <f t="shared" si="732"/>
        <v>2704895.7399999998</v>
      </c>
      <c r="X4748" s="84">
        <f t="shared" si="735"/>
        <v>705525.54</v>
      </c>
      <c r="Y4748" s="84"/>
      <c r="Z4748" s="16">
        <v>0</v>
      </c>
      <c r="AA4748" s="7">
        <v>0</v>
      </c>
      <c r="AB4748" s="7">
        <f t="shared" si="728"/>
        <v>705525.54</v>
      </c>
      <c r="AC4748" s="5">
        <f t="shared" si="729"/>
        <v>0</v>
      </c>
      <c r="AD4748" s="84">
        <f t="shared" si="733"/>
        <v>705525.54</v>
      </c>
      <c r="AE4748" s="3">
        <f>VLOOKUP(I4748,[1]媒体政策预估表!A:N,MATCH(O4748,[1]媒体政策预估表!$A$2:$M$2,0),0)</f>
        <v>0.09</v>
      </c>
      <c r="AF4748" s="7">
        <f t="shared" si="730"/>
        <v>63497.298600000002</v>
      </c>
      <c r="AG4748" s="16">
        <v>0</v>
      </c>
      <c r="AH4748" s="84">
        <f t="shared" si="734"/>
        <v>705525.54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3608</v>
      </c>
      <c r="B4749" s="91" t="s">
        <v>35</v>
      </c>
      <c r="C4749" s="91" t="s">
        <v>166</v>
      </c>
      <c r="D4749" s="91" t="s">
        <v>167</v>
      </c>
      <c r="E4749" s="91" t="s">
        <v>3619</v>
      </c>
      <c r="F4749" s="91" t="s">
        <v>3619</v>
      </c>
      <c r="G4749" s="91" t="s">
        <v>3694</v>
      </c>
      <c r="H4749" s="91">
        <v>22</v>
      </c>
      <c r="I4749" s="91" t="s">
        <v>2938</v>
      </c>
      <c r="J4749" s="2" t="s">
        <v>3313</v>
      </c>
      <c r="K4749" s="2" t="s">
        <v>3392</v>
      </c>
      <c r="L4749" s="2" t="s">
        <v>35</v>
      </c>
      <c r="M4749" s="91" t="s">
        <v>3620</v>
      </c>
      <c r="N4749" s="64"/>
      <c r="O4749" s="64" t="s">
        <v>413</v>
      </c>
      <c r="P4749" s="64" t="s">
        <v>41</v>
      </c>
      <c r="Q4749" s="16">
        <v>0</v>
      </c>
      <c r="R4749" s="82">
        <v>177562</v>
      </c>
      <c r="S4749" s="64"/>
      <c r="T4749" s="84">
        <v>0</v>
      </c>
      <c r="U4749" s="84">
        <v>0</v>
      </c>
      <c r="V4749" s="84">
        <v>0</v>
      </c>
      <c r="W4749" s="84">
        <f t="shared" si="732"/>
        <v>0</v>
      </c>
      <c r="X4749" s="84">
        <f t="shared" si="735"/>
        <v>0</v>
      </c>
      <c r="Y4749" s="84"/>
      <c r="Z4749" s="16">
        <v>0</v>
      </c>
      <c r="AA4749" s="7">
        <v>0</v>
      </c>
      <c r="AB4749" s="7">
        <f t="shared" ref="AB4749:AB4812" si="736">X4749+AA4749</f>
        <v>0</v>
      </c>
      <c r="AC4749" s="5">
        <f t="shared" ref="AC4749:AC4812" si="737">IF(P4749="返现",X4749*Q4749,V4749-X4749)</f>
        <v>0</v>
      </c>
      <c r="AD4749" s="84">
        <f t="shared" si="733"/>
        <v>0</v>
      </c>
      <c r="AE4749" s="3">
        <f>VLOOKUP(I4749,[1]媒体政策预估表!A:N,MATCH(O4749,[1]媒体政策预估表!$A$2:$M$2,0),0)</f>
        <v>0.09</v>
      </c>
      <c r="AF4749" s="7">
        <f t="shared" ref="AF4749:AF4812" si="738">AD4749*AE4749</f>
        <v>0</v>
      </c>
      <c r="AG4749" s="16">
        <v>0</v>
      </c>
      <c r="AH4749" s="84">
        <f t="shared" si="734"/>
        <v>0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3420</v>
      </c>
      <c r="B4750" s="91" t="s">
        <v>35</v>
      </c>
      <c r="C4750" s="91" t="s">
        <v>166</v>
      </c>
      <c r="D4750" s="91" t="s">
        <v>167</v>
      </c>
      <c r="E4750" s="91" t="s">
        <v>3008</v>
      </c>
      <c r="F4750" s="91" t="s">
        <v>3009</v>
      </c>
      <c r="G4750" s="91" t="s">
        <v>3010</v>
      </c>
      <c r="H4750" s="91">
        <v>22</v>
      </c>
      <c r="I4750" s="91" t="s">
        <v>2938</v>
      </c>
      <c r="J4750" s="2" t="s">
        <v>3313</v>
      </c>
      <c r="K4750" s="2" t="s">
        <v>3392</v>
      </c>
      <c r="L4750" s="2" t="s">
        <v>35</v>
      </c>
      <c r="M4750" s="91" t="s">
        <v>3011</v>
      </c>
      <c r="N4750" s="64"/>
      <c r="O4750" s="64" t="s">
        <v>413</v>
      </c>
      <c r="P4750" s="64" t="s">
        <v>41</v>
      </c>
      <c r="Q4750" s="16">
        <v>0</v>
      </c>
      <c r="R4750" s="82">
        <v>15032</v>
      </c>
      <c r="S4750" s="64"/>
      <c r="T4750" s="84">
        <v>59852.880000000005</v>
      </c>
      <c r="U4750" s="84">
        <v>1000000</v>
      </c>
      <c r="V4750" s="84">
        <v>674366.11</v>
      </c>
      <c r="W4750" s="84">
        <f t="shared" si="732"/>
        <v>385486.7699999999</v>
      </c>
      <c r="X4750" s="84">
        <f t="shared" si="735"/>
        <v>674366.11</v>
      </c>
      <c r="Y4750" s="84"/>
      <c r="Z4750" s="16">
        <v>0</v>
      </c>
      <c r="AA4750" s="7">
        <v>0</v>
      </c>
      <c r="AB4750" s="7">
        <f t="shared" si="736"/>
        <v>674366.11</v>
      </c>
      <c r="AC4750" s="5">
        <f t="shared" si="737"/>
        <v>0</v>
      </c>
      <c r="AD4750" s="84">
        <f t="shared" si="733"/>
        <v>674366.11</v>
      </c>
      <c r="AE4750" s="3">
        <f>VLOOKUP(I4750,[1]媒体政策预估表!A:N,MATCH(O4750,[1]媒体政策预估表!$A$2:$M$2,0),0)</f>
        <v>0.09</v>
      </c>
      <c r="AF4750" s="7">
        <f t="shared" si="738"/>
        <v>60692.9499</v>
      </c>
      <c r="AG4750" s="16">
        <v>0</v>
      </c>
      <c r="AH4750" s="84">
        <f t="shared" si="734"/>
        <v>674366.11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3608</v>
      </c>
      <c r="B4751" s="91" t="s">
        <v>35</v>
      </c>
      <c r="C4751" s="91" t="s">
        <v>166</v>
      </c>
      <c r="D4751" s="91" t="s">
        <v>167</v>
      </c>
      <c r="E4751" s="91" t="s">
        <v>1546</v>
      </c>
      <c r="F4751" s="91" t="s">
        <v>1546</v>
      </c>
      <c r="G4751" s="91" t="s">
        <v>1546</v>
      </c>
      <c r="H4751" s="91">
        <v>22</v>
      </c>
      <c r="I4751" s="91" t="s">
        <v>2938</v>
      </c>
      <c r="J4751" s="2" t="s">
        <v>3313</v>
      </c>
      <c r="K4751" s="2" t="s">
        <v>3392</v>
      </c>
      <c r="L4751" s="2" t="s">
        <v>35</v>
      </c>
      <c r="M4751" s="91" t="s">
        <v>3012</v>
      </c>
      <c r="N4751" s="64"/>
      <c r="O4751" s="64" t="s">
        <v>413</v>
      </c>
      <c r="P4751" s="64" t="s">
        <v>46</v>
      </c>
      <c r="Q4751" s="16">
        <v>0.02</v>
      </c>
      <c r="R4751" s="82">
        <v>243792</v>
      </c>
      <c r="S4751" s="64"/>
      <c r="T4751" s="84">
        <v>5366.5999999999985</v>
      </c>
      <c r="U4751" s="84">
        <v>90000</v>
      </c>
      <c r="V4751" s="84">
        <v>57707.3</v>
      </c>
      <c r="W4751" s="84">
        <f t="shared" si="732"/>
        <v>37659.300000000003</v>
      </c>
      <c r="X4751" s="84">
        <f t="shared" si="735"/>
        <v>56575.784313725489</v>
      </c>
      <c r="Y4751" s="84"/>
      <c r="Z4751" s="16">
        <v>0</v>
      </c>
      <c r="AA4751" s="7">
        <v>0</v>
      </c>
      <c r="AB4751" s="7">
        <f t="shared" si="736"/>
        <v>56575.784313725489</v>
      </c>
      <c r="AC4751" s="5">
        <f t="shared" si="737"/>
        <v>1131.5156862745134</v>
      </c>
      <c r="AD4751" s="84">
        <f t="shared" si="733"/>
        <v>57707.3</v>
      </c>
      <c r="AE4751" s="3">
        <f>VLOOKUP(I4751,[1]媒体政策预估表!A:N,MATCH(O4751,[1]媒体政策预估表!$A$2:$M$2,0),0)</f>
        <v>0.09</v>
      </c>
      <c r="AF4751" s="7">
        <f t="shared" si="738"/>
        <v>5193.6570000000002</v>
      </c>
      <c r="AG4751" s="16">
        <v>0</v>
      </c>
      <c r="AH4751" s="84">
        <f t="shared" si="734"/>
        <v>57707.3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3607</v>
      </c>
      <c r="B4752" s="91" t="s">
        <v>35</v>
      </c>
      <c r="C4752" s="91" t="s">
        <v>166</v>
      </c>
      <c r="D4752" s="91" t="s">
        <v>167</v>
      </c>
      <c r="E4752" s="91" t="s">
        <v>3621</v>
      </c>
      <c r="F4752" s="91" t="s">
        <v>3621</v>
      </c>
      <c r="G4752" s="91" t="s">
        <v>3621</v>
      </c>
      <c r="H4752" s="91">
        <v>22</v>
      </c>
      <c r="I4752" s="91" t="s">
        <v>2938</v>
      </c>
      <c r="J4752" s="2" t="s">
        <v>3313</v>
      </c>
      <c r="K4752" s="2" t="s">
        <v>3392</v>
      </c>
      <c r="L4752" s="2" t="s">
        <v>35</v>
      </c>
      <c r="M4752" s="91" t="s">
        <v>3621</v>
      </c>
      <c r="N4752" s="64"/>
      <c r="O4752" s="64" t="s">
        <v>413</v>
      </c>
      <c r="P4752" s="64" t="s">
        <v>46</v>
      </c>
      <c r="Q4752" s="16">
        <v>0.02</v>
      </c>
      <c r="R4752" s="82">
        <v>247662</v>
      </c>
      <c r="S4752" s="64"/>
      <c r="T4752" s="84">
        <v>0</v>
      </c>
      <c r="U4752" s="84">
        <v>5100</v>
      </c>
      <c r="V4752" s="84">
        <v>5100</v>
      </c>
      <c r="W4752" s="84">
        <f t="shared" si="732"/>
        <v>0</v>
      </c>
      <c r="X4752" s="84">
        <f t="shared" si="735"/>
        <v>5000</v>
      </c>
      <c r="Y4752" s="84"/>
      <c r="Z4752" s="16">
        <v>0</v>
      </c>
      <c r="AA4752" s="7">
        <v>0</v>
      </c>
      <c r="AB4752" s="7">
        <f t="shared" si="736"/>
        <v>5000</v>
      </c>
      <c r="AC4752" s="5">
        <f t="shared" si="737"/>
        <v>100</v>
      </c>
      <c r="AD4752" s="84">
        <f t="shared" si="733"/>
        <v>5100</v>
      </c>
      <c r="AE4752" s="3">
        <f>VLOOKUP(I4752,[1]媒体政策预估表!A:N,MATCH(O4752,[1]媒体政策预估表!$A$2:$M$2,0),0)</f>
        <v>0.09</v>
      </c>
      <c r="AF4752" s="7">
        <f t="shared" si="738"/>
        <v>459</v>
      </c>
      <c r="AG4752" s="16">
        <v>0</v>
      </c>
      <c r="AH4752" s="84">
        <f t="shared" si="734"/>
        <v>5100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3607</v>
      </c>
      <c r="B4753" s="91" t="s">
        <v>35</v>
      </c>
      <c r="C4753" s="91" t="s">
        <v>166</v>
      </c>
      <c r="D4753" s="91" t="s">
        <v>167</v>
      </c>
      <c r="E4753" s="91" t="s">
        <v>2808</v>
      </c>
      <c r="F4753" s="91" t="s">
        <v>2808</v>
      </c>
      <c r="G4753" s="91" t="s">
        <v>2808</v>
      </c>
      <c r="H4753" s="91">
        <v>22</v>
      </c>
      <c r="I4753" s="91" t="s">
        <v>2938</v>
      </c>
      <c r="J4753" s="2" t="s">
        <v>3313</v>
      </c>
      <c r="K4753" s="2" t="s">
        <v>3392</v>
      </c>
      <c r="L4753" s="2" t="s">
        <v>35</v>
      </c>
      <c r="M4753" s="91" t="s">
        <v>3013</v>
      </c>
      <c r="N4753" s="64"/>
      <c r="O4753" s="64" t="s">
        <v>413</v>
      </c>
      <c r="P4753" s="64" t="s">
        <v>41</v>
      </c>
      <c r="Q4753" s="16">
        <v>0</v>
      </c>
      <c r="R4753" s="82">
        <v>173832</v>
      </c>
      <c r="S4753" s="64"/>
      <c r="T4753" s="84">
        <v>16257.830000000002</v>
      </c>
      <c r="U4753" s="84">
        <v>60000</v>
      </c>
      <c r="V4753" s="84">
        <v>40682.19</v>
      </c>
      <c r="W4753" s="84">
        <f t="shared" si="732"/>
        <v>35575.64</v>
      </c>
      <c r="X4753" s="84">
        <f t="shared" si="735"/>
        <v>40682.19</v>
      </c>
      <c r="Y4753" s="84"/>
      <c r="Z4753" s="16">
        <v>0</v>
      </c>
      <c r="AA4753" s="7">
        <v>0</v>
      </c>
      <c r="AB4753" s="7">
        <f t="shared" si="736"/>
        <v>40682.19</v>
      </c>
      <c r="AC4753" s="5">
        <f t="shared" si="737"/>
        <v>0</v>
      </c>
      <c r="AD4753" s="84">
        <f t="shared" si="733"/>
        <v>40682.19</v>
      </c>
      <c r="AE4753" s="3">
        <f>VLOOKUP(I4753,[1]媒体政策预估表!A:N,MATCH(O4753,[1]媒体政策预估表!$A$2:$M$2,0),0)</f>
        <v>0.09</v>
      </c>
      <c r="AF4753" s="7">
        <f t="shared" si="738"/>
        <v>3661.3971000000001</v>
      </c>
      <c r="AG4753" s="16">
        <v>0</v>
      </c>
      <c r="AH4753" s="84">
        <f t="shared" si="734"/>
        <v>40682.19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3608</v>
      </c>
      <c r="B4754" s="91" t="s">
        <v>35</v>
      </c>
      <c r="C4754" s="91" t="s">
        <v>166</v>
      </c>
      <c r="D4754" s="91" t="s">
        <v>167</v>
      </c>
      <c r="E4754" s="91" t="s">
        <v>2809</v>
      </c>
      <c r="F4754" s="91" t="s">
        <v>2809</v>
      </c>
      <c r="G4754" s="91" t="s">
        <v>2809</v>
      </c>
      <c r="H4754" s="91">
        <v>22</v>
      </c>
      <c r="I4754" s="91" t="s">
        <v>2938</v>
      </c>
      <c r="J4754" s="2" t="s">
        <v>3313</v>
      </c>
      <c r="K4754" s="2" t="s">
        <v>3392</v>
      </c>
      <c r="L4754" s="2" t="s">
        <v>35</v>
      </c>
      <c r="M4754" s="91" t="s">
        <v>3014</v>
      </c>
      <c r="N4754" s="64"/>
      <c r="O4754" s="64" t="s">
        <v>413</v>
      </c>
      <c r="P4754" s="64" t="s">
        <v>41</v>
      </c>
      <c r="Q4754" s="16">
        <v>0</v>
      </c>
      <c r="R4754" s="82">
        <v>19782</v>
      </c>
      <c r="S4754" s="64"/>
      <c r="T4754" s="84">
        <v>787601.73</v>
      </c>
      <c r="U4754" s="84">
        <v>200000</v>
      </c>
      <c r="V4754" s="84">
        <v>223897.83</v>
      </c>
      <c r="W4754" s="84">
        <f t="shared" si="732"/>
        <v>763703.9</v>
      </c>
      <c r="X4754" s="84">
        <f t="shared" si="735"/>
        <v>223897.83</v>
      </c>
      <c r="Y4754" s="84"/>
      <c r="Z4754" s="16">
        <v>0</v>
      </c>
      <c r="AA4754" s="7">
        <v>0</v>
      </c>
      <c r="AB4754" s="7">
        <f t="shared" si="736"/>
        <v>223897.83</v>
      </c>
      <c r="AC4754" s="5">
        <f t="shared" si="737"/>
        <v>0</v>
      </c>
      <c r="AD4754" s="84">
        <f t="shared" si="733"/>
        <v>223897.83</v>
      </c>
      <c r="AE4754" s="3">
        <f>VLOOKUP(I4754,[1]媒体政策预估表!A:N,MATCH(O4754,[1]媒体政策预估表!$A$2:$M$2,0),0)</f>
        <v>0.09</v>
      </c>
      <c r="AF4754" s="7">
        <f t="shared" si="738"/>
        <v>20150.804699999997</v>
      </c>
      <c r="AG4754" s="16">
        <v>0</v>
      </c>
      <c r="AH4754" s="84">
        <f t="shared" si="734"/>
        <v>223897.83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3420</v>
      </c>
      <c r="B4755" s="91" t="s">
        <v>35</v>
      </c>
      <c r="C4755" s="91" t="s">
        <v>166</v>
      </c>
      <c r="D4755" s="91" t="s">
        <v>171</v>
      </c>
      <c r="E4755" s="91" t="s">
        <v>3015</v>
      </c>
      <c r="F4755" s="91" t="s">
        <v>3015</v>
      </c>
      <c r="G4755" s="91" t="s">
        <v>3015</v>
      </c>
      <c r="H4755" s="91">
        <v>22</v>
      </c>
      <c r="I4755" s="91" t="s">
        <v>2938</v>
      </c>
      <c r="J4755" s="2" t="s">
        <v>3313</v>
      </c>
      <c r="K4755" s="2" t="s">
        <v>3392</v>
      </c>
      <c r="L4755" s="2" t="s">
        <v>35</v>
      </c>
      <c r="M4755" s="91" t="s">
        <v>3015</v>
      </c>
      <c r="N4755" s="64"/>
      <c r="O4755" s="64" t="s">
        <v>413</v>
      </c>
      <c r="P4755" s="64" t="s">
        <v>41</v>
      </c>
      <c r="Q4755" s="16">
        <v>0</v>
      </c>
      <c r="R4755" s="82">
        <v>51562</v>
      </c>
      <c r="S4755" s="64"/>
      <c r="T4755" s="84">
        <v>272426.40000000002</v>
      </c>
      <c r="U4755" s="84">
        <v>50000</v>
      </c>
      <c r="V4755" s="84">
        <v>105519.25</v>
      </c>
      <c r="W4755" s="84">
        <f t="shared" si="732"/>
        <v>216907.15000000002</v>
      </c>
      <c r="X4755" s="84">
        <f t="shared" si="735"/>
        <v>105519.25</v>
      </c>
      <c r="Y4755" s="84"/>
      <c r="Z4755" s="16">
        <v>0</v>
      </c>
      <c r="AA4755" s="7">
        <v>0</v>
      </c>
      <c r="AB4755" s="7">
        <f t="shared" si="736"/>
        <v>105519.25</v>
      </c>
      <c r="AC4755" s="5">
        <f t="shared" si="737"/>
        <v>0</v>
      </c>
      <c r="AD4755" s="84">
        <f t="shared" si="733"/>
        <v>105519.25</v>
      </c>
      <c r="AE4755" s="3">
        <f>VLOOKUP(I4755,[1]媒体政策预估表!A:N,MATCH(O4755,[1]媒体政策预估表!$A$2:$M$2,0),0)</f>
        <v>0.09</v>
      </c>
      <c r="AF4755" s="7">
        <f t="shared" si="738"/>
        <v>9496.7325000000001</v>
      </c>
      <c r="AG4755" s="16">
        <v>0</v>
      </c>
      <c r="AH4755" s="84">
        <f t="shared" si="734"/>
        <v>105519.25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3607</v>
      </c>
      <c r="B4756" s="91" t="s">
        <v>35</v>
      </c>
      <c r="C4756" s="91" t="s">
        <v>166</v>
      </c>
      <c r="D4756" s="91" t="s">
        <v>171</v>
      </c>
      <c r="E4756" s="91" t="s">
        <v>631</v>
      </c>
      <c r="F4756" s="91" t="s">
        <v>631</v>
      </c>
      <c r="G4756" s="91" t="s">
        <v>631</v>
      </c>
      <c r="H4756" s="91">
        <v>22</v>
      </c>
      <c r="I4756" s="91" t="s">
        <v>2938</v>
      </c>
      <c r="J4756" s="2" t="s">
        <v>3313</v>
      </c>
      <c r="K4756" s="2" t="s">
        <v>3392</v>
      </c>
      <c r="L4756" s="2" t="s">
        <v>35</v>
      </c>
      <c r="M4756" s="91" t="s">
        <v>631</v>
      </c>
      <c r="N4756" s="64"/>
      <c r="O4756" s="64" t="s">
        <v>413</v>
      </c>
      <c r="P4756" s="64" t="s">
        <v>46</v>
      </c>
      <c r="Q4756" s="16">
        <v>0.06</v>
      </c>
      <c r="R4756" s="82">
        <v>46582</v>
      </c>
      <c r="S4756" s="64"/>
      <c r="T4756" s="84">
        <v>1031131.3099999996</v>
      </c>
      <c r="U4756" s="84">
        <v>8480000</v>
      </c>
      <c r="V4756" s="84">
        <v>9007498.25</v>
      </c>
      <c r="W4756" s="84">
        <f t="shared" si="732"/>
        <v>503633.05999999866</v>
      </c>
      <c r="X4756" s="84">
        <f t="shared" si="735"/>
        <v>8497639.8584905658</v>
      </c>
      <c r="Y4756" s="84"/>
      <c r="Z4756" s="16">
        <v>0</v>
      </c>
      <c r="AA4756" s="7">
        <v>0</v>
      </c>
      <c r="AB4756" s="7">
        <f t="shared" si="736"/>
        <v>8497639.8584905658</v>
      </c>
      <c r="AC4756" s="5">
        <f t="shared" si="737"/>
        <v>509858.39150943421</v>
      </c>
      <c r="AD4756" s="84">
        <f t="shared" si="733"/>
        <v>9007498.25</v>
      </c>
      <c r="AE4756" s="3">
        <f>VLOOKUP(I4756,[1]媒体政策预估表!A:N,MATCH(O4756,[1]媒体政策预估表!$A$2:$M$2,0),0)</f>
        <v>0.09</v>
      </c>
      <c r="AF4756" s="7">
        <f t="shared" si="738"/>
        <v>810674.84250000003</v>
      </c>
      <c r="AG4756" s="16">
        <v>0</v>
      </c>
      <c r="AH4756" s="84">
        <f t="shared" si="734"/>
        <v>9007498.25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3607</v>
      </c>
      <c r="B4757" s="91" t="s">
        <v>35</v>
      </c>
      <c r="C4757" s="91" t="s">
        <v>166</v>
      </c>
      <c r="D4757" s="91" t="s">
        <v>171</v>
      </c>
      <c r="E4757" s="91" t="s">
        <v>2960</v>
      </c>
      <c r="F4757" s="91" t="s">
        <v>3016</v>
      </c>
      <c r="G4757" s="91" t="s">
        <v>2960</v>
      </c>
      <c r="H4757" s="91">
        <v>22</v>
      </c>
      <c r="I4757" s="91" t="s">
        <v>2938</v>
      </c>
      <c r="J4757" s="2" t="s">
        <v>3313</v>
      </c>
      <c r="K4757" s="2" t="s">
        <v>3392</v>
      </c>
      <c r="L4757" s="2" t="s">
        <v>35</v>
      </c>
      <c r="M4757" s="91" t="s">
        <v>3017</v>
      </c>
      <c r="N4757" s="64"/>
      <c r="O4757" s="64" t="s">
        <v>413</v>
      </c>
      <c r="P4757" s="64" t="s">
        <v>46</v>
      </c>
      <c r="Q4757" s="16">
        <v>0.02</v>
      </c>
      <c r="R4757" s="82">
        <v>71652</v>
      </c>
      <c r="S4757" s="64"/>
      <c r="T4757" s="84">
        <v>75214.189999999886</v>
      </c>
      <c r="U4757" s="84">
        <v>1166000</v>
      </c>
      <c r="V4757" s="84">
        <v>1083355.55</v>
      </c>
      <c r="W4757" s="84">
        <f t="shared" si="732"/>
        <v>157858.6399999999</v>
      </c>
      <c r="X4757" s="84">
        <f t="shared" si="735"/>
        <v>1062113.2843137255</v>
      </c>
      <c r="Y4757" s="84"/>
      <c r="Z4757" s="16">
        <v>0</v>
      </c>
      <c r="AA4757" s="7">
        <v>0</v>
      </c>
      <c r="AB4757" s="7">
        <f t="shared" si="736"/>
        <v>1062113.2843137255</v>
      </c>
      <c r="AC4757" s="5">
        <f t="shared" si="737"/>
        <v>21242.265686274506</v>
      </c>
      <c r="AD4757" s="84">
        <f t="shared" si="733"/>
        <v>1083355.55</v>
      </c>
      <c r="AE4757" s="3">
        <f>VLOOKUP(I4757,[1]媒体政策预估表!A:N,MATCH(O4757,[1]媒体政策预估表!$A$2:$M$2,0),0)</f>
        <v>0.09</v>
      </c>
      <c r="AF4757" s="7">
        <f t="shared" si="738"/>
        <v>97501.999500000005</v>
      </c>
      <c r="AG4757" s="16">
        <v>0</v>
      </c>
      <c r="AH4757" s="84">
        <f t="shared" si="734"/>
        <v>1083355.55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3420</v>
      </c>
      <c r="B4758" s="91" t="s">
        <v>35</v>
      </c>
      <c r="C4758" s="91" t="s">
        <v>166</v>
      </c>
      <c r="D4758" s="91" t="s">
        <v>176</v>
      </c>
      <c r="E4758" s="91" t="s">
        <v>1286</v>
      </c>
      <c r="F4758" s="91" t="s">
        <v>3018</v>
      </c>
      <c r="G4758" s="91" t="s">
        <v>1286</v>
      </c>
      <c r="H4758" s="91">
        <v>22</v>
      </c>
      <c r="I4758" s="91" t="s">
        <v>2938</v>
      </c>
      <c r="J4758" s="2" t="s">
        <v>3313</v>
      </c>
      <c r="K4758" s="2" t="s">
        <v>3392</v>
      </c>
      <c r="L4758" s="2" t="s">
        <v>35</v>
      </c>
      <c r="M4758" s="91" t="s">
        <v>3019</v>
      </c>
      <c r="N4758" s="64"/>
      <c r="O4758" s="64" t="s">
        <v>413</v>
      </c>
      <c r="P4758" s="64" t="s">
        <v>41</v>
      </c>
      <c r="Q4758" s="16">
        <v>0</v>
      </c>
      <c r="R4758" s="82">
        <v>174222</v>
      </c>
      <c r="S4758" s="64"/>
      <c r="T4758" s="84">
        <v>49067.429999999993</v>
      </c>
      <c r="U4758" s="84">
        <v>300000</v>
      </c>
      <c r="V4758" s="84">
        <v>218789.04</v>
      </c>
      <c r="W4758" s="84">
        <f t="shared" si="732"/>
        <v>130278.38999999998</v>
      </c>
      <c r="X4758" s="84">
        <f t="shared" si="735"/>
        <v>218789.04</v>
      </c>
      <c r="Y4758" s="84"/>
      <c r="Z4758" s="16">
        <v>0</v>
      </c>
      <c r="AA4758" s="7">
        <v>0</v>
      </c>
      <c r="AB4758" s="7">
        <f t="shared" si="736"/>
        <v>218789.04</v>
      </c>
      <c r="AC4758" s="5">
        <f t="shared" si="737"/>
        <v>0</v>
      </c>
      <c r="AD4758" s="84">
        <f t="shared" si="733"/>
        <v>218789.04</v>
      </c>
      <c r="AE4758" s="3">
        <f>VLOOKUP(I4758,[1]媒体政策预估表!A:N,MATCH(O4758,[1]媒体政策预估表!$A$2:$M$2,0),0)</f>
        <v>0.09</v>
      </c>
      <c r="AF4758" s="7">
        <f t="shared" si="738"/>
        <v>19691.013599999998</v>
      </c>
      <c r="AG4758" s="16">
        <v>0</v>
      </c>
      <c r="AH4758" s="84">
        <f t="shared" si="734"/>
        <v>218789.04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3608</v>
      </c>
      <c r="B4759" s="91" t="s">
        <v>35</v>
      </c>
      <c r="C4759" s="91" t="s">
        <v>166</v>
      </c>
      <c r="D4759" s="91" t="s">
        <v>176</v>
      </c>
      <c r="E4759" s="91" t="s">
        <v>3020</v>
      </c>
      <c r="F4759" s="91" t="s">
        <v>3020</v>
      </c>
      <c r="G4759" s="91" t="s">
        <v>3020</v>
      </c>
      <c r="H4759" s="91">
        <v>22</v>
      </c>
      <c r="I4759" s="91" t="s">
        <v>2938</v>
      </c>
      <c r="J4759" s="2" t="s">
        <v>3313</v>
      </c>
      <c r="K4759" s="2" t="s">
        <v>3392</v>
      </c>
      <c r="L4759" s="2" t="s">
        <v>35</v>
      </c>
      <c r="M4759" s="91" t="s">
        <v>3020</v>
      </c>
      <c r="N4759" s="64"/>
      <c r="O4759" s="64" t="s">
        <v>413</v>
      </c>
      <c r="P4759" s="64" t="s">
        <v>41</v>
      </c>
      <c r="Q4759" s="16">
        <v>0</v>
      </c>
      <c r="R4759" s="82">
        <v>4672</v>
      </c>
      <c r="S4759" s="64"/>
      <c r="T4759" s="84">
        <v>73641.02999999997</v>
      </c>
      <c r="U4759" s="84">
        <v>400000</v>
      </c>
      <c r="V4759" s="84">
        <v>321666.39</v>
      </c>
      <c r="W4759" s="84">
        <f t="shared" si="732"/>
        <v>151974.63999999996</v>
      </c>
      <c r="X4759" s="84">
        <f t="shared" si="735"/>
        <v>321666.39</v>
      </c>
      <c r="Y4759" s="84"/>
      <c r="Z4759" s="16">
        <v>0</v>
      </c>
      <c r="AA4759" s="7">
        <v>0</v>
      </c>
      <c r="AB4759" s="7">
        <f t="shared" si="736"/>
        <v>321666.39</v>
      </c>
      <c r="AC4759" s="5">
        <f t="shared" si="737"/>
        <v>0</v>
      </c>
      <c r="AD4759" s="84">
        <f t="shared" si="733"/>
        <v>321666.39</v>
      </c>
      <c r="AE4759" s="3">
        <f>VLOOKUP(I4759,[1]媒体政策预估表!A:N,MATCH(O4759,[1]媒体政策预估表!$A$2:$M$2,0),0)</f>
        <v>0.09</v>
      </c>
      <c r="AF4759" s="7">
        <f t="shared" si="738"/>
        <v>28949.9751</v>
      </c>
      <c r="AG4759" s="16">
        <v>0</v>
      </c>
      <c r="AH4759" s="84">
        <f t="shared" si="734"/>
        <v>321666.39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3420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3313</v>
      </c>
      <c r="K4760" s="2" t="s">
        <v>3392</v>
      </c>
      <c r="L4760" s="2" t="s">
        <v>35</v>
      </c>
      <c r="M4760" s="91" t="s">
        <v>3021</v>
      </c>
      <c r="N4760" s="64"/>
      <c r="O4760" s="64" t="s">
        <v>413</v>
      </c>
      <c r="P4760" s="64" t="s">
        <v>41</v>
      </c>
      <c r="Q4760" s="16">
        <v>0</v>
      </c>
      <c r="R4760" s="82">
        <v>215472</v>
      </c>
      <c r="S4760" s="64"/>
      <c r="T4760" s="84">
        <v>-263457.70000000007</v>
      </c>
      <c r="U4760" s="84">
        <v>250000</v>
      </c>
      <c r="V4760" s="84">
        <v>309948.31</v>
      </c>
      <c r="W4760" s="84">
        <f t="shared" si="732"/>
        <v>-323406.01000000007</v>
      </c>
      <c r="X4760" s="84">
        <f t="shared" si="735"/>
        <v>309948.31</v>
      </c>
      <c r="Y4760" s="84"/>
      <c r="Z4760" s="16">
        <v>0</v>
      </c>
      <c r="AA4760" s="7">
        <v>0</v>
      </c>
      <c r="AB4760" s="7">
        <f t="shared" si="736"/>
        <v>309948.31</v>
      </c>
      <c r="AC4760" s="5">
        <f t="shared" si="737"/>
        <v>0</v>
      </c>
      <c r="AD4760" s="84">
        <f t="shared" si="733"/>
        <v>309948.31</v>
      </c>
      <c r="AE4760" s="3">
        <f>VLOOKUP(I4760,[1]媒体政策预估表!A:N,MATCH(O4760,[1]媒体政策预估表!$A$2:$M$2,0),0)</f>
        <v>0.09</v>
      </c>
      <c r="AF4760" s="7">
        <f t="shared" si="738"/>
        <v>27895.347899999997</v>
      </c>
      <c r="AG4760" s="16">
        <v>0</v>
      </c>
      <c r="AH4760" s="84">
        <f t="shared" si="734"/>
        <v>309948.31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3420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3313</v>
      </c>
      <c r="K4761" s="2" t="s">
        <v>3392</v>
      </c>
      <c r="L4761" s="2" t="s">
        <v>35</v>
      </c>
      <c r="M4761" s="91" t="s">
        <v>3022</v>
      </c>
      <c r="N4761" s="64"/>
      <c r="O4761" s="64" t="s">
        <v>413</v>
      </c>
      <c r="P4761" s="64" t="s">
        <v>41</v>
      </c>
      <c r="Q4761" s="16">
        <v>0</v>
      </c>
      <c r="R4761" s="82">
        <v>41722</v>
      </c>
      <c r="S4761" s="64"/>
      <c r="T4761" s="84">
        <v>412393.06999999983</v>
      </c>
      <c r="U4761" s="84">
        <v>300000</v>
      </c>
      <c r="V4761" s="84">
        <v>389841.53</v>
      </c>
      <c r="W4761" s="84">
        <f t="shared" si="732"/>
        <v>322551.5399999998</v>
      </c>
      <c r="X4761" s="84">
        <f t="shared" si="735"/>
        <v>389841.53</v>
      </c>
      <c r="Y4761" s="84"/>
      <c r="Z4761" s="16">
        <v>0</v>
      </c>
      <c r="AA4761" s="7">
        <v>0</v>
      </c>
      <c r="AB4761" s="7">
        <f t="shared" si="736"/>
        <v>389841.53</v>
      </c>
      <c r="AC4761" s="5">
        <f t="shared" si="737"/>
        <v>0</v>
      </c>
      <c r="AD4761" s="84">
        <f t="shared" si="733"/>
        <v>389841.53</v>
      </c>
      <c r="AE4761" s="3">
        <f>VLOOKUP(I4761,[1]媒体政策预估表!A:N,MATCH(O4761,[1]媒体政策预估表!$A$2:$M$2,0),0)</f>
        <v>0.09</v>
      </c>
      <c r="AF4761" s="7">
        <f t="shared" si="738"/>
        <v>35085.737699999998</v>
      </c>
      <c r="AG4761" s="16">
        <v>0</v>
      </c>
      <c r="AH4761" s="84">
        <f t="shared" si="734"/>
        <v>389841.53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3607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3313</v>
      </c>
      <c r="K4762" s="2" t="s">
        <v>3392</v>
      </c>
      <c r="L4762" s="2" t="s">
        <v>35</v>
      </c>
      <c r="M4762" s="91" t="s">
        <v>3023</v>
      </c>
      <c r="N4762" s="64"/>
      <c r="O4762" s="64" t="s">
        <v>413</v>
      </c>
      <c r="P4762" s="64" t="s">
        <v>41</v>
      </c>
      <c r="Q4762" s="16">
        <v>0</v>
      </c>
      <c r="R4762" s="82">
        <v>186502</v>
      </c>
      <c r="S4762" s="64"/>
      <c r="T4762" s="84">
        <v>1719.9099999999962</v>
      </c>
      <c r="U4762" s="84">
        <v>29000</v>
      </c>
      <c r="V4762" s="84">
        <v>18651.349999999999</v>
      </c>
      <c r="W4762" s="84">
        <f t="shared" si="732"/>
        <v>12068.559999999998</v>
      </c>
      <c r="X4762" s="84">
        <f t="shared" si="735"/>
        <v>18651.349999999999</v>
      </c>
      <c r="Y4762" s="84"/>
      <c r="Z4762" s="16">
        <v>0</v>
      </c>
      <c r="AA4762" s="7">
        <v>0</v>
      </c>
      <c r="AB4762" s="7">
        <f t="shared" si="736"/>
        <v>18651.349999999999</v>
      </c>
      <c r="AC4762" s="5">
        <f t="shared" si="737"/>
        <v>0</v>
      </c>
      <c r="AD4762" s="84">
        <f t="shared" si="733"/>
        <v>18651.349999999999</v>
      </c>
      <c r="AE4762" s="3">
        <f>VLOOKUP(I4762,[1]媒体政策预估表!A:N,MATCH(O4762,[1]媒体政策预估表!$A$2:$M$2,0),0)</f>
        <v>0.09</v>
      </c>
      <c r="AF4762" s="7">
        <f t="shared" si="738"/>
        <v>1678.6214999999997</v>
      </c>
      <c r="AG4762" s="16">
        <v>0</v>
      </c>
      <c r="AH4762" s="84">
        <f t="shared" si="734"/>
        <v>18651.349999999999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3607</v>
      </c>
      <c r="B4763" s="91" t="s">
        <v>35</v>
      </c>
      <c r="C4763" s="91" t="s">
        <v>166</v>
      </c>
      <c r="D4763" s="91" t="s">
        <v>176</v>
      </c>
      <c r="E4763" s="91" t="s">
        <v>1969</v>
      </c>
      <c r="F4763" s="91" t="s">
        <v>1969</v>
      </c>
      <c r="G4763" s="91" t="s">
        <v>1969</v>
      </c>
      <c r="H4763" s="91">
        <v>22</v>
      </c>
      <c r="I4763" s="91" t="s">
        <v>2938</v>
      </c>
      <c r="J4763" s="2" t="s">
        <v>3313</v>
      </c>
      <c r="K4763" s="2" t="s">
        <v>3392</v>
      </c>
      <c r="L4763" s="2" t="s">
        <v>35</v>
      </c>
      <c r="M4763" s="91" t="s">
        <v>2607</v>
      </c>
      <c r="N4763" s="64"/>
      <c r="O4763" s="64" t="s">
        <v>413</v>
      </c>
      <c r="P4763" s="64" t="s">
        <v>41</v>
      </c>
      <c r="Q4763" s="16">
        <v>0</v>
      </c>
      <c r="R4763" s="82">
        <v>20942</v>
      </c>
      <c r="S4763" s="64"/>
      <c r="T4763" s="84">
        <v>96345.499999999884</v>
      </c>
      <c r="U4763" s="84">
        <v>100000</v>
      </c>
      <c r="V4763" s="84">
        <v>49522.93</v>
      </c>
      <c r="W4763" s="84">
        <f t="shared" si="732"/>
        <v>146822.56999999989</v>
      </c>
      <c r="X4763" s="84">
        <f t="shared" si="735"/>
        <v>49522.93</v>
      </c>
      <c r="Y4763" s="84"/>
      <c r="Z4763" s="16">
        <v>0</v>
      </c>
      <c r="AA4763" s="7">
        <v>0</v>
      </c>
      <c r="AB4763" s="7">
        <f t="shared" si="736"/>
        <v>49522.93</v>
      </c>
      <c r="AC4763" s="5">
        <f t="shared" si="737"/>
        <v>0</v>
      </c>
      <c r="AD4763" s="84">
        <f t="shared" si="733"/>
        <v>49522.93</v>
      </c>
      <c r="AE4763" s="3">
        <f>VLOOKUP(I4763,[1]媒体政策预估表!A:N,MATCH(O4763,[1]媒体政策预估表!$A$2:$M$2,0),0)</f>
        <v>0.09</v>
      </c>
      <c r="AF4763" s="7">
        <f t="shared" si="738"/>
        <v>4457.0636999999997</v>
      </c>
      <c r="AG4763" s="16">
        <v>0</v>
      </c>
      <c r="AH4763" s="84">
        <f t="shared" si="734"/>
        <v>49522.93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3420</v>
      </c>
      <c r="B4764" s="91" t="s">
        <v>35</v>
      </c>
      <c r="C4764" s="91" t="s">
        <v>166</v>
      </c>
      <c r="D4764" s="91" t="s">
        <v>176</v>
      </c>
      <c r="E4764" s="91" t="s">
        <v>649</v>
      </c>
      <c r="F4764" s="91" t="s">
        <v>649</v>
      </c>
      <c r="G4764" s="91" t="s">
        <v>649</v>
      </c>
      <c r="H4764" s="91">
        <v>22</v>
      </c>
      <c r="I4764" s="91" t="s">
        <v>2938</v>
      </c>
      <c r="J4764" s="2" t="s">
        <v>3313</v>
      </c>
      <c r="K4764" s="2" t="s">
        <v>3392</v>
      </c>
      <c r="L4764" s="2" t="s">
        <v>35</v>
      </c>
      <c r="M4764" s="91" t="s">
        <v>649</v>
      </c>
      <c r="N4764" s="64"/>
      <c r="O4764" s="64" t="s">
        <v>413</v>
      </c>
      <c r="P4764" s="64" t="s">
        <v>41</v>
      </c>
      <c r="Q4764" s="16">
        <v>0</v>
      </c>
      <c r="R4764" s="82">
        <v>175442</v>
      </c>
      <c r="S4764" s="64"/>
      <c r="T4764" s="84">
        <v>2000</v>
      </c>
      <c r="U4764" s="84">
        <v>50000</v>
      </c>
      <c r="V4764" s="84">
        <v>28000</v>
      </c>
      <c r="W4764" s="84">
        <f t="shared" si="732"/>
        <v>24000</v>
      </c>
      <c r="X4764" s="84">
        <f t="shared" si="735"/>
        <v>28000</v>
      </c>
      <c r="Y4764" s="84"/>
      <c r="Z4764" s="16">
        <v>0</v>
      </c>
      <c r="AA4764" s="7">
        <v>0</v>
      </c>
      <c r="AB4764" s="7">
        <f t="shared" si="736"/>
        <v>28000</v>
      </c>
      <c r="AC4764" s="5">
        <f t="shared" si="737"/>
        <v>0</v>
      </c>
      <c r="AD4764" s="84">
        <f t="shared" si="733"/>
        <v>28000</v>
      </c>
      <c r="AE4764" s="3">
        <f>VLOOKUP(I4764,[1]媒体政策预估表!A:N,MATCH(O4764,[1]媒体政策预估表!$A$2:$M$2,0),0)</f>
        <v>0.09</v>
      </c>
      <c r="AF4764" s="7">
        <f t="shared" si="738"/>
        <v>2520</v>
      </c>
      <c r="AG4764" s="16">
        <v>0</v>
      </c>
      <c r="AH4764" s="84">
        <f t="shared" si="734"/>
        <v>28000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3607</v>
      </c>
      <c r="B4765" s="91" t="s">
        <v>35</v>
      </c>
      <c r="C4765" s="91" t="s">
        <v>166</v>
      </c>
      <c r="D4765" s="91" t="s">
        <v>176</v>
      </c>
      <c r="E4765" s="91" t="s">
        <v>3026</v>
      </c>
      <c r="F4765" s="91" t="s">
        <v>3026</v>
      </c>
      <c r="G4765" s="91" t="s">
        <v>3026</v>
      </c>
      <c r="H4765" s="91">
        <v>22</v>
      </c>
      <c r="I4765" s="91" t="s">
        <v>2938</v>
      </c>
      <c r="J4765" s="2" t="s">
        <v>3313</v>
      </c>
      <c r="K4765" s="2" t="s">
        <v>3392</v>
      </c>
      <c r="L4765" s="2" t="s">
        <v>35</v>
      </c>
      <c r="M4765" s="91" t="s">
        <v>3027</v>
      </c>
      <c r="N4765" s="64"/>
      <c r="O4765" s="64" t="s">
        <v>413</v>
      </c>
      <c r="P4765" s="64" t="s">
        <v>41</v>
      </c>
      <c r="Q4765" s="16">
        <v>0</v>
      </c>
      <c r="R4765" s="82">
        <v>225202</v>
      </c>
      <c r="S4765" s="64"/>
      <c r="T4765" s="84">
        <v>5924</v>
      </c>
      <c r="U4765" s="84">
        <v>10000</v>
      </c>
      <c r="V4765" s="84">
        <v>14763</v>
      </c>
      <c r="W4765" s="84">
        <f t="shared" si="732"/>
        <v>1161</v>
      </c>
      <c r="X4765" s="84">
        <f t="shared" si="735"/>
        <v>14763</v>
      </c>
      <c r="Y4765" s="84"/>
      <c r="Z4765" s="16">
        <v>0</v>
      </c>
      <c r="AA4765" s="7">
        <v>0</v>
      </c>
      <c r="AB4765" s="7">
        <f t="shared" si="736"/>
        <v>14763</v>
      </c>
      <c r="AC4765" s="5">
        <f t="shared" si="737"/>
        <v>0</v>
      </c>
      <c r="AD4765" s="84">
        <f t="shared" si="733"/>
        <v>14763</v>
      </c>
      <c r="AE4765" s="3">
        <f>VLOOKUP(I4765,[1]媒体政策预估表!A:N,MATCH(O4765,[1]媒体政策预估表!$A$2:$M$2,0),0)</f>
        <v>0.09</v>
      </c>
      <c r="AF4765" s="7">
        <f t="shared" si="738"/>
        <v>1328.6699999999998</v>
      </c>
      <c r="AG4765" s="16">
        <v>0</v>
      </c>
      <c r="AH4765" s="84">
        <f t="shared" si="734"/>
        <v>14763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3608</v>
      </c>
      <c r="B4766" s="91" t="s">
        <v>35</v>
      </c>
      <c r="C4766" s="91" t="s">
        <v>166</v>
      </c>
      <c r="D4766" s="91" t="s">
        <v>176</v>
      </c>
      <c r="E4766" s="91" t="s">
        <v>654</v>
      </c>
      <c r="F4766" s="91" t="s">
        <v>654</v>
      </c>
      <c r="G4766" s="91" t="s">
        <v>654</v>
      </c>
      <c r="H4766" s="91">
        <v>22</v>
      </c>
      <c r="I4766" s="91" t="s">
        <v>2938</v>
      </c>
      <c r="J4766" s="2" t="s">
        <v>3313</v>
      </c>
      <c r="K4766" s="2" t="s">
        <v>3392</v>
      </c>
      <c r="L4766" s="2" t="s">
        <v>35</v>
      </c>
      <c r="M4766" s="91" t="s">
        <v>654</v>
      </c>
      <c r="N4766" s="64"/>
      <c r="O4766" s="64" t="s">
        <v>45</v>
      </c>
      <c r="P4766" s="64" t="s">
        <v>46</v>
      </c>
      <c r="Q4766" s="16">
        <v>0.08</v>
      </c>
      <c r="R4766" s="82">
        <v>104552</v>
      </c>
      <c r="S4766" s="64"/>
      <c r="T4766" s="84">
        <v>64679.820000000014</v>
      </c>
      <c r="U4766" s="84">
        <v>-14018.18</v>
      </c>
      <c r="V4766" s="84">
        <v>2143.0100000000002</v>
      </c>
      <c r="W4766" s="84">
        <f t="shared" si="732"/>
        <v>48518.630000000012</v>
      </c>
      <c r="X4766" s="84">
        <f t="shared" si="735"/>
        <v>1984.2685185185185</v>
      </c>
      <c r="Y4766" s="84"/>
      <c r="Z4766" s="16">
        <v>0</v>
      </c>
      <c r="AA4766" s="7">
        <v>0</v>
      </c>
      <c r="AB4766" s="7">
        <f t="shared" si="736"/>
        <v>1984.2685185185185</v>
      </c>
      <c r="AC4766" s="5">
        <f t="shared" si="737"/>
        <v>158.74148148148174</v>
      </c>
      <c r="AD4766" s="84">
        <f t="shared" si="733"/>
        <v>2143.0100000000002</v>
      </c>
      <c r="AE4766" s="3">
        <f>VLOOKUP(I4766,[1]媒体政策预估表!A:N,MATCH(O4766,[1]媒体政策预估表!$A$2:$M$2,0),0)</f>
        <v>0.18</v>
      </c>
      <c r="AF4766" s="7">
        <f t="shared" si="738"/>
        <v>385.74180000000001</v>
      </c>
      <c r="AG4766" s="16">
        <v>0</v>
      </c>
      <c r="AH4766" s="84">
        <f t="shared" si="734"/>
        <v>2143.0100000000002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3607</v>
      </c>
      <c r="B4767" s="91" t="s">
        <v>35</v>
      </c>
      <c r="C4767" s="91" t="s">
        <v>166</v>
      </c>
      <c r="D4767" s="91" t="s">
        <v>176</v>
      </c>
      <c r="E4767" s="91" t="s">
        <v>3497</v>
      </c>
      <c r="F4767" s="91" t="s">
        <v>3498</v>
      </c>
      <c r="G4767" s="91" t="s">
        <v>3497</v>
      </c>
      <c r="H4767" s="91">
        <v>22</v>
      </c>
      <c r="I4767" s="91" t="s">
        <v>2938</v>
      </c>
      <c r="J4767" s="2" t="s">
        <v>3313</v>
      </c>
      <c r="K4767" s="2" t="s">
        <v>3392</v>
      </c>
      <c r="L4767" s="2" t="s">
        <v>35</v>
      </c>
      <c r="M4767" s="91" t="s">
        <v>3037</v>
      </c>
      <c r="N4767" s="64"/>
      <c r="O4767" s="64" t="s">
        <v>413</v>
      </c>
      <c r="P4767" s="64" t="s">
        <v>41</v>
      </c>
      <c r="Q4767" s="16">
        <v>0</v>
      </c>
      <c r="R4767" s="82">
        <v>244512</v>
      </c>
      <c r="S4767" s="64"/>
      <c r="T4767" s="84">
        <v>0</v>
      </c>
      <c r="U4767" s="84">
        <v>180000</v>
      </c>
      <c r="V4767" s="84">
        <v>7770.9100000000035</v>
      </c>
      <c r="W4767" s="84">
        <f t="shared" si="732"/>
        <v>172229.09</v>
      </c>
      <c r="X4767" s="84">
        <f t="shared" si="735"/>
        <v>7770.9100000000035</v>
      </c>
      <c r="Y4767" s="84"/>
      <c r="Z4767" s="16">
        <v>0</v>
      </c>
      <c r="AA4767" s="7">
        <v>0</v>
      </c>
      <c r="AB4767" s="7">
        <f t="shared" si="736"/>
        <v>7770.9100000000035</v>
      </c>
      <c r="AC4767" s="5">
        <f t="shared" si="737"/>
        <v>0</v>
      </c>
      <c r="AD4767" s="84">
        <f t="shared" si="733"/>
        <v>7770.9100000000035</v>
      </c>
      <c r="AE4767" s="3">
        <f>VLOOKUP(I4767,[1]媒体政策预估表!A:N,MATCH(O4767,[1]媒体政策预估表!$A$2:$M$2,0),0)</f>
        <v>0.09</v>
      </c>
      <c r="AF4767" s="7">
        <f t="shared" si="738"/>
        <v>699.38190000000031</v>
      </c>
      <c r="AG4767" s="16">
        <v>0</v>
      </c>
      <c r="AH4767" s="84">
        <f t="shared" si="734"/>
        <v>7770.9100000000035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3607</v>
      </c>
      <c r="B4768" s="91" t="s">
        <v>35</v>
      </c>
      <c r="C4768" s="91" t="s">
        <v>166</v>
      </c>
      <c r="D4768" s="91" t="s">
        <v>176</v>
      </c>
      <c r="E4768" s="91" t="s">
        <v>3497</v>
      </c>
      <c r="F4768" s="91" t="s">
        <v>3498</v>
      </c>
      <c r="G4768" s="91" t="s">
        <v>3497</v>
      </c>
      <c r="H4768" s="91">
        <v>22</v>
      </c>
      <c r="I4768" s="91" t="s">
        <v>2938</v>
      </c>
      <c r="J4768" s="2" t="s">
        <v>3313</v>
      </c>
      <c r="K4768" s="2" t="s">
        <v>3392</v>
      </c>
      <c r="L4768" s="2" t="s">
        <v>35</v>
      </c>
      <c r="M4768" s="91" t="s">
        <v>3038</v>
      </c>
      <c r="N4768" s="64"/>
      <c r="O4768" s="64" t="s">
        <v>413</v>
      </c>
      <c r="P4768" s="64" t="s">
        <v>41</v>
      </c>
      <c r="Q4768" s="16">
        <v>0</v>
      </c>
      <c r="R4768" s="82">
        <v>246772</v>
      </c>
      <c r="S4768" s="64"/>
      <c r="T4768" s="84">
        <v>0</v>
      </c>
      <c r="U4768" s="84">
        <v>70000</v>
      </c>
      <c r="V4768" s="84">
        <v>0</v>
      </c>
      <c r="W4768" s="84">
        <f t="shared" si="732"/>
        <v>70000</v>
      </c>
      <c r="X4768" s="84">
        <f t="shared" si="735"/>
        <v>0</v>
      </c>
      <c r="Y4768" s="84"/>
      <c r="Z4768" s="16">
        <v>0</v>
      </c>
      <c r="AA4768" s="7">
        <v>0</v>
      </c>
      <c r="AB4768" s="7">
        <f t="shared" si="736"/>
        <v>0</v>
      </c>
      <c r="AC4768" s="5">
        <f t="shared" si="737"/>
        <v>0</v>
      </c>
      <c r="AD4768" s="84">
        <f t="shared" si="733"/>
        <v>0</v>
      </c>
      <c r="AE4768" s="3">
        <f>VLOOKUP(I4768,[1]媒体政策预估表!A:N,MATCH(O4768,[1]媒体政策预估表!$A$2:$M$2,0),0)</f>
        <v>0.09</v>
      </c>
      <c r="AF4768" s="7">
        <f t="shared" si="738"/>
        <v>0</v>
      </c>
      <c r="AG4768" s="16">
        <v>0</v>
      </c>
      <c r="AH4768" s="84">
        <f t="shared" si="734"/>
        <v>0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3607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3313</v>
      </c>
      <c r="K4769" s="2" t="s">
        <v>3392</v>
      </c>
      <c r="L4769" s="2" t="s">
        <v>35</v>
      </c>
      <c r="M4769" s="91" t="s">
        <v>2363</v>
      </c>
      <c r="N4769" s="64"/>
      <c r="O4769" s="64" t="s">
        <v>413</v>
      </c>
      <c r="P4769" s="64" t="s">
        <v>41</v>
      </c>
      <c r="Q4769" s="16">
        <v>0</v>
      </c>
      <c r="R4769" s="82">
        <v>53662</v>
      </c>
      <c r="S4769" s="64"/>
      <c r="T4769" s="84">
        <v>9951.1799999999967</v>
      </c>
      <c r="U4769" s="84">
        <v>25000</v>
      </c>
      <c r="V4769" s="84">
        <v>14605.96</v>
      </c>
      <c r="W4769" s="84">
        <f t="shared" si="732"/>
        <v>20345.219999999994</v>
      </c>
      <c r="X4769" s="84">
        <f t="shared" si="735"/>
        <v>14605.96</v>
      </c>
      <c r="Y4769" s="84"/>
      <c r="Z4769" s="16">
        <v>0</v>
      </c>
      <c r="AA4769" s="7">
        <v>0</v>
      </c>
      <c r="AB4769" s="7">
        <f t="shared" si="736"/>
        <v>14605.96</v>
      </c>
      <c r="AC4769" s="5">
        <f t="shared" si="737"/>
        <v>0</v>
      </c>
      <c r="AD4769" s="84">
        <f t="shared" si="733"/>
        <v>14605.96</v>
      </c>
      <c r="AE4769" s="3">
        <f>VLOOKUP(I4769,[1]媒体政策预估表!A:N,MATCH(O4769,[1]媒体政策预估表!$A$2:$M$2,0),0)</f>
        <v>0.09</v>
      </c>
      <c r="AF4769" s="7">
        <f t="shared" si="738"/>
        <v>1314.5364</v>
      </c>
      <c r="AG4769" s="16">
        <v>0</v>
      </c>
      <c r="AH4769" s="84">
        <f t="shared" si="734"/>
        <v>14605.96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3607</v>
      </c>
      <c r="B4770" s="91" t="s">
        <v>35</v>
      </c>
      <c r="C4770" s="91" t="s">
        <v>166</v>
      </c>
      <c r="D4770" s="91" t="s">
        <v>176</v>
      </c>
      <c r="E4770" s="91" t="s">
        <v>2823</v>
      </c>
      <c r="F4770" s="91" t="s">
        <v>2823</v>
      </c>
      <c r="G4770" s="91" t="s">
        <v>2823</v>
      </c>
      <c r="H4770" s="91">
        <v>22</v>
      </c>
      <c r="I4770" s="91" t="s">
        <v>2938</v>
      </c>
      <c r="J4770" s="2" t="s">
        <v>3313</v>
      </c>
      <c r="K4770" s="2" t="s">
        <v>3392</v>
      </c>
      <c r="L4770" s="2" t="s">
        <v>35</v>
      </c>
      <c r="M4770" s="91" t="s">
        <v>2364</v>
      </c>
      <c r="N4770" s="64"/>
      <c r="O4770" s="64" t="s">
        <v>413</v>
      </c>
      <c r="P4770" s="64" t="s">
        <v>41</v>
      </c>
      <c r="Q4770" s="16">
        <v>0</v>
      </c>
      <c r="R4770" s="82">
        <v>107002</v>
      </c>
      <c r="S4770" s="64"/>
      <c r="T4770" s="84">
        <v>22549.910000000003</v>
      </c>
      <c r="U4770" s="84">
        <v>15000</v>
      </c>
      <c r="V4770" s="84">
        <v>16958.88</v>
      </c>
      <c r="W4770" s="84">
        <f t="shared" si="732"/>
        <v>20591.030000000002</v>
      </c>
      <c r="X4770" s="84">
        <f t="shared" si="735"/>
        <v>16958.88</v>
      </c>
      <c r="Y4770" s="84"/>
      <c r="Z4770" s="16">
        <v>0</v>
      </c>
      <c r="AA4770" s="7">
        <v>0</v>
      </c>
      <c r="AB4770" s="7">
        <f t="shared" si="736"/>
        <v>16958.88</v>
      </c>
      <c r="AC4770" s="5">
        <f t="shared" si="737"/>
        <v>0</v>
      </c>
      <c r="AD4770" s="84">
        <f t="shared" si="733"/>
        <v>16958.88</v>
      </c>
      <c r="AE4770" s="3">
        <f>VLOOKUP(I4770,[1]媒体政策预估表!A:N,MATCH(O4770,[1]媒体政策预估表!$A$2:$M$2,0),0)</f>
        <v>0.09</v>
      </c>
      <c r="AF4770" s="7">
        <f t="shared" si="738"/>
        <v>1526.2991999999999</v>
      </c>
      <c r="AG4770" s="16">
        <v>0</v>
      </c>
      <c r="AH4770" s="84">
        <f t="shared" si="734"/>
        <v>16958.88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3420</v>
      </c>
      <c r="B4771" s="91" t="s">
        <v>35</v>
      </c>
      <c r="C4771" s="91" t="s">
        <v>166</v>
      </c>
      <c r="D4771" s="91" t="s">
        <v>176</v>
      </c>
      <c r="E4771" s="91" t="s">
        <v>3034</v>
      </c>
      <c r="F4771" s="91" t="s">
        <v>3034</v>
      </c>
      <c r="G4771" s="91" t="s">
        <v>3034</v>
      </c>
      <c r="H4771" s="91">
        <v>22</v>
      </c>
      <c r="I4771" s="91" t="s">
        <v>2938</v>
      </c>
      <c r="J4771" s="2" t="s">
        <v>3313</v>
      </c>
      <c r="K4771" s="2" t="s">
        <v>3392</v>
      </c>
      <c r="L4771" s="2" t="s">
        <v>35</v>
      </c>
      <c r="M4771" s="91" t="s">
        <v>3035</v>
      </c>
      <c r="N4771" s="64"/>
      <c r="O4771" s="64" t="s">
        <v>413</v>
      </c>
      <c r="P4771" s="64" t="s">
        <v>46</v>
      </c>
      <c r="Q4771" s="16">
        <v>0.02</v>
      </c>
      <c r="R4771" s="82">
        <v>44982</v>
      </c>
      <c r="S4771" s="64"/>
      <c r="T4771" s="84">
        <v>27428</v>
      </c>
      <c r="U4771" s="84">
        <v>50000</v>
      </c>
      <c r="V4771" s="84">
        <v>56000</v>
      </c>
      <c r="W4771" s="84">
        <f t="shared" si="732"/>
        <v>21428</v>
      </c>
      <c r="X4771" s="84">
        <f t="shared" si="735"/>
        <v>54901.960784313727</v>
      </c>
      <c r="Y4771" s="84"/>
      <c r="Z4771" s="16">
        <v>0</v>
      </c>
      <c r="AA4771" s="7">
        <v>0</v>
      </c>
      <c r="AB4771" s="7">
        <f t="shared" si="736"/>
        <v>54901.960784313727</v>
      </c>
      <c r="AC4771" s="5">
        <f t="shared" si="737"/>
        <v>1098.0392156862727</v>
      </c>
      <c r="AD4771" s="84">
        <f t="shared" si="733"/>
        <v>56000</v>
      </c>
      <c r="AE4771" s="3">
        <f>VLOOKUP(I4771,[1]媒体政策预估表!A:N,MATCH(O4771,[1]媒体政策预估表!$A$2:$M$2,0),0)</f>
        <v>0.09</v>
      </c>
      <c r="AF4771" s="7">
        <f t="shared" si="738"/>
        <v>5040</v>
      </c>
      <c r="AG4771" s="16">
        <v>0</v>
      </c>
      <c r="AH4771" s="84">
        <f t="shared" si="734"/>
        <v>56000</v>
      </c>
      <c r="AI4771" s="64"/>
      <c r="AJ4771" s="1" t="e">
        <v>#N/A</v>
      </c>
      <c r="AK4771" s="12">
        <f t="shared" si="731"/>
        <v>0</v>
      </c>
    </row>
    <row r="4772" spans="1:37" hidden="1" x14ac:dyDescent="0.3">
      <c r="A4772" s="104" t="s">
        <v>3420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674</v>
      </c>
      <c r="G4772" s="91" t="s">
        <v>674</v>
      </c>
      <c r="H4772" s="91">
        <v>22</v>
      </c>
      <c r="I4772" s="91" t="s">
        <v>2938</v>
      </c>
      <c r="J4772" s="2" t="s">
        <v>3313</v>
      </c>
      <c r="K4772" s="2" t="s">
        <v>3392</v>
      </c>
      <c r="L4772" s="2" t="s">
        <v>35</v>
      </c>
      <c r="M4772" s="91" t="s">
        <v>674</v>
      </c>
      <c r="N4772" s="64"/>
      <c r="O4772" s="64" t="s">
        <v>413</v>
      </c>
      <c r="P4772" s="64" t="s">
        <v>41</v>
      </c>
      <c r="Q4772" s="16">
        <v>0</v>
      </c>
      <c r="R4772" s="82">
        <v>240322</v>
      </c>
      <c r="S4772" s="64"/>
      <c r="T4772" s="84">
        <v>2396</v>
      </c>
      <c r="U4772" s="84">
        <v>150000</v>
      </c>
      <c r="V4772" s="84">
        <v>93457.75</v>
      </c>
      <c r="W4772" s="84">
        <f t="shared" si="732"/>
        <v>58938.25</v>
      </c>
      <c r="X4772" s="84">
        <f t="shared" si="735"/>
        <v>93457.75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93457.75</v>
      </c>
      <c r="AE4772" s="3">
        <f>VLOOKUP(I4772,[1]媒体政策预估表!A:N,MATCH(O4772,[1]媒体政策预估表!$A$2:$M$2,0),0)</f>
        <v>0.09</v>
      </c>
      <c r="AF4772" s="7">
        <f t="shared" si="738"/>
        <v>8411.1975000000002</v>
      </c>
      <c r="AG4772" s="16">
        <v>0</v>
      </c>
      <c r="AH4772" s="84">
        <f t="shared" si="734"/>
        <v>93457.75</v>
      </c>
      <c r="AI4772" s="64"/>
      <c r="AJ4772" s="1">
        <v>109</v>
      </c>
      <c r="AK4772" s="12">
        <f t="shared" si="731"/>
        <v>93457.75</v>
      </c>
    </row>
    <row r="4773" spans="1:37" hidden="1" x14ac:dyDescent="0.3">
      <c r="A4773" s="104" t="s">
        <v>3420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3313</v>
      </c>
      <c r="K4773" s="2" t="s">
        <v>3392</v>
      </c>
      <c r="L4773" s="2" t="s">
        <v>35</v>
      </c>
      <c r="M4773" s="91" t="s">
        <v>3037</v>
      </c>
      <c r="N4773" s="64"/>
      <c r="O4773" s="64" t="s">
        <v>413</v>
      </c>
      <c r="P4773" s="64" t="s">
        <v>41</v>
      </c>
      <c r="Q4773" s="16">
        <v>0</v>
      </c>
      <c r="R4773" s="82">
        <v>244512</v>
      </c>
      <c r="S4773" s="64"/>
      <c r="T4773" s="84">
        <v>17322</v>
      </c>
      <c r="U4773" s="84">
        <v>180000</v>
      </c>
      <c r="V4773" s="84">
        <v>197322</v>
      </c>
      <c r="W4773" s="84">
        <f t="shared" si="732"/>
        <v>0</v>
      </c>
      <c r="X4773" s="84">
        <f t="shared" si="735"/>
        <v>197322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197322</v>
      </c>
      <c r="AE4773" s="3">
        <f>VLOOKUP(I4773,[1]媒体政策预估表!A:N,MATCH(O4773,[1]媒体政策预估表!$A$2:$M$2,0),0)</f>
        <v>0.09</v>
      </c>
      <c r="AF4773" s="7">
        <f t="shared" si="738"/>
        <v>17758.98</v>
      </c>
      <c r="AG4773" s="16">
        <v>0</v>
      </c>
      <c r="AH4773" s="84">
        <f t="shared" si="734"/>
        <v>197322</v>
      </c>
      <c r="AI4773" s="64"/>
      <c r="AJ4773" s="1">
        <v>109</v>
      </c>
      <c r="AK4773" s="12">
        <f t="shared" si="731"/>
        <v>197322</v>
      </c>
    </row>
    <row r="4774" spans="1:37" hidden="1" x14ac:dyDescent="0.3">
      <c r="A4774" s="104" t="s">
        <v>3607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3313</v>
      </c>
      <c r="K4774" s="2" t="s">
        <v>3392</v>
      </c>
      <c r="L4774" s="2" t="s">
        <v>35</v>
      </c>
      <c r="M4774" s="91" t="s">
        <v>3038</v>
      </c>
      <c r="N4774" s="64"/>
      <c r="O4774" s="64" t="s">
        <v>413</v>
      </c>
      <c r="P4774" s="64" t="s">
        <v>41</v>
      </c>
      <c r="Q4774" s="16">
        <v>0</v>
      </c>
      <c r="R4774" s="82">
        <v>246772</v>
      </c>
      <c r="S4774" s="64"/>
      <c r="T4774" s="84">
        <v>28302</v>
      </c>
      <c r="U4774" s="84">
        <v>130000</v>
      </c>
      <c r="V4774" s="84">
        <v>71920.740000000005</v>
      </c>
      <c r="W4774" s="84">
        <f t="shared" si="732"/>
        <v>86381.26</v>
      </c>
      <c r="X4774" s="84">
        <f t="shared" si="735"/>
        <v>71920.740000000005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71920.740000000005</v>
      </c>
      <c r="AE4774" s="3">
        <f>VLOOKUP(I4774,[1]媒体政策预估表!A:N,MATCH(O4774,[1]媒体政策预估表!$A$2:$M$2,0),0)</f>
        <v>0.09</v>
      </c>
      <c r="AF4774" s="7">
        <f t="shared" si="738"/>
        <v>6472.8666000000003</v>
      </c>
      <c r="AG4774" s="16">
        <v>0</v>
      </c>
      <c r="AH4774" s="84">
        <f t="shared" si="734"/>
        <v>71920.740000000005</v>
      </c>
      <c r="AI4774" s="64"/>
      <c r="AJ4774" s="1">
        <v>109</v>
      </c>
      <c r="AK4774" s="12">
        <f t="shared" si="731"/>
        <v>71920.740000000005</v>
      </c>
    </row>
    <row r="4775" spans="1:37" hidden="1" x14ac:dyDescent="0.3">
      <c r="A4775" s="104" t="s">
        <v>3608</v>
      </c>
      <c r="B4775" s="91" t="s">
        <v>35</v>
      </c>
      <c r="C4775" s="91" t="s">
        <v>166</v>
      </c>
      <c r="D4775" s="91" t="s">
        <v>176</v>
      </c>
      <c r="E4775" s="91" t="s">
        <v>674</v>
      </c>
      <c r="F4775" s="91" t="s">
        <v>3036</v>
      </c>
      <c r="G4775" s="91" t="s">
        <v>674</v>
      </c>
      <c r="H4775" s="91">
        <v>22</v>
      </c>
      <c r="I4775" s="91" t="s">
        <v>2938</v>
      </c>
      <c r="J4775" s="2" t="s">
        <v>3313</v>
      </c>
      <c r="K4775" s="2" t="s">
        <v>3392</v>
      </c>
      <c r="L4775" s="2" t="s">
        <v>35</v>
      </c>
      <c r="M4775" s="91" t="s">
        <v>674</v>
      </c>
      <c r="N4775" s="64"/>
      <c r="O4775" s="64" t="s">
        <v>413</v>
      </c>
      <c r="P4775" s="64" t="s">
        <v>41</v>
      </c>
      <c r="Q4775" s="16">
        <v>0</v>
      </c>
      <c r="R4775" s="82">
        <v>240322</v>
      </c>
      <c r="S4775" s="64"/>
      <c r="T4775" s="84">
        <v>0</v>
      </c>
      <c r="U4775" s="84">
        <v>40000</v>
      </c>
      <c r="V4775" s="84">
        <v>0</v>
      </c>
      <c r="W4775" s="84">
        <f t="shared" si="732"/>
        <v>40000</v>
      </c>
      <c r="X4775" s="84">
        <f t="shared" si="735"/>
        <v>0</v>
      </c>
      <c r="Y4775" s="84"/>
      <c r="Z4775" s="16">
        <v>0</v>
      </c>
      <c r="AA4775" s="7">
        <v>0</v>
      </c>
      <c r="AB4775" s="7"/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>
        <v>109</v>
      </c>
      <c r="AK4775" s="12">
        <f t="shared" si="731"/>
        <v>0</v>
      </c>
    </row>
    <row r="4776" spans="1:37" hidden="1" x14ac:dyDescent="0.3">
      <c r="A4776" s="104" t="s">
        <v>3607</v>
      </c>
      <c r="B4776" s="91" t="s">
        <v>35</v>
      </c>
      <c r="C4776" s="91" t="s">
        <v>166</v>
      </c>
      <c r="D4776" s="91" t="s">
        <v>176</v>
      </c>
      <c r="E4776" s="91" t="s">
        <v>681</v>
      </c>
      <c r="F4776" s="91" t="s">
        <v>681</v>
      </c>
      <c r="G4776" s="91" t="s">
        <v>681</v>
      </c>
      <c r="H4776" s="91">
        <v>22</v>
      </c>
      <c r="I4776" s="91" t="s">
        <v>2938</v>
      </c>
      <c r="J4776" s="2" t="s">
        <v>3313</v>
      </c>
      <c r="K4776" s="2" t="s">
        <v>3392</v>
      </c>
      <c r="L4776" s="2" t="s">
        <v>35</v>
      </c>
      <c r="M4776" s="91" t="s">
        <v>3039</v>
      </c>
      <c r="N4776" s="64"/>
      <c r="O4776" s="64" t="s">
        <v>413</v>
      </c>
      <c r="P4776" s="64" t="s">
        <v>41</v>
      </c>
      <c r="Q4776" s="16">
        <v>0</v>
      </c>
      <c r="R4776" s="82">
        <v>8714</v>
      </c>
      <c r="S4776" s="64"/>
      <c r="T4776" s="84">
        <v>0</v>
      </c>
      <c r="U4776" s="84">
        <v>6000</v>
      </c>
      <c r="V4776" s="84">
        <v>0</v>
      </c>
      <c r="W4776" s="84">
        <f t="shared" si="732"/>
        <v>6000</v>
      </c>
      <c r="X4776" s="84">
        <f t="shared" si="735"/>
        <v>0</v>
      </c>
      <c r="Y4776" s="84"/>
      <c r="Z4776" s="16">
        <v>0</v>
      </c>
      <c r="AA4776" s="7">
        <v>0</v>
      </c>
      <c r="AB4776" s="7">
        <f t="shared" si="736"/>
        <v>0</v>
      </c>
      <c r="AC4776" s="5">
        <f t="shared" si="737"/>
        <v>0</v>
      </c>
      <c r="AD4776" s="84">
        <f t="shared" si="733"/>
        <v>0</v>
      </c>
      <c r="AE4776" s="3">
        <f>VLOOKUP(I4776,[1]媒体政策预估表!A:N,MATCH(O4776,[1]媒体政策预估表!$A$2:$M$2,0),0)</f>
        <v>0.09</v>
      </c>
      <c r="AF4776" s="7">
        <f t="shared" si="738"/>
        <v>0</v>
      </c>
      <c r="AG4776" s="16">
        <v>0</v>
      </c>
      <c r="AH4776" s="84">
        <f t="shared" si="734"/>
        <v>0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3607</v>
      </c>
      <c r="B4777" s="91" t="s">
        <v>35</v>
      </c>
      <c r="C4777" s="91" t="s">
        <v>166</v>
      </c>
      <c r="D4777" s="91" t="s">
        <v>176</v>
      </c>
      <c r="E4777" s="91" t="s">
        <v>2010</v>
      </c>
      <c r="F4777" s="91" t="s">
        <v>2010</v>
      </c>
      <c r="G4777" s="91" t="s">
        <v>2010</v>
      </c>
      <c r="H4777" s="91">
        <v>22</v>
      </c>
      <c r="I4777" s="91" t="s">
        <v>2938</v>
      </c>
      <c r="J4777" s="2" t="s">
        <v>3313</v>
      </c>
      <c r="K4777" s="2" t="s">
        <v>3392</v>
      </c>
      <c r="L4777" s="2" t="s">
        <v>35</v>
      </c>
      <c r="M4777" s="91" t="s">
        <v>2010</v>
      </c>
      <c r="N4777" s="64"/>
      <c r="O4777" s="64" t="s">
        <v>413</v>
      </c>
      <c r="P4777" s="64" t="s">
        <v>41</v>
      </c>
      <c r="Q4777" s="16">
        <v>0</v>
      </c>
      <c r="R4777" s="82">
        <v>246852</v>
      </c>
      <c r="S4777" s="64"/>
      <c r="T4777" s="84">
        <v>0</v>
      </c>
      <c r="U4777" s="84">
        <v>29804</v>
      </c>
      <c r="V4777" s="84">
        <v>10830.63</v>
      </c>
      <c r="W4777" s="84">
        <f t="shared" si="732"/>
        <v>18973.370000000003</v>
      </c>
      <c r="X4777" s="84">
        <f t="shared" si="735"/>
        <v>10830.63</v>
      </c>
      <c r="Y4777" s="84"/>
      <c r="Z4777" s="16">
        <v>0</v>
      </c>
      <c r="AA4777" s="7">
        <v>0</v>
      </c>
      <c r="AB4777" s="7">
        <f t="shared" si="736"/>
        <v>10830.63</v>
      </c>
      <c r="AC4777" s="5">
        <f t="shared" si="737"/>
        <v>0</v>
      </c>
      <c r="AD4777" s="84">
        <f t="shared" si="733"/>
        <v>10830.63</v>
      </c>
      <c r="AE4777" s="3">
        <f>VLOOKUP(I4777,[1]媒体政策预估表!A:N,MATCH(O4777,[1]媒体政策预估表!$A$2:$M$2,0),0)</f>
        <v>0.09</v>
      </c>
      <c r="AF4777" s="7">
        <f t="shared" si="738"/>
        <v>974.75669999999991</v>
      </c>
      <c r="AG4777" s="16">
        <v>0</v>
      </c>
      <c r="AH4777" s="84">
        <f t="shared" si="734"/>
        <v>10830.63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3607</v>
      </c>
      <c r="B4778" s="91" t="s">
        <v>35</v>
      </c>
      <c r="C4778" s="91" t="s">
        <v>166</v>
      </c>
      <c r="D4778" s="91" t="s">
        <v>176</v>
      </c>
      <c r="E4778" s="91" t="s">
        <v>695</v>
      </c>
      <c r="F4778" s="91" t="s">
        <v>695</v>
      </c>
      <c r="G4778" s="91" t="s">
        <v>695</v>
      </c>
      <c r="H4778" s="91">
        <v>22</v>
      </c>
      <c r="I4778" s="91" t="s">
        <v>2938</v>
      </c>
      <c r="J4778" s="2" t="s">
        <v>3313</v>
      </c>
      <c r="K4778" s="2" t="s">
        <v>3392</v>
      </c>
      <c r="L4778" s="2" t="s">
        <v>35</v>
      </c>
      <c r="M4778" s="91" t="s">
        <v>3041</v>
      </c>
      <c r="N4778" s="64"/>
      <c r="O4778" s="64" t="s">
        <v>413</v>
      </c>
      <c r="P4778" s="64" t="s">
        <v>41</v>
      </c>
      <c r="Q4778" s="16">
        <v>0</v>
      </c>
      <c r="R4778" s="82">
        <v>239782</v>
      </c>
      <c r="S4778" s="64"/>
      <c r="T4778" s="84">
        <v>48435.070000000007</v>
      </c>
      <c r="U4778" s="84">
        <v>50000</v>
      </c>
      <c r="V4778" s="84">
        <v>60261.2</v>
      </c>
      <c r="W4778" s="84">
        <f t="shared" si="732"/>
        <v>38173.87000000001</v>
      </c>
      <c r="X4778" s="84">
        <f t="shared" si="735"/>
        <v>60261.2</v>
      </c>
      <c r="Y4778" s="84"/>
      <c r="Z4778" s="16">
        <v>0</v>
      </c>
      <c r="AA4778" s="7">
        <v>0</v>
      </c>
      <c r="AB4778" s="7">
        <f t="shared" si="736"/>
        <v>60261.2</v>
      </c>
      <c r="AC4778" s="5">
        <f t="shared" si="737"/>
        <v>0</v>
      </c>
      <c r="AD4778" s="84">
        <f t="shared" si="733"/>
        <v>60261.2</v>
      </c>
      <c r="AE4778" s="3">
        <f>VLOOKUP(I4778,[1]媒体政策预估表!A:N,MATCH(O4778,[1]媒体政策预估表!$A$2:$M$2,0),0)</f>
        <v>0.09</v>
      </c>
      <c r="AF4778" s="7">
        <f t="shared" si="738"/>
        <v>5423.5079999999998</v>
      </c>
      <c r="AG4778" s="16">
        <v>0</v>
      </c>
      <c r="AH4778" s="84">
        <f t="shared" si="734"/>
        <v>60261.2</v>
      </c>
      <c r="AI4778" s="64"/>
      <c r="AJ4778" s="1" t="e">
        <v>#N/A</v>
      </c>
      <c r="AK4778" s="12">
        <f t="shared" si="731"/>
        <v>0</v>
      </c>
    </row>
    <row r="4779" spans="1:37" hidden="1" x14ac:dyDescent="0.3">
      <c r="A4779" s="104" t="s">
        <v>3607</v>
      </c>
      <c r="B4779" s="91" t="s">
        <v>35</v>
      </c>
      <c r="C4779" s="91" t="s">
        <v>166</v>
      </c>
      <c r="D4779" s="91" t="s">
        <v>183</v>
      </c>
      <c r="E4779" s="91" t="s">
        <v>3073</v>
      </c>
      <c r="F4779" s="91" t="s">
        <v>3073</v>
      </c>
      <c r="G4779" s="91" t="s">
        <v>3073</v>
      </c>
      <c r="H4779" s="91">
        <v>22</v>
      </c>
      <c r="I4779" s="91" t="s">
        <v>2938</v>
      </c>
      <c r="J4779" s="2" t="s">
        <v>3313</v>
      </c>
      <c r="K4779" s="2" t="s">
        <v>3392</v>
      </c>
      <c r="L4779" s="2" t="s">
        <v>35</v>
      </c>
      <c r="M4779" s="91" t="s">
        <v>3074</v>
      </c>
      <c r="N4779" s="64"/>
      <c r="O4779" s="64" t="s">
        <v>413</v>
      </c>
      <c r="P4779" s="64" t="s">
        <v>46</v>
      </c>
      <c r="Q4779" s="16">
        <v>0.02</v>
      </c>
      <c r="R4779" s="82">
        <v>48782</v>
      </c>
      <c r="S4779" s="64"/>
      <c r="T4779" s="84">
        <v>589000</v>
      </c>
      <c r="U4779" s="84">
        <v>20000</v>
      </c>
      <c r="V4779" s="84">
        <v>0</v>
      </c>
      <c r="W4779" s="84">
        <f t="shared" si="732"/>
        <v>609000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ref="AK4779:AK4842" si="739">X4779+AA4779-AB4779</f>
        <v>0</v>
      </c>
    </row>
    <row r="4780" spans="1:37" hidden="1" x14ac:dyDescent="0.3">
      <c r="A4780" s="104" t="s">
        <v>3420</v>
      </c>
      <c r="B4780" s="91" t="s">
        <v>35</v>
      </c>
      <c r="C4780" s="91" t="s">
        <v>59</v>
      </c>
      <c r="D4780" s="91" t="s">
        <v>60</v>
      </c>
      <c r="E4780" s="91" t="s">
        <v>2942</v>
      </c>
      <c r="F4780" s="91" t="s">
        <v>2942</v>
      </c>
      <c r="G4780" s="91" t="s">
        <v>2942</v>
      </c>
      <c r="H4780" s="91">
        <v>22</v>
      </c>
      <c r="I4780" s="91" t="s">
        <v>2938</v>
      </c>
      <c r="J4780" s="2" t="s">
        <v>3313</v>
      </c>
      <c r="K4780" s="2" t="s">
        <v>3392</v>
      </c>
      <c r="L4780" s="2" t="s">
        <v>35</v>
      </c>
      <c r="M4780" s="91" t="s">
        <v>2943</v>
      </c>
      <c r="N4780" s="64"/>
      <c r="O4780" s="64" t="s">
        <v>413</v>
      </c>
      <c r="P4780" s="64" t="s">
        <v>41</v>
      </c>
      <c r="Q4780" s="16">
        <v>0</v>
      </c>
      <c r="R4780" s="64">
        <v>244712</v>
      </c>
      <c r="S4780" s="64"/>
      <c r="T4780" s="84">
        <v>2422.38</v>
      </c>
      <c r="U4780" s="84"/>
      <c r="V4780" s="84">
        <v>0</v>
      </c>
      <c r="W4780" s="84">
        <f t="shared" si="732"/>
        <v>2422.38</v>
      </c>
      <c r="X4780" s="84">
        <f t="shared" si="735"/>
        <v>0</v>
      </c>
      <c r="Y4780" s="84"/>
      <c r="Z4780" s="16">
        <v>0</v>
      </c>
      <c r="AA4780" s="7">
        <v>0</v>
      </c>
      <c r="AB4780" s="7">
        <f t="shared" si="736"/>
        <v>0</v>
      </c>
      <c r="AC4780" s="5">
        <f t="shared" si="737"/>
        <v>0</v>
      </c>
      <c r="AD4780" s="84">
        <f t="shared" si="733"/>
        <v>0</v>
      </c>
      <c r="AE4780" s="3">
        <f>VLOOKUP(I4780,[1]媒体政策预估表!A:N,MATCH(O4780,[1]媒体政策预估表!$A$2:$M$2,0),0)</f>
        <v>0.09</v>
      </c>
      <c r="AF4780" s="7">
        <f t="shared" si="738"/>
        <v>0</v>
      </c>
      <c r="AG4780" s="16">
        <v>0</v>
      </c>
      <c r="AH4780" s="84">
        <f t="shared" si="734"/>
        <v>0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3420</v>
      </c>
      <c r="B4781" s="91" t="s">
        <v>35</v>
      </c>
      <c r="C4781" s="91" t="s">
        <v>59</v>
      </c>
      <c r="D4781" s="91" t="s">
        <v>60</v>
      </c>
      <c r="E4781" s="91" t="s">
        <v>422</v>
      </c>
      <c r="F4781" s="91" t="s">
        <v>422</v>
      </c>
      <c r="G4781" s="91" t="s">
        <v>422</v>
      </c>
      <c r="H4781" s="91">
        <v>22</v>
      </c>
      <c r="I4781" s="91" t="s">
        <v>2938</v>
      </c>
      <c r="J4781" s="2" t="s">
        <v>3313</v>
      </c>
      <c r="K4781" s="2" t="s">
        <v>3392</v>
      </c>
      <c r="L4781" s="2" t="s">
        <v>35</v>
      </c>
      <c r="M4781" s="91" t="s">
        <v>422</v>
      </c>
      <c r="N4781" s="64"/>
      <c r="O4781" s="64" t="s">
        <v>413</v>
      </c>
      <c r="P4781" s="64" t="s">
        <v>46</v>
      </c>
      <c r="Q4781" s="16">
        <v>0.02</v>
      </c>
      <c r="R4781" s="64">
        <v>245882</v>
      </c>
      <c r="S4781" s="64"/>
      <c r="T4781" s="84">
        <v>20000</v>
      </c>
      <c r="U4781" s="84"/>
      <c r="V4781" s="84">
        <v>6036.27</v>
      </c>
      <c r="W4781" s="84">
        <f t="shared" si="732"/>
        <v>13963.73</v>
      </c>
      <c r="X4781" s="84">
        <f t="shared" si="735"/>
        <v>5917.9117647058829</v>
      </c>
      <c r="Y4781" s="84"/>
      <c r="Z4781" s="16">
        <v>0</v>
      </c>
      <c r="AA4781" s="7">
        <v>0</v>
      </c>
      <c r="AB4781" s="7">
        <f t="shared" si="736"/>
        <v>5917.9117647058829</v>
      </c>
      <c r="AC4781" s="5">
        <f t="shared" si="737"/>
        <v>118.35823529411755</v>
      </c>
      <c r="AD4781" s="84">
        <f t="shared" si="733"/>
        <v>6036.27</v>
      </c>
      <c r="AE4781" s="3">
        <f>VLOOKUP(I4781,[1]媒体政策预估表!A:N,MATCH(O4781,[1]媒体政策预估表!$A$2:$M$2,0),0)</f>
        <v>0.09</v>
      </c>
      <c r="AF4781" s="7">
        <f t="shared" si="738"/>
        <v>543.26430000000005</v>
      </c>
      <c r="AG4781" s="16">
        <v>0</v>
      </c>
      <c r="AH4781" s="84">
        <f t="shared" si="734"/>
        <v>6036.27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3420</v>
      </c>
      <c r="B4782" s="91" t="s">
        <v>35</v>
      </c>
      <c r="C4782" s="91" t="s">
        <v>36</v>
      </c>
      <c r="D4782" s="91" t="s">
        <v>226</v>
      </c>
      <c r="E4782" s="91" t="s">
        <v>436</v>
      </c>
      <c r="F4782" s="91" t="s">
        <v>436</v>
      </c>
      <c r="G4782" s="91" t="s">
        <v>436</v>
      </c>
      <c r="H4782" s="91">
        <v>22</v>
      </c>
      <c r="I4782" s="91" t="s">
        <v>2938</v>
      </c>
      <c r="J4782" s="2" t="s">
        <v>3313</v>
      </c>
      <c r="K4782" s="2" t="s">
        <v>3392</v>
      </c>
      <c r="L4782" s="2" t="s">
        <v>35</v>
      </c>
      <c r="M4782" s="91" t="s">
        <v>2947</v>
      </c>
      <c r="N4782" s="64"/>
      <c r="O4782" s="64" t="s">
        <v>413</v>
      </c>
      <c r="P4782" s="64" t="s">
        <v>41</v>
      </c>
      <c r="Q4782" s="16">
        <v>0</v>
      </c>
      <c r="R4782" s="64">
        <v>10772</v>
      </c>
      <c r="S4782" s="64"/>
      <c r="T4782" s="84">
        <v>-62269.54000000027</v>
      </c>
      <c r="U4782" s="84"/>
      <c r="V4782" s="84">
        <v>337730.45999999973</v>
      </c>
      <c r="W4782" s="84">
        <v>0</v>
      </c>
      <c r="X4782" s="84">
        <f t="shared" si="735"/>
        <v>337730.45999999973</v>
      </c>
      <c r="Y4782" s="84"/>
      <c r="Z4782" s="16">
        <v>0</v>
      </c>
      <c r="AA4782" s="7">
        <v>0</v>
      </c>
      <c r="AB4782" s="7">
        <f t="shared" si="736"/>
        <v>337730.45999999973</v>
      </c>
      <c r="AC4782" s="5">
        <f t="shared" si="737"/>
        <v>0</v>
      </c>
      <c r="AD4782" s="84">
        <f t="shared" si="733"/>
        <v>337730.45999999973</v>
      </c>
      <c r="AE4782" s="3">
        <f>VLOOKUP(I4782,[1]媒体政策预估表!A:N,MATCH(O4782,[1]媒体政策预估表!$A$2:$M$2,0),0)</f>
        <v>0.09</v>
      </c>
      <c r="AF4782" s="7">
        <f t="shared" si="738"/>
        <v>30395.741399999974</v>
      </c>
      <c r="AG4782" s="16">
        <v>0</v>
      </c>
      <c r="AH4782" s="84">
        <f t="shared" si="734"/>
        <v>337730.45999999973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3607</v>
      </c>
      <c r="B4783" s="91" t="s">
        <v>35</v>
      </c>
      <c r="C4783" s="91" t="s">
        <v>36</v>
      </c>
      <c r="D4783" s="91" t="s">
        <v>54</v>
      </c>
      <c r="E4783" s="91" t="s">
        <v>2849</v>
      </c>
      <c r="F4783" s="91" t="s">
        <v>2849</v>
      </c>
      <c r="G4783" s="91" t="s">
        <v>2849</v>
      </c>
      <c r="H4783" s="91">
        <v>22</v>
      </c>
      <c r="I4783" s="91" t="s">
        <v>2938</v>
      </c>
      <c r="J4783" s="2" t="s">
        <v>3313</v>
      </c>
      <c r="K4783" s="2" t="s">
        <v>3392</v>
      </c>
      <c r="L4783" s="2" t="s">
        <v>35</v>
      </c>
      <c r="M4783" s="91" t="s">
        <v>2954</v>
      </c>
      <c r="N4783" s="64"/>
      <c r="O4783" s="64" t="s">
        <v>413</v>
      </c>
      <c r="P4783" s="64" t="s">
        <v>41</v>
      </c>
      <c r="Q4783" s="16">
        <v>0</v>
      </c>
      <c r="R4783" s="64">
        <v>234782</v>
      </c>
      <c r="S4783" s="64"/>
      <c r="T4783" s="84">
        <v>47416.4</v>
      </c>
      <c r="U4783" s="84"/>
      <c r="V4783" s="84">
        <v>7108.5</v>
      </c>
      <c r="W4783" s="84">
        <f t="shared" si="732"/>
        <v>40307.9</v>
      </c>
      <c r="X4783" s="84">
        <f t="shared" si="735"/>
        <v>7108.5</v>
      </c>
      <c r="Y4783" s="84"/>
      <c r="Z4783" s="16">
        <v>0</v>
      </c>
      <c r="AA4783" s="7">
        <v>0</v>
      </c>
      <c r="AB4783" s="7">
        <f t="shared" si="736"/>
        <v>7108.5</v>
      </c>
      <c r="AC4783" s="5">
        <f t="shared" si="737"/>
        <v>0</v>
      </c>
      <c r="AD4783" s="84">
        <f t="shared" si="733"/>
        <v>7108.5</v>
      </c>
      <c r="AE4783" s="3">
        <f>VLOOKUP(I4783,[1]媒体政策预估表!A:N,MATCH(O4783,[1]媒体政策预估表!$A$2:$M$2,0),0)</f>
        <v>0.09</v>
      </c>
      <c r="AF4783" s="7">
        <f t="shared" si="738"/>
        <v>639.76499999999999</v>
      </c>
      <c r="AG4783" s="16">
        <v>0</v>
      </c>
      <c r="AH4783" s="84">
        <f t="shared" si="734"/>
        <v>7108.5</v>
      </c>
      <c r="AI4783" s="64"/>
      <c r="AJ4783" s="1" t="e">
        <v>#N/A</v>
      </c>
      <c r="AK4783" s="12">
        <f t="shared" si="739"/>
        <v>0</v>
      </c>
    </row>
    <row r="4784" spans="1:37" hidden="1" x14ac:dyDescent="0.3">
      <c r="A4784" s="104" t="s">
        <v>3420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3313</v>
      </c>
      <c r="K4784" s="2" t="s">
        <v>3392</v>
      </c>
      <c r="L4784" s="2" t="s">
        <v>35</v>
      </c>
      <c r="M4784" s="91" t="s">
        <v>469</v>
      </c>
      <c r="N4784" s="64"/>
      <c r="O4784" s="64" t="s">
        <v>45</v>
      </c>
      <c r="P4784" s="64" t="s">
        <v>41</v>
      </c>
      <c r="Q4784" s="16">
        <v>0</v>
      </c>
      <c r="R4784" s="64">
        <v>180302</v>
      </c>
      <c r="S4784" s="64"/>
      <c r="T4784" s="84">
        <v>2600</v>
      </c>
      <c r="U4784" s="84"/>
      <c r="V4784" s="84">
        <v>0</v>
      </c>
      <c r="W4784" s="84">
        <f t="shared" ref="W4784:W4847" si="740">T4784+U4784-V4784</f>
        <v>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ref="AD4784:AD4847" si="741">V4784</f>
        <v>0</v>
      </c>
      <c r="AE4784" s="3">
        <f>VLOOKUP(I4784,[1]媒体政策预估表!A:N,MATCH(O4784,[1]媒体政策预估表!$A$2:$M$2,0),0)</f>
        <v>0.18</v>
      </c>
      <c r="AF4784" s="7">
        <f t="shared" si="738"/>
        <v>0</v>
      </c>
      <c r="AG4784" s="16">
        <v>0</v>
      </c>
      <c r="AH4784" s="84">
        <f t="shared" ref="AH4784:AH4847" si="742">AD4784</f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3420</v>
      </c>
      <c r="B4785" s="91" t="s">
        <v>35</v>
      </c>
      <c r="C4785" s="91" t="s">
        <v>36</v>
      </c>
      <c r="D4785" s="91" t="s">
        <v>37</v>
      </c>
      <c r="E4785" s="91" t="s">
        <v>469</v>
      </c>
      <c r="F4785" s="91" t="s">
        <v>469</v>
      </c>
      <c r="G4785" s="91" t="s">
        <v>469</v>
      </c>
      <c r="H4785" s="91">
        <v>22</v>
      </c>
      <c r="I4785" s="91" t="s">
        <v>2938</v>
      </c>
      <c r="J4785" s="2" t="s">
        <v>3313</v>
      </c>
      <c r="K4785" s="2" t="s">
        <v>3392</v>
      </c>
      <c r="L4785" s="2" t="s">
        <v>35</v>
      </c>
      <c r="M4785" s="91" t="s">
        <v>469</v>
      </c>
      <c r="N4785" s="64"/>
      <c r="O4785" s="64" t="s">
        <v>413</v>
      </c>
      <c r="P4785" s="64" t="s">
        <v>41</v>
      </c>
      <c r="Q4785" s="16">
        <v>0</v>
      </c>
      <c r="R4785" s="64">
        <v>180302</v>
      </c>
      <c r="S4785" s="64"/>
      <c r="T4785" s="84">
        <v>-2600</v>
      </c>
      <c r="U4785" s="84"/>
      <c r="V4785" s="84">
        <v>0</v>
      </c>
      <c r="W4785" s="84">
        <f t="shared" si="740"/>
        <v>-2600</v>
      </c>
      <c r="X4785" s="84">
        <f t="shared" si="735"/>
        <v>0</v>
      </c>
      <c r="Y4785" s="84"/>
      <c r="Z4785" s="16">
        <v>0</v>
      </c>
      <c r="AA4785" s="7">
        <v>0</v>
      </c>
      <c r="AB4785" s="7"/>
      <c r="AC4785" s="5">
        <f t="shared" si="737"/>
        <v>0</v>
      </c>
      <c r="AD4785" s="84">
        <f t="shared" si="741"/>
        <v>0</v>
      </c>
      <c r="AE4785" s="3">
        <f>VLOOKUP(I4785,[1]媒体政策预估表!A:N,MATCH(O4785,[1]媒体政策预估表!$A$2:$M$2,0),0)</f>
        <v>0.09</v>
      </c>
      <c r="AF4785" s="7">
        <f t="shared" si="738"/>
        <v>0</v>
      </c>
      <c r="AG4785" s="16">
        <v>0</v>
      </c>
      <c r="AH4785" s="84">
        <f t="shared" si="742"/>
        <v>0</v>
      </c>
      <c r="AI4785" s="64"/>
      <c r="AJ4785" s="1">
        <v>96</v>
      </c>
      <c r="AK4785" s="12">
        <f t="shared" si="739"/>
        <v>0</v>
      </c>
    </row>
    <row r="4786" spans="1:37" hidden="1" x14ac:dyDescent="0.3">
      <c r="A4786" s="104" t="s">
        <v>3607</v>
      </c>
      <c r="B4786" s="91" t="s">
        <v>35</v>
      </c>
      <c r="C4786" s="91" t="s">
        <v>65</v>
      </c>
      <c r="D4786" s="91" t="s">
        <v>66</v>
      </c>
      <c r="E4786" s="91" t="s">
        <v>2388</v>
      </c>
      <c r="F4786" s="91" t="s">
        <v>2388</v>
      </c>
      <c r="G4786" s="91" t="s">
        <v>2388</v>
      </c>
      <c r="H4786" s="91">
        <v>22</v>
      </c>
      <c r="I4786" s="91" t="s">
        <v>2938</v>
      </c>
      <c r="J4786" s="2" t="s">
        <v>3313</v>
      </c>
      <c r="K4786" s="2" t="s">
        <v>3392</v>
      </c>
      <c r="L4786" s="2" t="s">
        <v>35</v>
      </c>
      <c r="M4786" s="91" t="s">
        <v>2388</v>
      </c>
      <c r="N4786" s="64"/>
      <c r="O4786" s="64" t="s">
        <v>413</v>
      </c>
      <c r="P4786" s="64" t="s">
        <v>46</v>
      </c>
      <c r="Q4786" s="16">
        <v>0.01</v>
      </c>
      <c r="R4786" s="64">
        <v>95372</v>
      </c>
      <c r="S4786" s="64"/>
      <c r="T4786" s="84">
        <v>254923.53999999995</v>
      </c>
      <c r="U4786" s="84"/>
      <c r="V4786" s="84">
        <v>140000</v>
      </c>
      <c r="W4786" s="84">
        <f t="shared" si="740"/>
        <v>114923.53999999995</v>
      </c>
      <c r="X4786" s="84">
        <f t="shared" si="735"/>
        <v>138613.86138613863</v>
      </c>
      <c r="Y4786" s="84"/>
      <c r="Z4786" s="16">
        <v>0</v>
      </c>
      <c r="AA4786" s="7">
        <v>0</v>
      </c>
      <c r="AB4786" s="7">
        <f t="shared" si="736"/>
        <v>138613.86138613863</v>
      </c>
      <c r="AC4786" s="5">
        <f t="shared" si="737"/>
        <v>1386.1386138613743</v>
      </c>
      <c r="AD4786" s="84">
        <f t="shared" si="741"/>
        <v>140000</v>
      </c>
      <c r="AE4786" s="3">
        <f>VLOOKUP(I4786,[1]媒体政策预估表!A:N,MATCH(O4786,[1]媒体政策预估表!$A$2:$M$2,0),0)</f>
        <v>0.09</v>
      </c>
      <c r="AF4786" s="7">
        <f t="shared" si="738"/>
        <v>12600</v>
      </c>
      <c r="AG4786" s="16">
        <v>0</v>
      </c>
      <c r="AH4786" s="84">
        <f t="shared" si="742"/>
        <v>140000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3608</v>
      </c>
      <c r="B4787" s="91" t="s">
        <v>35</v>
      </c>
      <c r="C4787" s="91" t="s">
        <v>65</v>
      </c>
      <c r="D4787" s="91" t="s">
        <v>66</v>
      </c>
      <c r="E4787" s="91" t="s">
        <v>2755</v>
      </c>
      <c r="F4787" s="91" t="s">
        <v>2755</v>
      </c>
      <c r="G4787" s="91" t="s">
        <v>2755</v>
      </c>
      <c r="H4787" s="91">
        <v>22</v>
      </c>
      <c r="I4787" s="91" t="s">
        <v>2938</v>
      </c>
      <c r="J4787" s="2" t="s">
        <v>3313</v>
      </c>
      <c r="K4787" s="2" t="s">
        <v>3392</v>
      </c>
      <c r="L4787" s="2" t="s">
        <v>35</v>
      </c>
      <c r="M4787" s="91" t="s">
        <v>2965</v>
      </c>
      <c r="N4787" s="64"/>
      <c r="O4787" s="64" t="s">
        <v>413</v>
      </c>
      <c r="P4787" s="64" t="s">
        <v>41</v>
      </c>
      <c r="Q4787" s="16">
        <v>0</v>
      </c>
      <c r="R4787" s="64">
        <v>30032</v>
      </c>
      <c r="S4787" s="64"/>
      <c r="T4787" s="84">
        <v>48442.68</v>
      </c>
      <c r="U4787" s="84"/>
      <c r="V4787" s="84">
        <v>0</v>
      </c>
      <c r="W4787" s="84">
        <f t="shared" si="740"/>
        <v>48442.68</v>
      </c>
      <c r="X4787" s="84">
        <f t="shared" si="735"/>
        <v>0</v>
      </c>
      <c r="Y4787" s="84"/>
      <c r="Z4787" s="16">
        <v>0</v>
      </c>
      <c r="AA4787" s="7">
        <v>0</v>
      </c>
      <c r="AB4787" s="7">
        <f t="shared" si="736"/>
        <v>0</v>
      </c>
      <c r="AC4787" s="5">
        <f t="shared" si="737"/>
        <v>0</v>
      </c>
      <c r="AD4787" s="84">
        <f t="shared" si="741"/>
        <v>0</v>
      </c>
      <c r="AE4787" s="3">
        <f>VLOOKUP(I4787,[1]媒体政策预估表!A:N,MATCH(O4787,[1]媒体政策预估表!$A$2:$M$2,0),0)</f>
        <v>0.09</v>
      </c>
      <c r="AF4787" s="7">
        <f t="shared" si="738"/>
        <v>0</v>
      </c>
      <c r="AG4787" s="16">
        <v>0</v>
      </c>
      <c r="AH4787" s="84">
        <f t="shared" si="742"/>
        <v>0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3608</v>
      </c>
      <c r="B4788" s="91" t="s">
        <v>35</v>
      </c>
      <c r="C4788" s="91" t="s">
        <v>65</v>
      </c>
      <c r="D4788" s="91" t="s">
        <v>66</v>
      </c>
      <c r="E4788" s="91" t="s">
        <v>497</v>
      </c>
      <c r="F4788" s="91" t="s">
        <v>497</v>
      </c>
      <c r="G4788" s="91" t="s">
        <v>497</v>
      </c>
      <c r="H4788" s="91">
        <v>22</v>
      </c>
      <c r="I4788" s="91" t="s">
        <v>2938</v>
      </c>
      <c r="J4788" s="2" t="s">
        <v>3313</v>
      </c>
      <c r="K4788" s="2" t="s">
        <v>3392</v>
      </c>
      <c r="L4788" s="2" t="s">
        <v>35</v>
      </c>
      <c r="M4788" s="91" t="s">
        <v>498</v>
      </c>
      <c r="N4788" s="64"/>
      <c r="O4788" s="64" t="s">
        <v>45</v>
      </c>
      <c r="P4788" s="64" t="s">
        <v>41</v>
      </c>
      <c r="Q4788" s="16">
        <v>0</v>
      </c>
      <c r="R4788" s="64">
        <v>16172</v>
      </c>
      <c r="S4788" s="64"/>
      <c r="T4788" s="84">
        <v>-4227643.76</v>
      </c>
      <c r="U4788" s="84"/>
      <c r="V4788" s="84">
        <v>141980.71</v>
      </c>
      <c r="W4788" s="84">
        <f t="shared" si="740"/>
        <v>-4369624.47</v>
      </c>
      <c r="X4788" s="84">
        <f t="shared" si="735"/>
        <v>141980.71</v>
      </c>
      <c r="Y4788" s="84"/>
      <c r="Z4788" s="16">
        <v>0</v>
      </c>
      <c r="AA4788" s="7">
        <v>0</v>
      </c>
      <c r="AB4788" s="7">
        <f t="shared" si="736"/>
        <v>141980.71</v>
      </c>
      <c r="AC4788" s="5">
        <f t="shared" si="737"/>
        <v>0</v>
      </c>
      <c r="AD4788" s="84">
        <f t="shared" si="741"/>
        <v>141980.71</v>
      </c>
      <c r="AE4788" s="3">
        <f>VLOOKUP(I4788,[1]媒体政策预估表!A:N,MATCH(O4788,[1]媒体政策预估表!$A$2:$M$2,0),0)</f>
        <v>0.18</v>
      </c>
      <c r="AF4788" s="7">
        <f t="shared" si="738"/>
        <v>25556.527799999996</v>
      </c>
      <c r="AG4788" s="16">
        <v>0</v>
      </c>
      <c r="AH4788" s="84">
        <f t="shared" si="742"/>
        <v>141980.71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3420</v>
      </c>
      <c r="B4789" s="91" t="s">
        <v>35</v>
      </c>
      <c r="C4789" s="91" t="s">
        <v>65</v>
      </c>
      <c r="D4789" s="91" t="s">
        <v>66</v>
      </c>
      <c r="E4789" s="91" t="s">
        <v>2966</v>
      </c>
      <c r="F4789" s="91" t="s">
        <v>2966</v>
      </c>
      <c r="G4789" s="91" t="s">
        <v>2966</v>
      </c>
      <c r="H4789" s="91">
        <v>22</v>
      </c>
      <c r="I4789" s="91" t="s">
        <v>2938</v>
      </c>
      <c r="J4789" s="2" t="s">
        <v>3313</v>
      </c>
      <c r="K4789" s="2" t="s">
        <v>3392</v>
      </c>
      <c r="L4789" s="2" t="s">
        <v>35</v>
      </c>
      <c r="M4789" s="91" t="s">
        <v>2967</v>
      </c>
      <c r="N4789" s="64"/>
      <c r="O4789" s="64" t="s">
        <v>413</v>
      </c>
      <c r="P4789" s="64" t="s">
        <v>41</v>
      </c>
      <c r="Q4789" s="16">
        <v>0</v>
      </c>
      <c r="R4789" s="64">
        <v>27432</v>
      </c>
      <c r="S4789" s="64"/>
      <c r="T4789" s="84">
        <v>139169.70000000001</v>
      </c>
      <c r="U4789" s="84"/>
      <c r="V4789" s="84">
        <v>61173.8</v>
      </c>
      <c r="W4789" s="84">
        <f t="shared" si="740"/>
        <v>77995.900000000009</v>
      </c>
      <c r="X4789" s="84">
        <f t="shared" si="735"/>
        <v>61173.8</v>
      </c>
      <c r="Y4789" s="84"/>
      <c r="Z4789" s="16">
        <v>0</v>
      </c>
      <c r="AA4789" s="7">
        <v>0</v>
      </c>
      <c r="AB4789" s="7">
        <f t="shared" si="736"/>
        <v>61173.8</v>
      </c>
      <c r="AC4789" s="5">
        <f t="shared" si="737"/>
        <v>0</v>
      </c>
      <c r="AD4789" s="84">
        <f t="shared" si="741"/>
        <v>61173.8</v>
      </c>
      <c r="AE4789" s="3">
        <f>VLOOKUP(I4789,[1]媒体政策预估表!A:N,MATCH(O4789,[1]媒体政策预估表!$A$2:$M$2,0),0)</f>
        <v>0.09</v>
      </c>
      <c r="AF4789" s="7">
        <f t="shared" si="738"/>
        <v>5505.6419999999998</v>
      </c>
      <c r="AG4789" s="16">
        <v>0</v>
      </c>
      <c r="AH4789" s="84">
        <f t="shared" si="742"/>
        <v>61173.8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3420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3313</v>
      </c>
      <c r="K4790" s="2" t="s">
        <v>3392</v>
      </c>
      <c r="L4790" s="2" t="s">
        <v>35</v>
      </c>
      <c r="M4790" s="91" t="s">
        <v>2681</v>
      </c>
      <c r="N4790" s="64"/>
      <c r="O4790" s="64" t="s">
        <v>413</v>
      </c>
      <c r="P4790" s="64" t="s">
        <v>41</v>
      </c>
      <c r="Q4790" s="16">
        <v>0</v>
      </c>
      <c r="R4790" s="64">
        <v>72222</v>
      </c>
      <c r="S4790" s="64"/>
      <c r="T4790" s="84">
        <v>353089.81000000093</v>
      </c>
      <c r="U4790" s="84"/>
      <c r="V4790" s="84">
        <v>353089.81000000093</v>
      </c>
      <c r="W4790" s="84">
        <f t="shared" si="740"/>
        <v>0</v>
      </c>
      <c r="X4790" s="84">
        <f t="shared" si="735"/>
        <v>353089.81000000093</v>
      </c>
      <c r="Y4790" s="84"/>
      <c r="Z4790" s="16">
        <v>0</v>
      </c>
      <c r="AA4790" s="7">
        <v>0</v>
      </c>
      <c r="AB4790" s="7">
        <f t="shared" si="736"/>
        <v>353089.81000000093</v>
      </c>
      <c r="AC4790" s="5">
        <f t="shared" si="737"/>
        <v>0</v>
      </c>
      <c r="AD4790" s="84">
        <f t="shared" si="741"/>
        <v>353089.81000000093</v>
      </c>
      <c r="AE4790" s="3">
        <f>VLOOKUP(I4790,[1]媒体政策预估表!A:N,MATCH(O4790,[1]媒体政策预估表!$A$2:$M$2,0),0)</f>
        <v>0.09</v>
      </c>
      <c r="AF4790" s="7">
        <f t="shared" si="738"/>
        <v>31778.082900000081</v>
      </c>
      <c r="AG4790" s="16">
        <v>0</v>
      </c>
      <c r="AH4790" s="84">
        <f t="shared" si="742"/>
        <v>353089.81000000093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3420</v>
      </c>
      <c r="B4791" s="91" t="s">
        <v>35</v>
      </c>
      <c r="C4791" s="91" t="s">
        <v>65</v>
      </c>
      <c r="D4791" s="91" t="s">
        <v>66</v>
      </c>
      <c r="E4791" s="91" t="s">
        <v>2681</v>
      </c>
      <c r="F4791" s="91" t="s">
        <v>2682</v>
      </c>
      <c r="G4791" s="91" t="s">
        <v>2681</v>
      </c>
      <c r="H4791" s="91">
        <v>22</v>
      </c>
      <c r="I4791" s="91" t="s">
        <v>2938</v>
      </c>
      <c r="J4791" s="2" t="s">
        <v>3313</v>
      </c>
      <c r="K4791" s="2" t="s">
        <v>3392</v>
      </c>
      <c r="L4791" s="2" t="s">
        <v>35</v>
      </c>
      <c r="M4791" s="91" t="s">
        <v>2968</v>
      </c>
      <c r="N4791" s="64"/>
      <c r="O4791" s="64" t="s">
        <v>413</v>
      </c>
      <c r="P4791" s="64" t="s">
        <v>41</v>
      </c>
      <c r="Q4791" s="16">
        <v>0</v>
      </c>
      <c r="R4791" s="64">
        <v>112112</v>
      </c>
      <c r="S4791" s="64"/>
      <c r="T4791" s="84">
        <v>29980</v>
      </c>
      <c r="U4791" s="84"/>
      <c r="V4791" s="84">
        <v>0</v>
      </c>
      <c r="W4791" s="84">
        <f t="shared" si="740"/>
        <v>29980</v>
      </c>
      <c r="X4791" s="84">
        <f t="shared" si="735"/>
        <v>0</v>
      </c>
      <c r="Y4791" s="84"/>
      <c r="Z4791" s="16">
        <v>0</v>
      </c>
      <c r="AA4791" s="7">
        <v>0</v>
      </c>
      <c r="AB4791" s="7">
        <f t="shared" si="736"/>
        <v>0</v>
      </c>
      <c r="AC4791" s="5">
        <f t="shared" si="737"/>
        <v>0</v>
      </c>
      <c r="AD4791" s="84">
        <f t="shared" si="741"/>
        <v>0</v>
      </c>
      <c r="AE4791" s="3">
        <f>VLOOKUP(I4791,[1]媒体政策预估表!A:N,MATCH(O4791,[1]媒体政策预估表!$A$2:$M$2,0),0)</f>
        <v>0.09</v>
      </c>
      <c r="AF4791" s="7">
        <f t="shared" si="738"/>
        <v>0</v>
      </c>
      <c r="AG4791" s="16">
        <v>0</v>
      </c>
      <c r="AH4791" s="84">
        <f t="shared" si="742"/>
        <v>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3420</v>
      </c>
      <c r="B4792" s="91" t="s">
        <v>35</v>
      </c>
      <c r="C4792" s="91" t="s">
        <v>65</v>
      </c>
      <c r="D4792" s="91" t="s">
        <v>1294</v>
      </c>
      <c r="E4792" s="91" t="s">
        <v>2975</v>
      </c>
      <c r="F4792" s="91" t="s">
        <v>2975</v>
      </c>
      <c r="G4792" s="91" t="s">
        <v>2975</v>
      </c>
      <c r="H4792" s="91">
        <v>22</v>
      </c>
      <c r="I4792" s="91" t="s">
        <v>2938</v>
      </c>
      <c r="J4792" s="2" t="s">
        <v>3313</v>
      </c>
      <c r="K4792" s="2" t="s">
        <v>3392</v>
      </c>
      <c r="L4792" s="2" t="s">
        <v>35</v>
      </c>
      <c r="M4792" s="91" t="s">
        <v>2975</v>
      </c>
      <c r="N4792" s="64"/>
      <c r="O4792" s="64" t="s">
        <v>413</v>
      </c>
      <c r="P4792" s="64" t="s">
        <v>41</v>
      </c>
      <c r="Q4792" s="16">
        <v>0</v>
      </c>
      <c r="R4792" s="64">
        <v>244382</v>
      </c>
      <c r="S4792" s="64"/>
      <c r="T4792" s="84">
        <v>6498</v>
      </c>
      <c r="U4792" s="84"/>
      <c r="V4792" s="84">
        <v>600</v>
      </c>
      <c r="W4792" s="84">
        <f t="shared" si="740"/>
        <v>5898</v>
      </c>
      <c r="X4792" s="84">
        <f t="shared" si="735"/>
        <v>600</v>
      </c>
      <c r="Y4792" s="84"/>
      <c r="Z4792" s="16">
        <v>0</v>
      </c>
      <c r="AA4792" s="7">
        <v>0</v>
      </c>
      <c r="AB4792" s="7">
        <f t="shared" si="736"/>
        <v>600</v>
      </c>
      <c r="AC4792" s="5">
        <f t="shared" si="737"/>
        <v>0</v>
      </c>
      <c r="AD4792" s="84">
        <f t="shared" si="741"/>
        <v>600</v>
      </c>
      <c r="AE4792" s="3">
        <f>VLOOKUP(I4792,[1]媒体政策预估表!A:N,MATCH(O4792,[1]媒体政策预估表!$A$2:$M$2,0),0)</f>
        <v>0.09</v>
      </c>
      <c r="AF4792" s="7">
        <f t="shared" si="738"/>
        <v>54</v>
      </c>
      <c r="AG4792" s="16">
        <v>0</v>
      </c>
      <c r="AH4792" s="84">
        <f t="shared" si="742"/>
        <v>600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3608</v>
      </c>
      <c r="B4793" s="91" t="s">
        <v>35</v>
      </c>
      <c r="C4793" s="91" t="s">
        <v>65</v>
      </c>
      <c r="D4793" s="91" t="s">
        <v>1294</v>
      </c>
      <c r="E4793" s="91" t="s">
        <v>2976</v>
      </c>
      <c r="F4793" s="91" t="s">
        <v>2976</v>
      </c>
      <c r="G4793" s="91" t="s">
        <v>2976</v>
      </c>
      <c r="H4793" s="91">
        <v>22</v>
      </c>
      <c r="I4793" s="91" t="s">
        <v>2938</v>
      </c>
      <c r="J4793" s="2" t="s">
        <v>3313</v>
      </c>
      <c r="K4793" s="2" t="s">
        <v>3392</v>
      </c>
      <c r="L4793" s="2" t="s">
        <v>35</v>
      </c>
      <c r="M4793" s="91" t="s">
        <v>2976</v>
      </c>
      <c r="N4793" s="64"/>
      <c r="O4793" s="64" t="s">
        <v>413</v>
      </c>
      <c r="P4793" s="64" t="s">
        <v>41</v>
      </c>
      <c r="Q4793" s="16">
        <v>0</v>
      </c>
      <c r="R4793" s="64">
        <v>246412</v>
      </c>
      <c r="S4793" s="64"/>
      <c r="T4793" s="84">
        <v>14599.5</v>
      </c>
      <c r="U4793" s="84"/>
      <c r="V4793" s="84">
        <v>2730.4</v>
      </c>
      <c r="W4793" s="84">
        <f t="shared" si="740"/>
        <v>11869.1</v>
      </c>
      <c r="X4793" s="84">
        <f t="shared" si="735"/>
        <v>2730.4</v>
      </c>
      <c r="Y4793" s="84"/>
      <c r="Z4793" s="16">
        <v>0</v>
      </c>
      <c r="AA4793" s="7">
        <v>0</v>
      </c>
      <c r="AB4793" s="7">
        <f t="shared" si="736"/>
        <v>2730.4</v>
      </c>
      <c r="AC4793" s="5">
        <f t="shared" si="737"/>
        <v>0</v>
      </c>
      <c r="AD4793" s="84">
        <f t="shared" si="741"/>
        <v>2730.4</v>
      </c>
      <c r="AE4793" s="3">
        <f>VLOOKUP(I4793,[1]媒体政策预估表!A:N,MATCH(O4793,[1]媒体政策预估表!$A$2:$M$2,0),0)</f>
        <v>0.09</v>
      </c>
      <c r="AF4793" s="7">
        <f t="shared" si="738"/>
        <v>245.73599999999999</v>
      </c>
      <c r="AG4793" s="16">
        <v>0</v>
      </c>
      <c r="AH4793" s="84">
        <f t="shared" si="742"/>
        <v>2730.4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3607</v>
      </c>
      <c r="B4794" s="91" t="s">
        <v>35</v>
      </c>
      <c r="C4794" s="91" t="s">
        <v>47</v>
      </c>
      <c r="D4794" s="91" t="s">
        <v>63</v>
      </c>
      <c r="E4794" s="91" t="s">
        <v>2775</v>
      </c>
      <c r="F4794" s="91" t="s">
        <v>2775</v>
      </c>
      <c r="G4794" s="91" t="s">
        <v>2775</v>
      </c>
      <c r="H4794" s="91">
        <v>22</v>
      </c>
      <c r="I4794" s="91" t="s">
        <v>2938</v>
      </c>
      <c r="J4794" s="2" t="s">
        <v>3313</v>
      </c>
      <c r="K4794" s="2" t="s">
        <v>3392</v>
      </c>
      <c r="L4794" s="2" t="s">
        <v>35</v>
      </c>
      <c r="M4794" s="91" t="s">
        <v>2977</v>
      </c>
      <c r="N4794" s="64"/>
      <c r="O4794" s="64" t="s">
        <v>413</v>
      </c>
      <c r="P4794" s="64" t="s">
        <v>41</v>
      </c>
      <c r="Q4794" s="16">
        <v>0</v>
      </c>
      <c r="R4794" s="64">
        <v>40472</v>
      </c>
      <c r="S4794" s="64"/>
      <c r="T4794" s="84">
        <v>589854.20999999973</v>
      </c>
      <c r="U4794" s="84"/>
      <c r="V4794" s="84">
        <v>174803.29</v>
      </c>
      <c r="W4794" s="84">
        <f t="shared" si="740"/>
        <v>415050.91999999969</v>
      </c>
      <c r="X4794" s="84">
        <f t="shared" si="735"/>
        <v>174803.29</v>
      </c>
      <c r="Y4794" s="84"/>
      <c r="Z4794" s="16">
        <v>0</v>
      </c>
      <c r="AA4794" s="7">
        <v>0</v>
      </c>
      <c r="AB4794" s="7">
        <f t="shared" si="736"/>
        <v>174803.29</v>
      </c>
      <c r="AC4794" s="5">
        <f t="shared" si="737"/>
        <v>0</v>
      </c>
      <c r="AD4794" s="84">
        <f t="shared" si="741"/>
        <v>174803.29</v>
      </c>
      <c r="AE4794" s="3">
        <f>VLOOKUP(I4794,[1]媒体政策预估表!A:N,MATCH(O4794,[1]媒体政策预估表!$A$2:$M$2,0),0)</f>
        <v>0.09</v>
      </c>
      <c r="AF4794" s="7">
        <f t="shared" si="738"/>
        <v>15732.2961</v>
      </c>
      <c r="AG4794" s="16">
        <v>0</v>
      </c>
      <c r="AH4794" s="84">
        <f t="shared" si="742"/>
        <v>174803.29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3420</v>
      </c>
      <c r="B4795" s="91" t="s">
        <v>35</v>
      </c>
      <c r="C4795" s="91" t="s">
        <v>47</v>
      </c>
      <c r="D4795" s="91" t="s">
        <v>63</v>
      </c>
      <c r="E4795" s="91" t="s">
        <v>531</v>
      </c>
      <c r="F4795" s="91" t="s">
        <v>531</v>
      </c>
      <c r="G4795" s="91" t="s">
        <v>531</v>
      </c>
      <c r="H4795" s="91">
        <v>22</v>
      </c>
      <c r="I4795" s="91" t="s">
        <v>2938</v>
      </c>
      <c r="J4795" s="2" t="s">
        <v>3313</v>
      </c>
      <c r="K4795" s="2" t="s">
        <v>3392</v>
      </c>
      <c r="L4795" s="2" t="s">
        <v>35</v>
      </c>
      <c r="M4795" s="91" t="s">
        <v>2394</v>
      </c>
      <c r="N4795" s="64"/>
      <c r="O4795" s="64" t="s">
        <v>413</v>
      </c>
      <c r="P4795" s="64" t="s">
        <v>46</v>
      </c>
      <c r="Q4795" s="16">
        <v>1.4999999999999999E-2</v>
      </c>
      <c r="R4795" s="64">
        <v>2252</v>
      </c>
      <c r="S4795" s="64"/>
      <c r="T4795" s="84">
        <v>191611.50999999983</v>
      </c>
      <c r="U4795" s="84"/>
      <c r="V4795" s="84">
        <v>176000</v>
      </c>
      <c r="W4795" s="84">
        <f t="shared" si="740"/>
        <v>15611.509999999835</v>
      </c>
      <c r="X4795" s="84">
        <f t="shared" si="735"/>
        <v>173399.01477832513</v>
      </c>
      <c r="Y4795" s="84"/>
      <c r="Z4795" s="16">
        <v>0</v>
      </c>
      <c r="AA4795" s="7">
        <v>0</v>
      </c>
      <c r="AB4795" s="7">
        <f t="shared" si="736"/>
        <v>173399.01477832513</v>
      </c>
      <c r="AC4795" s="5">
        <f t="shared" si="737"/>
        <v>2600.9852216748695</v>
      </c>
      <c r="AD4795" s="84">
        <f t="shared" si="741"/>
        <v>176000</v>
      </c>
      <c r="AE4795" s="3">
        <f>VLOOKUP(I4795,[1]媒体政策预估表!A:N,MATCH(O4795,[1]媒体政策预估表!$A$2:$M$2,0),0)</f>
        <v>0.09</v>
      </c>
      <c r="AF4795" s="7">
        <f t="shared" si="738"/>
        <v>15840</v>
      </c>
      <c r="AG4795" s="16">
        <v>0</v>
      </c>
      <c r="AH4795" s="84">
        <f t="shared" si="742"/>
        <v>176000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3607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3313</v>
      </c>
      <c r="K4796" s="2" t="s">
        <v>3392</v>
      </c>
      <c r="L4796" s="2" t="s">
        <v>35</v>
      </c>
      <c r="M4796" s="91" t="s">
        <v>536</v>
      </c>
      <c r="N4796" s="64"/>
      <c r="O4796" s="64" t="s">
        <v>45</v>
      </c>
      <c r="P4796" s="64" t="s">
        <v>46</v>
      </c>
      <c r="Q4796" s="16">
        <v>0.05</v>
      </c>
      <c r="R4796" s="64">
        <v>58532</v>
      </c>
      <c r="S4796" s="64"/>
      <c r="T4796" s="84">
        <v>-523192.05</v>
      </c>
      <c r="U4796" s="84"/>
      <c r="V4796" s="84">
        <v>0</v>
      </c>
      <c r="W4796" s="84">
        <f t="shared" si="740"/>
        <v>-523192.05</v>
      </c>
      <c r="X4796" s="84">
        <f t="shared" ref="X4796:X4859" si="743">IF(P4796="折扣",V4796*Q4796,IF(P4796="返现",V4796,V4796/(1+Q4796)))</f>
        <v>0</v>
      </c>
      <c r="Y4796" s="84"/>
      <c r="Z4796" s="16">
        <v>0</v>
      </c>
      <c r="AA4796" s="7">
        <v>0</v>
      </c>
      <c r="AB4796" s="7">
        <f t="shared" si="736"/>
        <v>0</v>
      </c>
      <c r="AC4796" s="5">
        <f t="shared" si="737"/>
        <v>0</v>
      </c>
      <c r="AD4796" s="84">
        <f t="shared" si="741"/>
        <v>0</v>
      </c>
      <c r="AE4796" s="3">
        <f>VLOOKUP(I4796,[1]媒体政策预估表!A:N,MATCH(O4796,[1]媒体政策预估表!$A$2:$M$2,0),0)</f>
        <v>0.18</v>
      </c>
      <c r="AF4796" s="7">
        <f t="shared" si="738"/>
        <v>0</v>
      </c>
      <c r="AG4796" s="16">
        <v>0</v>
      </c>
      <c r="AH4796" s="84">
        <f t="shared" si="742"/>
        <v>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3420</v>
      </c>
      <c r="B4797" s="91" t="s">
        <v>35</v>
      </c>
      <c r="C4797" s="91" t="s">
        <v>47</v>
      </c>
      <c r="D4797" s="91" t="s">
        <v>63</v>
      </c>
      <c r="E4797" s="91" t="s">
        <v>536</v>
      </c>
      <c r="F4797" s="91" t="s">
        <v>536</v>
      </c>
      <c r="G4797" s="91" t="s">
        <v>536</v>
      </c>
      <c r="H4797" s="91">
        <v>22</v>
      </c>
      <c r="I4797" s="91" t="s">
        <v>2938</v>
      </c>
      <c r="J4797" s="2" t="s">
        <v>3313</v>
      </c>
      <c r="K4797" s="2" t="s">
        <v>3392</v>
      </c>
      <c r="L4797" s="2" t="s">
        <v>35</v>
      </c>
      <c r="M4797" s="91" t="s">
        <v>536</v>
      </c>
      <c r="N4797" s="64"/>
      <c r="O4797" s="64" t="s">
        <v>413</v>
      </c>
      <c r="P4797" s="64" t="s">
        <v>46</v>
      </c>
      <c r="Q4797" s="16">
        <v>0.02</v>
      </c>
      <c r="R4797" s="64">
        <v>58532</v>
      </c>
      <c r="S4797" s="64"/>
      <c r="T4797" s="84">
        <v>574265.08999999985</v>
      </c>
      <c r="U4797" s="84"/>
      <c r="V4797" s="84">
        <v>15000</v>
      </c>
      <c r="W4797" s="84">
        <f t="shared" si="740"/>
        <v>559265.08999999985</v>
      </c>
      <c r="X4797" s="84">
        <f t="shared" si="743"/>
        <v>14705.882352941177</v>
      </c>
      <c r="Y4797" s="84"/>
      <c r="Z4797" s="16">
        <v>0</v>
      </c>
      <c r="AA4797" s="7">
        <v>0</v>
      </c>
      <c r="AB4797" s="7">
        <f t="shared" si="736"/>
        <v>14705.882352941177</v>
      </c>
      <c r="AC4797" s="5">
        <f t="shared" si="737"/>
        <v>294.11764705882342</v>
      </c>
      <c r="AD4797" s="84">
        <f t="shared" si="741"/>
        <v>15000</v>
      </c>
      <c r="AE4797" s="3">
        <f>VLOOKUP(I4797,[1]媒体政策预估表!A:N,MATCH(O4797,[1]媒体政策预估表!$A$2:$M$2,0),0)</f>
        <v>0.09</v>
      </c>
      <c r="AF4797" s="7">
        <f t="shared" si="738"/>
        <v>1350</v>
      </c>
      <c r="AG4797" s="16">
        <v>0</v>
      </c>
      <c r="AH4797" s="84">
        <f t="shared" si="742"/>
        <v>15000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3607</v>
      </c>
      <c r="B4798" s="91" t="s">
        <v>35</v>
      </c>
      <c r="C4798" s="91" t="s">
        <v>47</v>
      </c>
      <c r="D4798" s="91" t="s">
        <v>48</v>
      </c>
      <c r="E4798" s="91" t="s">
        <v>2792</v>
      </c>
      <c r="F4798" s="91" t="s">
        <v>2792</v>
      </c>
      <c r="G4798" s="91" t="s">
        <v>2792</v>
      </c>
      <c r="H4798" s="91">
        <v>22</v>
      </c>
      <c r="I4798" s="91" t="s">
        <v>2938</v>
      </c>
      <c r="J4798" s="2" t="s">
        <v>3313</v>
      </c>
      <c r="K4798" s="2" t="s">
        <v>3392</v>
      </c>
      <c r="L4798" s="2" t="s">
        <v>35</v>
      </c>
      <c r="M4798" s="91" t="s">
        <v>2792</v>
      </c>
      <c r="N4798" s="64"/>
      <c r="O4798" s="64" t="s">
        <v>413</v>
      </c>
      <c r="P4798" s="64" t="s">
        <v>41</v>
      </c>
      <c r="Q4798" s="16">
        <v>0</v>
      </c>
      <c r="R4798" s="64">
        <v>34612</v>
      </c>
      <c r="S4798" s="64"/>
      <c r="T4798" s="84">
        <v>1584257.0400000005</v>
      </c>
      <c r="U4798" s="84"/>
      <c r="V4798" s="84">
        <v>54824.26</v>
      </c>
      <c r="W4798" s="84">
        <f t="shared" si="740"/>
        <v>1529432.7800000005</v>
      </c>
      <c r="X4798" s="84">
        <f t="shared" si="743"/>
        <v>54824.26</v>
      </c>
      <c r="Y4798" s="84"/>
      <c r="Z4798" s="16">
        <v>0</v>
      </c>
      <c r="AA4798" s="7">
        <v>0</v>
      </c>
      <c r="AB4798" s="7">
        <f t="shared" si="736"/>
        <v>54824.26</v>
      </c>
      <c r="AC4798" s="5">
        <f t="shared" si="737"/>
        <v>0</v>
      </c>
      <c r="AD4798" s="84">
        <f t="shared" si="741"/>
        <v>54824.26</v>
      </c>
      <c r="AE4798" s="3">
        <f>VLOOKUP(I4798,[1]媒体政策预估表!A:N,MATCH(O4798,[1]媒体政策预估表!$A$2:$M$2,0),0)</f>
        <v>0.09</v>
      </c>
      <c r="AF4798" s="7">
        <f t="shared" si="738"/>
        <v>4934.1833999999999</v>
      </c>
      <c r="AG4798" s="16">
        <v>0</v>
      </c>
      <c r="AH4798" s="84">
        <f t="shared" si="742"/>
        <v>54824.26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3607</v>
      </c>
      <c r="B4799" s="91" t="s">
        <v>35</v>
      </c>
      <c r="C4799" s="91" t="s">
        <v>47</v>
      </c>
      <c r="D4799" s="91" t="s">
        <v>48</v>
      </c>
      <c r="E4799" s="91" t="s">
        <v>2990</v>
      </c>
      <c r="F4799" s="91" t="s">
        <v>2990</v>
      </c>
      <c r="G4799" s="91" t="s">
        <v>2990</v>
      </c>
      <c r="H4799" s="91">
        <v>22</v>
      </c>
      <c r="I4799" s="91" t="s">
        <v>2938</v>
      </c>
      <c r="J4799" s="2" t="s">
        <v>3313</v>
      </c>
      <c r="K4799" s="2" t="s">
        <v>3392</v>
      </c>
      <c r="L4799" s="2" t="s">
        <v>35</v>
      </c>
      <c r="M4799" s="91" t="s">
        <v>2990</v>
      </c>
      <c r="N4799" s="64"/>
      <c r="O4799" s="64" t="s">
        <v>413</v>
      </c>
      <c r="P4799" s="64" t="s">
        <v>41</v>
      </c>
      <c r="Q4799" s="16">
        <v>0</v>
      </c>
      <c r="R4799" s="64">
        <v>106232</v>
      </c>
      <c r="S4799" s="64"/>
      <c r="T4799" s="84">
        <v>9009.1799999999967</v>
      </c>
      <c r="U4799" s="84"/>
      <c r="V4799" s="84">
        <v>6790.46</v>
      </c>
      <c r="W4799" s="84">
        <f t="shared" si="740"/>
        <v>2218.7199999999966</v>
      </c>
      <c r="X4799" s="84">
        <f t="shared" si="743"/>
        <v>6790.46</v>
      </c>
      <c r="Y4799" s="84"/>
      <c r="Z4799" s="16">
        <v>0</v>
      </c>
      <c r="AA4799" s="7">
        <v>0</v>
      </c>
      <c r="AB4799" s="7">
        <f t="shared" si="736"/>
        <v>6790.46</v>
      </c>
      <c r="AC4799" s="5">
        <f t="shared" si="737"/>
        <v>0</v>
      </c>
      <c r="AD4799" s="84">
        <f t="shared" si="741"/>
        <v>6790.46</v>
      </c>
      <c r="AE4799" s="3">
        <f>VLOOKUP(I4799,[1]媒体政策预估表!A:N,MATCH(O4799,[1]媒体政策预估表!$A$2:$M$2,0),0)</f>
        <v>0.09</v>
      </c>
      <c r="AF4799" s="7">
        <f t="shared" si="738"/>
        <v>611.14139999999998</v>
      </c>
      <c r="AG4799" s="16">
        <v>0</v>
      </c>
      <c r="AH4799" s="84">
        <f t="shared" si="742"/>
        <v>6790.46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3607</v>
      </c>
      <c r="B4800" s="91" t="s">
        <v>35</v>
      </c>
      <c r="C4800" s="91" t="s">
        <v>146</v>
      </c>
      <c r="D4800" s="91" t="s">
        <v>147</v>
      </c>
      <c r="E4800" s="91" t="s">
        <v>152</v>
      </c>
      <c r="F4800" s="91" t="s">
        <v>153</v>
      </c>
      <c r="G4800" s="91" t="s">
        <v>152</v>
      </c>
      <c r="H4800" s="91">
        <v>22</v>
      </c>
      <c r="I4800" s="91" t="s">
        <v>2938</v>
      </c>
      <c r="J4800" s="2" t="s">
        <v>3313</v>
      </c>
      <c r="K4800" s="2" t="s">
        <v>3392</v>
      </c>
      <c r="L4800" s="2" t="s">
        <v>35</v>
      </c>
      <c r="M4800" s="91" t="s">
        <v>2994</v>
      </c>
      <c r="N4800" s="64"/>
      <c r="O4800" s="64" t="s">
        <v>413</v>
      </c>
      <c r="P4800" s="64" t="s">
        <v>46</v>
      </c>
      <c r="Q4800" s="16">
        <v>0.04</v>
      </c>
      <c r="R4800" s="64">
        <v>95122</v>
      </c>
      <c r="S4800" s="64"/>
      <c r="T4800" s="84">
        <v>70435.55</v>
      </c>
      <c r="U4800" s="84"/>
      <c r="V4800" s="84">
        <v>26079.32</v>
      </c>
      <c r="W4800" s="84">
        <f t="shared" si="740"/>
        <v>44356.23</v>
      </c>
      <c r="X4800" s="84">
        <f t="shared" si="743"/>
        <v>25076.26923076923</v>
      </c>
      <c r="Y4800" s="84"/>
      <c r="Z4800" s="16">
        <v>0</v>
      </c>
      <c r="AA4800" s="7">
        <v>0</v>
      </c>
      <c r="AB4800" s="7">
        <f t="shared" si="736"/>
        <v>25076.26923076923</v>
      </c>
      <c r="AC4800" s="5">
        <f t="shared" si="737"/>
        <v>1003.0507692307692</v>
      </c>
      <c r="AD4800" s="84">
        <f t="shared" si="741"/>
        <v>26079.32</v>
      </c>
      <c r="AE4800" s="3">
        <f>VLOOKUP(I4800,[1]媒体政策预估表!A:N,MATCH(O4800,[1]媒体政策预估表!$A$2:$M$2,0),0)</f>
        <v>0.09</v>
      </c>
      <c r="AF4800" s="7">
        <f t="shared" si="738"/>
        <v>2347.1387999999997</v>
      </c>
      <c r="AG4800" s="16">
        <v>0</v>
      </c>
      <c r="AH4800" s="84">
        <f t="shared" si="742"/>
        <v>26079.32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3420</v>
      </c>
      <c r="B4801" s="91" t="s">
        <v>35</v>
      </c>
      <c r="C4801" s="91" t="s">
        <v>146</v>
      </c>
      <c r="D4801" s="91" t="s">
        <v>154</v>
      </c>
      <c r="E4801" s="91" t="s">
        <v>1471</v>
      </c>
      <c r="F4801" s="91" t="s">
        <v>1471</v>
      </c>
      <c r="G4801" s="91" t="s">
        <v>1471</v>
      </c>
      <c r="H4801" s="91">
        <v>22</v>
      </c>
      <c r="I4801" s="91" t="s">
        <v>2938</v>
      </c>
      <c r="J4801" s="2" t="s">
        <v>3313</v>
      </c>
      <c r="K4801" s="2" t="s">
        <v>3392</v>
      </c>
      <c r="L4801" s="2" t="s">
        <v>35</v>
      </c>
      <c r="M4801" s="91" t="s">
        <v>1471</v>
      </c>
      <c r="N4801" s="64"/>
      <c r="O4801" s="64" t="s">
        <v>413</v>
      </c>
      <c r="P4801" s="64" t="s">
        <v>46</v>
      </c>
      <c r="Q4801" s="16">
        <v>0.02</v>
      </c>
      <c r="R4801" s="64">
        <v>46082</v>
      </c>
      <c r="S4801" s="64"/>
      <c r="T4801" s="84">
        <v>49615.700000000012</v>
      </c>
      <c r="U4801" s="84"/>
      <c r="V4801" s="84">
        <v>25000</v>
      </c>
      <c r="W4801" s="84">
        <f t="shared" si="740"/>
        <v>24615.700000000012</v>
      </c>
      <c r="X4801" s="84">
        <f t="shared" si="743"/>
        <v>24509.803921568626</v>
      </c>
      <c r="Y4801" s="84"/>
      <c r="Z4801" s="16">
        <v>0</v>
      </c>
      <c r="AA4801" s="7">
        <v>0</v>
      </c>
      <c r="AB4801" s="7">
        <f t="shared" si="736"/>
        <v>24509.803921568626</v>
      </c>
      <c r="AC4801" s="5">
        <f t="shared" si="737"/>
        <v>490.19607843137419</v>
      </c>
      <c r="AD4801" s="84">
        <f t="shared" si="741"/>
        <v>25000</v>
      </c>
      <c r="AE4801" s="3">
        <f>VLOOKUP(I4801,[1]媒体政策预估表!A:N,MATCH(O4801,[1]媒体政策预估表!$A$2:$M$2,0),0)</f>
        <v>0.09</v>
      </c>
      <c r="AF4801" s="7">
        <f t="shared" si="738"/>
        <v>2250</v>
      </c>
      <c r="AG4801" s="16">
        <v>0</v>
      </c>
      <c r="AH4801" s="84">
        <f t="shared" si="742"/>
        <v>25000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3420</v>
      </c>
      <c r="B4802" s="91" t="s">
        <v>35</v>
      </c>
      <c r="C4802" s="91" t="s">
        <v>146</v>
      </c>
      <c r="D4802" s="91" t="s">
        <v>154</v>
      </c>
      <c r="E4802" s="91" t="s">
        <v>161</v>
      </c>
      <c r="F4802" s="91" t="s">
        <v>161</v>
      </c>
      <c r="G4802" s="91" t="s">
        <v>161</v>
      </c>
      <c r="H4802" s="91">
        <v>22</v>
      </c>
      <c r="I4802" s="91" t="s">
        <v>2938</v>
      </c>
      <c r="J4802" s="2" t="s">
        <v>3313</v>
      </c>
      <c r="K4802" s="2" t="s">
        <v>3392</v>
      </c>
      <c r="L4802" s="2" t="s">
        <v>35</v>
      </c>
      <c r="M4802" s="91" t="s">
        <v>161</v>
      </c>
      <c r="N4802" s="64"/>
      <c r="O4802" s="64" t="s">
        <v>45</v>
      </c>
      <c r="P4802" s="64" t="s">
        <v>46</v>
      </c>
      <c r="Q4802" s="16">
        <v>0.05</v>
      </c>
      <c r="R4802" s="64">
        <v>9812</v>
      </c>
      <c r="S4802" s="64"/>
      <c r="T4802" s="84">
        <v>-154099.26</v>
      </c>
      <c r="U4802" s="84"/>
      <c r="V4802" s="84">
        <v>0</v>
      </c>
      <c r="W4802" s="84">
        <f t="shared" si="740"/>
        <v>-154099.26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3607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3313</v>
      </c>
      <c r="K4803" s="2" t="s">
        <v>3392</v>
      </c>
      <c r="L4803" s="2" t="s">
        <v>35</v>
      </c>
      <c r="M4803" s="91" t="s">
        <v>162</v>
      </c>
      <c r="N4803" s="64"/>
      <c r="O4803" s="64" t="s">
        <v>45</v>
      </c>
      <c r="P4803" s="64" t="s">
        <v>46</v>
      </c>
      <c r="Q4803" s="16">
        <v>0.04</v>
      </c>
      <c r="R4803" s="64">
        <v>5052</v>
      </c>
      <c r="S4803" s="64"/>
      <c r="T4803" s="84">
        <v>469.8</v>
      </c>
      <c r="U4803" s="84"/>
      <c r="V4803" s="84">
        <v>0</v>
      </c>
      <c r="W4803" s="84">
        <f t="shared" si="740"/>
        <v>469.8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0.18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3607</v>
      </c>
      <c r="B4804" s="91" t="s">
        <v>35</v>
      </c>
      <c r="C4804" s="91" t="s">
        <v>146</v>
      </c>
      <c r="D4804" s="91" t="s">
        <v>154</v>
      </c>
      <c r="E4804" s="91" t="s">
        <v>162</v>
      </c>
      <c r="F4804" s="91" t="s">
        <v>162</v>
      </c>
      <c r="G4804" s="91" t="s">
        <v>162</v>
      </c>
      <c r="H4804" s="91">
        <v>22</v>
      </c>
      <c r="I4804" s="91" t="s">
        <v>2938</v>
      </c>
      <c r="J4804" s="2" t="s">
        <v>3313</v>
      </c>
      <c r="K4804" s="2" t="s">
        <v>3392</v>
      </c>
      <c r="L4804" s="2" t="s">
        <v>35</v>
      </c>
      <c r="M4804" s="91" t="s">
        <v>162</v>
      </c>
      <c r="N4804" s="64"/>
      <c r="O4804" s="64" t="s">
        <v>413</v>
      </c>
      <c r="P4804" s="64" t="s">
        <v>46</v>
      </c>
      <c r="Q4804" s="16">
        <v>0.02</v>
      </c>
      <c r="R4804" s="64">
        <v>5052</v>
      </c>
      <c r="S4804" s="64"/>
      <c r="T4804" s="84">
        <v>1.18</v>
      </c>
      <c r="U4804" s="84"/>
      <c r="V4804" s="84">
        <v>0</v>
      </c>
      <c r="W4804" s="84">
        <f t="shared" si="740"/>
        <v>1.18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3608</v>
      </c>
      <c r="B4805" s="91" t="s">
        <v>35</v>
      </c>
      <c r="C4805" s="91" t="s">
        <v>166</v>
      </c>
      <c r="D4805" s="91" t="s">
        <v>167</v>
      </c>
      <c r="E4805" s="91" t="s">
        <v>2132</v>
      </c>
      <c r="F4805" s="91" t="s">
        <v>2132</v>
      </c>
      <c r="G4805" s="91" t="s">
        <v>2132</v>
      </c>
      <c r="H4805" s="91">
        <v>22</v>
      </c>
      <c r="I4805" s="91" t="s">
        <v>2938</v>
      </c>
      <c r="J4805" s="2" t="s">
        <v>3313</v>
      </c>
      <c r="K4805" s="2" t="s">
        <v>3392</v>
      </c>
      <c r="L4805" s="2" t="s">
        <v>35</v>
      </c>
      <c r="M4805" s="91" t="s">
        <v>3007</v>
      </c>
      <c r="N4805" s="64"/>
      <c r="O4805" s="64" t="s">
        <v>413</v>
      </c>
      <c r="P4805" s="64" t="s">
        <v>41</v>
      </c>
      <c r="Q4805" s="16">
        <v>0</v>
      </c>
      <c r="R4805" s="64">
        <v>238232</v>
      </c>
      <c r="S4805" s="64"/>
      <c r="T4805" s="84">
        <v>935756.03</v>
      </c>
      <c r="U4805" s="84"/>
      <c r="V4805" s="84">
        <v>0</v>
      </c>
      <c r="W4805" s="84">
        <f t="shared" si="740"/>
        <v>935756.03</v>
      </c>
      <c r="X4805" s="84">
        <f t="shared" si="743"/>
        <v>0</v>
      </c>
      <c r="Y4805" s="84"/>
      <c r="Z4805" s="16">
        <v>0</v>
      </c>
      <c r="AA4805" s="7">
        <v>0</v>
      </c>
      <c r="AB4805" s="7">
        <f t="shared" si="736"/>
        <v>0</v>
      </c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 t="e">
        <v>#N/A</v>
      </c>
      <c r="AK4805" s="12">
        <f t="shared" si="739"/>
        <v>0</v>
      </c>
    </row>
    <row r="4806" spans="1:37" hidden="1" x14ac:dyDescent="0.3">
      <c r="A4806" s="104" t="s">
        <v>3420</v>
      </c>
      <c r="B4806" s="91" t="s">
        <v>35</v>
      </c>
      <c r="C4806" s="91" t="s">
        <v>166</v>
      </c>
      <c r="D4806" s="91" t="s">
        <v>167</v>
      </c>
      <c r="E4806" s="91" t="s">
        <v>628</v>
      </c>
      <c r="F4806" s="91" t="s">
        <v>628</v>
      </c>
      <c r="G4806" s="91" t="s">
        <v>628</v>
      </c>
      <c r="H4806" s="91">
        <v>22</v>
      </c>
      <c r="I4806" s="91" t="s">
        <v>2938</v>
      </c>
      <c r="J4806" s="2" t="s">
        <v>3313</v>
      </c>
      <c r="K4806" s="2" t="s">
        <v>3392</v>
      </c>
      <c r="L4806" s="2" t="s">
        <v>35</v>
      </c>
      <c r="M4806" s="91" t="s">
        <v>628</v>
      </c>
      <c r="N4806" s="64"/>
      <c r="O4806" s="64" t="s">
        <v>413</v>
      </c>
      <c r="P4806" s="64" t="s">
        <v>46</v>
      </c>
      <c r="Q4806" s="16">
        <v>0.02</v>
      </c>
      <c r="R4806" s="64">
        <v>244692</v>
      </c>
      <c r="S4806" s="64"/>
      <c r="T4806" s="84">
        <v>1007.83</v>
      </c>
      <c r="U4806" s="84"/>
      <c r="V4806" s="84">
        <v>0</v>
      </c>
      <c r="W4806" s="84">
        <f t="shared" si="740"/>
        <v>1007.83</v>
      </c>
      <c r="X4806" s="84">
        <f t="shared" si="743"/>
        <v>0</v>
      </c>
      <c r="Y4806" s="84"/>
      <c r="Z4806" s="16">
        <v>0</v>
      </c>
      <c r="AA4806" s="7">
        <v>0</v>
      </c>
      <c r="AB4806" s="7"/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>
        <v>115</v>
      </c>
      <c r="AK4806" s="12">
        <f t="shared" si="739"/>
        <v>0</v>
      </c>
    </row>
    <row r="4807" spans="1:37" hidden="1" x14ac:dyDescent="0.3">
      <c r="A4807" s="104" t="s">
        <v>3607</v>
      </c>
      <c r="B4807" s="91" t="s">
        <v>35</v>
      </c>
      <c r="C4807" s="91" t="s">
        <v>166</v>
      </c>
      <c r="D4807" s="91" t="s">
        <v>176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2938</v>
      </c>
      <c r="J4807" s="2" t="s">
        <v>3313</v>
      </c>
      <c r="K4807" s="2" t="s">
        <v>3392</v>
      </c>
      <c r="L4807" s="2" t="s">
        <v>35</v>
      </c>
      <c r="M4807" s="91" t="s">
        <v>3025</v>
      </c>
      <c r="N4807" s="64"/>
      <c r="O4807" s="64" t="s">
        <v>413</v>
      </c>
      <c r="P4807" s="64" t="s">
        <v>41</v>
      </c>
      <c r="Q4807" s="16">
        <v>0</v>
      </c>
      <c r="R4807" s="64">
        <v>241162</v>
      </c>
      <c r="S4807" s="64"/>
      <c r="T4807" s="84">
        <v>23526.620000000003</v>
      </c>
      <c r="U4807" s="84"/>
      <c r="V4807" s="84">
        <v>0</v>
      </c>
      <c r="W4807" s="84">
        <f t="shared" si="740"/>
        <v>23526.620000000003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3608</v>
      </c>
      <c r="B4808" s="91" t="s">
        <v>35</v>
      </c>
      <c r="C4808" s="91" t="s">
        <v>166</v>
      </c>
      <c r="D4808" s="91" t="s">
        <v>176</v>
      </c>
      <c r="E4808" s="91" t="s">
        <v>3028</v>
      </c>
      <c r="F4808" s="91" t="s">
        <v>3028</v>
      </c>
      <c r="G4808" s="91" t="s">
        <v>3028</v>
      </c>
      <c r="H4808" s="91">
        <v>22</v>
      </c>
      <c r="I4808" s="91" t="s">
        <v>2938</v>
      </c>
      <c r="J4808" s="2" t="s">
        <v>3313</v>
      </c>
      <c r="K4808" s="2" t="s">
        <v>3392</v>
      </c>
      <c r="L4808" s="2" t="s">
        <v>35</v>
      </c>
      <c r="M4808" s="91" t="s">
        <v>3032</v>
      </c>
      <c r="N4808" s="64"/>
      <c r="O4808" s="64" t="s">
        <v>413</v>
      </c>
      <c r="P4808" s="64" t="s">
        <v>46</v>
      </c>
      <c r="Q4808" s="16">
        <v>0.02</v>
      </c>
      <c r="R4808" s="64">
        <v>162772</v>
      </c>
      <c r="S4808" s="64"/>
      <c r="T4808" s="84">
        <v>914.04</v>
      </c>
      <c r="U4808" s="84"/>
      <c r="V4808" s="84">
        <v>0</v>
      </c>
      <c r="W4808" s="84">
        <f t="shared" si="740"/>
        <v>914.04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3608</v>
      </c>
      <c r="B4809" s="91" t="s">
        <v>35</v>
      </c>
      <c r="C4809" s="91" t="s">
        <v>166</v>
      </c>
      <c r="D4809" s="91" t="s">
        <v>176</v>
      </c>
      <c r="E4809" s="91" t="s">
        <v>1671</v>
      </c>
      <c r="F4809" s="91" t="s">
        <v>1672</v>
      </c>
      <c r="G4809" s="91" t="s">
        <v>1671</v>
      </c>
      <c r="H4809" s="91">
        <v>22</v>
      </c>
      <c r="I4809" s="91" t="s">
        <v>2938</v>
      </c>
      <c r="J4809" s="2" t="s">
        <v>3313</v>
      </c>
      <c r="K4809" s="2" t="s">
        <v>3392</v>
      </c>
      <c r="L4809" s="2" t="s">
        <v>35</v>
      </c>
      <c r="M4809" s="91" t="s">
        <v>3033</v>
      </c>
      <c r="N4809" s="64"/>
      <c r="O4809" s="64" t="s">
        <v>413</v>
      </c>
      <c r="P4809" s="64" t="s">
        <v>46</v>
      </c>
      <c r="Q4809" s="16">
        <v>0.05</v>
      </c>
      <c r="R4809" s="64">
        <v>10818</v>
      </c>
      <c r="S4809" s="64"/>
      <c r="T4809" s="84">
        <v>1117.1299999999974</v>
      </c>
      <c r="U4809" s="84"/>
      <c r="V4809" s="84">
        <v>0</v>
      </c>
      <c r="W4809" s="84">
        <f t="shared" si="740"/>
        <v>1117.1299999999974</v>
      </c>
      <c r="X4809" s="84">
        <f t="shared" si="743"/>
        <v>0</v>
      </c>
      <c r="Y4809" s="84"/>
      <c r="Z4809" s="16">
        <v>0</v>
      </c>
      <c r="AA4809" s="7">
        <v>0</v>
      </c>
      <c r="AB4809" s="7">
        <f t="shared" si="736"/>
        <v>0</v>
      </c>
      <c r="AC4809" s="5">
        <f t="shared" si="737"/>
        <v>0</v>
      </c>
      <c r="AD4809" s="84">
        <f t="shared" si="741"/>
        <v>0</v>
      </c>
      <c r="AE4809" s="3">
        <f>VLOOKUP(I4809,[1]媒体政策预估表!A:N,MATCH(O4809,[1]媒体政策预估表!$A$2:$M$2,0),0)</f>
        <v>0.09</v>
      </c>
      <c r="AF4809" s="7">
        <f t="shared" si="738"/>
        <v>0</v>
      </c>
      <c r="AG4809" s="16">
        <v>0</v>
      </c>
      <c r="AH4809" s="84">
        <f t="shared" si="742"/>
        <v>0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3420</v>
      </c>
      <c r="B4810" s="91" t="s">
        <v>35</v>
      </c>
      <c r="C4810" s="91" t="s">
        <v>166</v>
      </c>
      <c r="D4810" s="91" t="s">
        <v>176</v>
      </c>
      <c r="E4810" s="91" t="s">
        <v>681</v>
      </c>
      <c r="F4810" s="91" t="s">
        <v>681</v>
      </c>
      <c r="G4810" s="91" t="s">
        <v>681</v>
      </c>
      <c r="H4810" s="91">
        <v>22</v>
      </c>
      <c r="I4810" s="91" t="s">
        <v>2938</v>
      </c>
      <c r="J4810" s="2" t="s">
        <v>3313</v>
      </c>
      <c r="K4810" s="2" t="s">
        <v>3392</v>
      </c>
      <c r="L4810" s="2" t="s">
        <v>35</v>
      </c>
      <c r="M4810" s="91" t="s">
        <v>3039</v>
      </c>
      <c r="N4810" s="64"/>
      <c r="O4810" s="64" t="s">
        <v>413</v>
      </c>
      <c r="P4810" s="64" t="s">
        <v>46</v>
      </c>
      <c r="Q4810" s="16">
        <v>0.02</v>
      </c>
      <c r="R4810" s="64">
        <v>8714</v>
      </c>
      <c r="S4810" s="64"/>
      <c r="T4810" s="84">
        <v>3835.3699999999981</v>
      </c>
      <c r="U4810" s="84"/>
      <c r="V4810" s="84">
        <v>1986.01</v>
      </c>
      <c r="W4810" s="84">
        <f t="shared" si="740"/>
        <v>1849.3599999999981</v>
      </c>
      <c r="X4810" s="84">
        <f t="shared" si="743"/>
        <v>1947.0686274509803</v>
      </c>
      <c r="Y4810" s="84"/>
      <c r="Z4810" s="16">
        <v>0</v>
      </c>
      <c r="AA4810" s="7">
        <v>0</v>
      </c>
      <c r="AB4810" s="7">
        <f t="shared" si="736"/>
        <v>1947.0686274509803</v>
      </c>
      <c r="AC4810" s="5">
        <f t="shared" si="737"/>
        <v>38.941372549019661</v>
      </c>
      <c r="AD4810" s="84">
        <f t="shared" si="741"/>
        <v>1986.01</v>
      </c>
      <c r="AE4810" s="3">
        <f>VLOOKUP(I4810,[1]媒体政策预估表!A:N,MATCH(O4810,[1]媒体政策预估表!$A$2:$M$2,0),0)</f>
        <v>0.09</v>
      </c>
      <c r="AF4810" s="7">
        <f t="shared" si="738"/>
        <v>178.74089999999998</v>
      </c>
      <c r="AG4810" s="16">
        <v>0</v>
      </c>
      <c r="AH4810" s="84">
        <f t="shared" si="742"/>
        <v>1986.01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3420</v>
      </c>
      <c r="B4811" s="91" t="s">
        <v>35</v>
      </c>
      <c r="C4811" s="91" t="s">
        <v>166</v>
      </c>
      <c r="D4811" s="91" t="s">
        <v>176</v>
      </c>
      <c r="E4811" s="91" t="s">
        <v>3040</v>
      </c>
      <c r="F4811" s="91" t="s">
        <v>3040</v>
      </c>
      <c r="G4811" s="91" t="s">
        <v>3040</v>
      </c>
      <c r="H4811" s="91">
        <v>22</v>
      </c>
      <c r="I4811" s="91" t="s">
        <v>2938</v>
      </c>
      <c r="J4811" s="2" t="s">
        <v>3313</v>
      </c>
      <c r="K4811" s="2" t="s">
        <v>3392</v>
      </c>
      <c r="L4811" s="2" t="s">
        <v>35</v>
      </c>
      <c r="M4811" s="91" t="s">
        <v>3040</v>
      </c>
      <c r="N4811" s="64"/>
      <c r="O4811" s="64" t="s">
        <v>413</v>
      </c>
      <c r="P4811" s="64" t="s">
        <v>41</v>
      </c>
      <c r="Q4811" s="16">
        <v>0</v>
      </c>
      <c r="R4811" s="64">
        <v>42612</v>
      </c>
      <c r="S4811" s="64"/>
      <c r="T4811" s="84">
        <v>29427.089999999989</v>
      </c>
      <c r="U4811" s="84"/>
      <c r="V4811" s="84">
        <v>22494.87</v>
      </c>
      <c r="W4811" s="84">
        <f t="shared" si="740"/>
        <v>6932.2199999999903</v>
      </c>
      <c r="X4811" s="84">
        <f t="shared" si="743"/>
        <v>22494.87</v>
      </c>
      <c r="Y4811" s="84"/>
      <c r="Z4811" s="16">
        <v>0</v>
      </c>
      <c r="AA4811" s="7">
        <v>0</v>
      </c>
      <c r="AB4811" s="7">
        <f t="shared" si="736"/>
        <v>22494.87</v>
      </c>
      <c r="AC4811" s="5">
        <f t="shared" si="737"/>
        <v>0</v>
      </c>
      <c r="AD4811" s="84">
        <f t="shared" si="741"/>
        <v>22494.87</v>
      </c>
      <c r="AE4811" s="3">
        <f>VLOOKUP(I4811,[1]媒体政策预估表!A:N,MATCH(O4811,[1]媒体政策预估表!$A$2:$M$2,0),0)</f>
        <v>0.09</v>
      </c>
      <c r="AF4811" s="7">
        <f t="shared" si="738"/>
        <v>2024.5382999999999</v>
      </c>
      <c r="AG4811" s="16">
        <v>0</v>
      </c>
      <c r="AH4811" s="84">
        <f t="shared" si="742"/>
        <v>22494.87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3607</v>
      </c>
      <c r="B4812" s="91" t="s">
        <v>35</v>
      </c>
      <c r="C4812" s="91" t="s">
        <v>166</v>
      </c>
      <c r="D4812" s="91" t="s">
        <v>176</v>
      </c>
      <c r="E4812" s="91" t="s">
        <v>691</v>
      </c>
      <c r="F4812" s="91" t="s">
        <v>691</v>
      </c>
      <c r="G4812" s="91" t="s">
        <v>691</v>
      </c>
      <c r="H4812" s="91">
        <v>22</v>
      </c>
      <c r="I4812" s="91" t="s">
        <v>2938</v>
      </c>
      <c r="J4812" s="2" t="s">
        <v>3313</v>
      </c>
      <c r="K4812" s="2" t="s">
        <v>3392</v>
      </c>
      <c r="L4812" s="2" t="s">
        <v>35</v>
      </c>
      <c r="M4812" s="91" t="s">
        <v>691</v>
      </c>
      <c r="N4812" s="64"/>
      <c r="O4812" s="64" t="s">
        <v>413</v>
      </c>
      <c r="P4812" s="64" t="s">
        <v>41</v>
      </c>
      <c r="Q4812" s="16">
        <v>0</v>
      </c>
      <c r="R4812" s="64">
        <v>166042</v>
      </c>
      <c r="S4812" s="64"/>
      <c r="T4812" s="84">
        <v>77243.09</v>
      </c>
      <c r="U4812" s="84"/>
      <c r="V4812" s="84">
        <v>34863.160000000003</v>
      </c>
      <c r="W4812" s="84">
        <f t="shared" si="740"/>
        <v>42379.929999999993</v>
      </c>
      <c r="X4812" s="84">
        <f t="shared" si="743"/>
        <v>34863.160000000003</v>
      </c>
      <c r="Y4812" s="84"/>
      <c r="Z4812" s="16">
        <v>0</v>
      </c>
      <c r="AA4812" s="7">
        <v>0</v>
      </c>
      <c r="AB4812" s="7">
        <f t="shared" si="736"/>
        <v>34863.160000000003</v>
      </c>
      <c r="AC4812" s="5">
        <f t="shared" si="737"/>
        <v>0</v>
      </c>
      <c r="AD4812" s="84">
        <f t="shared" si="741"/>
        <v>34863.160000000003</v>
      </c>
      <c r="AE4812" s="3">
        <f>VLOOKUP(I4812,[1]媒体政策预估表!A:N,MATCH(O4812,[1]媒体政策预估表!$A$2:$M$2,0),0)</f>
        <v>0.09</v>
      </c>
      <c r="AF4812" s="7">
        <f t="shared" si="738"/>
        <v>3137.6844000000001</v>
      </c>
      <c r="AG4812" s="16">
        <v>0</v>
      </c>
      <c r="AH4812" s="84">
        <f t="shared" si="742"/>
        <v>34863.160000000003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3607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3313</v>
      </c>
      <c r="K4813" s="2" t="s">
        <v>3392</v>
      </c>
      <c r="L4813" s="2" t="s">
        <v>35</v>
      </c>
      <c r="M4813" s="91" t="s">
        <v>3042</v>
      </c>
      <c r="N4813" s="64"/>
      <c r="O4813" s="64" t="s">
        <v>413</v>
      </c>
      <c r="P4813" s="64" t="s">
        <v>41</v>
      </c>
      <c r="Q4813" s="16">
        <v>0</v>
      </c>
      <c r="R4813" s="64">
        <v>116712</v>
      </c>
      <c r="S4813" s="64"/>
      <c r="T4813" s="84">
        <v>68541.710000000137</v>
      </c>
      <c r="U4813" s="84"/>
      <c r="V4813" s="84">
        <v>59891.47</v>
      </c>
      <c r="W4813" s="84">
        <f t="shared" si="740"/>
        <v>8650.2400000001362</v>
      </c>
      <c r="X4813" s="84">
        <f t="shared" si="743"/>
        <v>59891.47</v>
      </c>
      <c r="Y4813" s="84"/>
      <c r="Z4813" s="16">
        <v>0.02</v>
      </c>
      <c r="AA4813" s="7">
        <f t="shared" ref="AA4813:AA4814" si="744">X4813/(1-Z4813)*Z4813</f>
        <v>1222.2748979591838</v>
      </c>
      <c r="AB4813" s="7">
        <f t="shared" ref="AB4813:AB4876" si="745">X4813+AA4813</f>
        <v>61113.744897959186</v>
      </c>
      <c r="AC4813" s="5">
        <f t="shared" ref="AC4813:AC4876" si="746">IF(P4813="返现",X4813*Q4813,V4813-X4813)</f>
        <v>0</v>
      </c>
      <c r="AD4813" s="84">
        <f t="shared" si="741"/>
        <v>59891.47</v>
      </c>
      <c r="AE4813" s="3">
        <f>VLOOKUP(I4813,[1]媒体政策预估表!A:N,MATCH(O4813,[1]媒体政策预估表!$A$2:$M$2,0),0)</f>
        <v>0.09</v>
      </c>
      <c r="AF4813" s="7">
        <f t="shared" ref="AF4813:AF4876" si="747">AD4813*AE4813</f>
        <v>5390.2322999999997</v>
      </c>
      <c r="AG4813" s="16">
        <v>0</v>
      </c>
      <c r="AH4813" s="84">
        <f t="shared" si="742"/>
        <v>59891.47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3607</v>
      </c>
      <c r="B4814" s="91" t="s">
        <v>35</v>
      </c>
      <c r="C4814" s="91" t="s">
        <v>166</v>
      </c>
      <c r="D4814" s="91" t="s">
        <v>183</v>
      </c>
      <c r="E4814" s="91" t="s">
        <v>184</v>
      </c>
      <c r="F4814" s="91" t="s">
        <v>185</v>
      </c>
      <c r="G4814" s="91" t="s">
        <v>184</v>
      </c>
      <c r="H4814" s="91">
        <v>22</v>
      </c>
      <c r="I4814" s="91" t="s">
        <v>2938</v>
      </c>
      <c r="J4814" s="2" t="s">
        <v>3313</v>
      </c>
      <c r="K4814" s="2" t="s">
        <v>3392</v>
      </c>
      <c r="L4814" s="2" t="s">
        <v>35</v>
      </c>
      <c r="M4814" s="91" t="s">
        <v>1832</v>
      </c>
      <c r="N4814" s="64"/>
      <c r="O4814" s="64" t="s">
        <v>413</v>
      </c>
      <c r="P4814" s="64" t="s">
        <v>41</v>
      </c>
      <c r="Q4814" s="16">
        <v>0</v>
      </c>
      <c r="R4814" s="64">
        <v>43882</v>
      </c>
      <c r="S4814" s="64"/>
      <c r="T4814" s="84">
        <v>21418.359999999986</v>
      </c>
      <c r="U4814" s="84"/>
      <c r="V4814" s="84">
        <v>21418.36</v>
      </c>
      <c r="W4814" s="84">
        <f t="shared" si="740"/>
        <v>0</v>
      </c>
      <c r="X4814" s="84">
        <f t="shared" si="743"/>
        <v>21418.36</v>
      </c>
      <c r="Y4814" s="84"/>
      <c r="Z4814" s="16">
        <v>0.02</v>
      </c>
      <c r="AA4814" s="7">
        <f t="shared" si="744"/>
        <v>437.10938775510209</v>
      </c>
      <c r="AB4814" s="7">
        <f t="shared" si="745"/>
        <v>21855.469387755104</v>
      </c>
      <c r="AC4814" s="5">
        <f t="shared" si="746"/>
        <v>0</v>
      </c>
      <c r="AD4814" s="84">
        <f t="shared" si="741"/>
        <v>21418.36</v>
      </c>
      <c r="AE4814" s="3">
        <f>VLOOKUP(I4814,[1]媒体政策预估表!A:N,MATCH(O4814,[1]媒体政策预估表!$A$2:$M$2,0),0)</f>
        <v>0.09</v>
      </c>
      <c r="AF4814" s="7">
        <f t="shared" si="747"/>
        <v>1927.6523999999999</v>
      </c>
      <c r="AG4814" s="16">
        <v>0</v>
      </c>
      <c r="AH4814" s="84">
        <f t="shared" si="742"/>
        <v>21418.36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3420</v>
      </c>
      <c r="B4815" s="91" t="s">
        <v>35</v>
      </c>
      <c r="C4815" s="91" t="s">
        <v>36</v>
      </c>
      <c r="D4815" s="91" t="s">
        <v>226</v>
      </c>
      <c r="E4815" s="91" t="s">
        <v>2129</v>
      </c>
      <c r="F4815" s="91" t="s">
        <v>2129</v>
      </c>
      <c r="G4815" s="91" t="s">
        <v>2129</v>
      </c>
      <c r="H4815" s="91">
        <v>22</v>
      </c>
      <c r="I4815" s="91" t="s">
        <v>2938</v>
      </c>
      <c r="J4815" s="2" t="s">
        <v>3313</v>
      </c>
      <c r="K4815" s="2" t="s">
        <v>3392</v>
      </c>
      <c r="L4815" s="2" t="s">
        <v>35</v>
      </c>
      <c r="M4815" s="91" t="s">
        <v>3045</v>
      </c>
      <c r="N4815" s="64"/>
      <c r="O4815" s="64" t="s">
        <v>413</v>
      </c>
      <c r="P4815" s="64" t="s">
        <v>41</v>
      </c>
      <c r="Q4815" s="16">
        <v>0</v>
      </c>
      <c r="R4815" s="64">
        <v>57092</v>
      </c>
      <c r="S4815" s="64"/>
      <c r="T4815" s="84">
        <v>4013.5999999999626</v>
      </c>
      <c r="U4815" s="84"/>
      <c r="V4815" s="84">
        <v>0</v>
      </c>
      <c r="W4815" s="84">
        <f t="shared" si="740"/>
        <v>4013.5999999999626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0.09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3607</v>
      </c>
      <c r="B4816" s="91" t="s">
        <v>35</v>
      </c>
      <c r="C4816" s="91" t="s">
        <v>36</v>
      </c>
      <c r="D4816" s="91" t="s">
        <v>226</v>
      </c>
      <c r="E4816" s="91" t="s">
        <v>436</v>
      </c>
      <c r="F4816" s="91" t="s">
        <v>436</v>
      </c>
      <c r="G4816" s="91" t="s">
        <v>436</v>
      </c>
      <c r="H4816" s="91">
        <v>22</v>
      </c>
      <c r="I4816" s="91" t="s">
        <v>2938</v>
      </c>
      <c r="J4816" s="2" t="s">
        <v>3313</v>
      </c>
      <c r="K4816" s="2" t="s">
        <v>3392</v>
      </c>
      <c r="L4816" s="2" t="s">
        <v>35</v>
      </c>
      <c r="M4816" s="91" t="s">
        <v>2947</v>
      </c>
      <c r="N4816" s="64"/>
      <c r="O4816" s="64" t="s">
        <v>45</v>
      </c>
      <c r="P4816" s="64" t="s">
        <v>41</v>
      </c>
      <c r="Q4816" s="16">
        <v>0</v>
      </c>
      <c r="R4816" s="64">
        <v>10772</v>
      </c>
      <c r="S4816" s="64"/>
      <c r="T4816" s="84">
        <v>400000</v>
      </c>
      <c r="U4816" s="84"/>
      <c r="V4816" s="84">
        <v>0</v>
      </c>
      <c r="W4816" s="84">
        <v>0</v>
      </c>
      <c r="X4816" s="84">
        <f t="shared" si="743"/>
        <v>0</v>
      </c>
      <c r="Y4816" s="84"/>
      <c r="Z4816" s="16">
        <v>0</v>
      </c>
      <c r="AA4816" s="7">
        <v>0</v>
      </c>
      <c r="AB4816" s="7">
        <f t="shared" si="745"/>
        <v>0</v>
      </c>
      <c r="AC4816" s="5">
        <f t="shared" si="746"/>
        <v>0</v>
      </c>
      <c r="AD4816" s="84">
        <f t="shared" si="741"/>
        <v>0</v>
      </c>
      <c r="AE4816" s="3">
        <f>VLOOKUP(I4816,[1]媒体政策预估表!A:N,MATCH(O4816,[1]媒体政策预估表!$A$2:$M$2,0),0)</f>
        <v>0.18</v>
      </c>
      <c r="AF4816" s="7">
        <f t="shared" si="747"/>
        <v>0</v>
      </c>
      <c r="AG4816" s="16">
        <v>0</v>
      </c>
      <c r="AH4816" s="84">
        <f t="shared" si="742"/>
        <v>0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3608</v>
      </c>
      <c r="B4817" s="91" t="s">
        <v>35</v>
      </c>
      <c r="C4817" s="91" t="s">
        <v>36</v>
      </c>
      <c r="D4817" s="91" t="s">
        <v>54</v>
      </c>
      <c r="E4817" s="91" t="s">
        <v>2960</v>
      </c>
      <c r="F4817" s="91" t="s">
        <v>2960</v>
      </c>
      <c r="G4817" s="91" t="s">
        <v>2960</v>
      </c>
      <c r="H4817" s="91">
        <v>22</v>
      </c>
      <c r="I4817" s="91" t="s">
        <v>2938</v>
      </c>
      <c r="J4817" s="2" t="s">
        <v>3313</v>
      </c>
      <c r="K4817" s="2" t="s">
        <v>3392</v>
      </c>
      <c r="L4817" s="2" t="s">
        <v>35</v>
      </c>
      <c r="M4817" s="91" t="s">
        <v>2960</v>
      </c>
      <c r="N4817" s="64"/>
      <c r="O4817" s="64" t="s">
        <v>413</v>
      </c>
      <c r="P4817" s="64" t="s">
        <v>46</v>
      </c>
      <c r="Q4817" s="16">
        <v>0.04</v>
      </c>
      <c r="R4817" s="64">
        <v>108552</v>
      </c>
      <c r="S4817" s="64"/>
      <c r="T4817" s="84">
        <v>1051240.0900000003</v>
      </c>
      <c r="U4817" s="84"/>
      <c r="V4817" s="84">
        <v>83000.5</v>
      </c>
      <c r="W4817" s="84">
        <f t="shared" si="740"/>
        <v>968239.59000000032</v>
      </c>
      <c r="X4817" s="84">
        <f t="shared" si="743"/>
        <v>79808.173076923078</v>
      </c>
      <c r="Y4817" s="84"/>
      <c r="Z4817" s="16">
        <v>0</v>
      </c>
      <c r="AA4817" s="7">
        <v>0</v>
      </c>
      <c r="AB4817" s="7">
        <f t="shared" si="745"/>
        <v>79808.173076923078</v>
      </c>
      <c r="AC4817" s="5">
        <f t="shared" si="746"/>
        <v>3192.326923076922</v>
      </c>
      <c r="AD4817" s="84">
        <f t="shared" si="741"/>
        <v>83000.5</v>
      </c>
      <c r="AE4817" s="3">
        <f>VLOOKUP(I4817,[1]媒体政策预估表!A:N,MATCH(O4817,[1]媒体政策预估表!$A$2:$M$2,0),0)</f>
        <v>0.09</v>
      </c>
      <c r="AF4817" s="7">
        <f t="shared" si="747"/>
        <v>7470.0450000000001</v>
      </c>
      <c r="AG4817" s="16">
        <v>0</v>
      </c>
      <c r="AH4817" s="84">
        <f t="shared" si="742"/>
        <v>83000.5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3607</v>
      </c>
      <c r="B4818" s="91" t="s">
        <v>35</v>
      </c>
      <c r="C4818" s="91" t="s">
        <v>65</v>
      </c>
      <c r="D4818" s="91" t="s">
        <v>66</v>
      </c>
      <c r="E4818" s="91" t="s">
        <v>492</v>
      </c>
      <c r="F4818" s="91" t="s">
        <v>3047</v>
      </c>
      <c r="G4818" s="91" t="s">
        <v>492</v>
      </c>
      <c r="H4818" s="91">
        <v>22</v>
      </c>
      <c r="I4818" s="91" t="s">
        <v>2938</v>
      </c>
      <c r="J4818" s="2" t="s">
        <v>3313</v>
      </c>
      <c r="K4818" s="2" t="s">
        <v>3392</v>
      </c>
      <c r="L4818" s="2" t="s">
        <v>35</v>
      </c>
      <c r="M4818" s="91" t="s">
        <v>3048</v>
      </c>
      <c r="N4818" s="64"/>
      <c r="O4818" s="64" t="s">
        <v>413</v>
      </c>
      <c r="P4818" s="64" t="s">
        <v>46</v>
      </c>
      <c r="Q4818" s="16">
        <v>0.02</v>
      </c>
      <c r="R4818" s="64">
        <v>18122</v>
      </c>
      <c r="S4818" s="64"/>
      <c r="T4818" s="84">
        <v>298644.25</v>
      </c>
      <c r="U4818" s="84"/>
      <c r="V4818" s="84">
        <v>298644.25</v>
      </c>
      <c r="W4818" s="84">
        <f t="shared" si="740"/>
        <v>0</v>
      </c>
      <c r="X4818" s="84">
        <f t="shared" si="743"/>
        <v>292788.48039215687</v>
      </c>
      <c r="Y4818" s="84"/>
      <c r="Z4818" s="16">
        <v>0</v>
      </c>
      <c r="AA4818" s="7">
        <v>0</v>
      </c>
      <c r="AB4818" s="7">
        <f t="shared" si="745"/>
        <v>292788.48039215687</v>
      </c>
      <c r="AC4818" s="5">
        <f t="shared" si="746"/>
        <v>5855.7696078431327</v>
      </c>
      <c r="AD4818" s="84">
        <f t="shared" si="741"/>
        <v>298644.25</v>
      </c>
      <c r="AE4818" s="3">
        <f>VLOOKUP(I4818,[1]媒体政策预估表!A:N,MATCH(O4818,[1]媒体政策预估表!$A$2:$M$2,0),0)</f>
        <v>0.09</v>
      </c>
      <c r="AF4818" s="7">
        <f t="shared" si="747"/>
        <v>26877.982499999998</v>
      </c>
      <c r="AG4818" s="16">
        <v>0</v>
      </c>
      <c r="AH4818" s="84">
        <f t="shared" si="742"/>
        <v>298644.25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3420</v>
      </c>
      <c r="B4819" s="91" t="s">
        <v>35</v>
      </c>
      <c r="C4819" s="91" t="s">
        <v>65</v>
      </c>
      <c r="D4819" s="91" t="s">
        <v>66</v>
      </c>
      <c r="E4819" s="91" t="s">
        <v>1880</v>
      </c>
      <c r="F4819" s="91" t="s">
        <v>1880</v>
      </c>
      <c r="G4819" s="91" t="s">
        <v>1880</v>
      </c>
      <c r="H4819" s="91">
        <v>22</v>
      </c>
      <c r="I4819" s="91" t="s">
        <v>2938</v>
      </c>
      <c r="J4819" s="2" t="s">
        <v>3313</v>
      </c>
      <c r="K4819" s="2" t="s">
        <v>3392</v>
      </c>
      <c r="L4819" s="2" t="s">
        <v>35</v>
      </c>
      <c r="M4819" s="91" t="s">
        <v>1880</v>
      </c>
      <c r="N4819" s="64"/>
      <c r="O4819" s="64" t="s">
        <v>413</v>
      </c>
      <c r="P4819" s="64" t="s">
        <v>46</v>
      </c>
      <c r="Q4819" s="16">
        <v>0.02</v>
      </c>
      <c r="R4819" s="64">
        <v>186892</v>
      </c>
      <c r="S4819" s="64"/>
      <c r="T4819" s="84">
        <v>4073.05</v>
      </c>
      <c r="U4819" s="84"/>
      <c r="V4819" s="84">
        <v>0</v>
      </c>
      <c r="W4819" s="84">
        <f t="shared" si="740"/>
        <v>4073.05</v>
      </c>
      <c r="X4819" s="84">
        <f t="shared" si="743"/>
        <v>0</v>
      </c>
      <c r="Y4819" s="84"/>
      <c r="Z4819" s="16">
        <v>0</v>
      </c>
      <c r="AA4819" s="7">
        <v>0</v>
      </c>
      <c r="AB4819" s="7">
        <f t="shared" si="745"/>
        <v>0</v>
      </c>
      <c r="AC4819" s="5">
        <f t="shared" si="746"/>
        <v>0</v>
      </c>
      <c r="AD4819" s="84">
        <f t="shared" si="741"/>
        <v>0</v>
      </c>
      <c r="AE4819" s="3">
        <f>VLOOKUP(I4819,[1]媒体政策预估表!A:N,MATCH(O4819,[1]媒体政策预估表!$A$2:$M$2,0),0)</f>
        <v>0.09</v>
      </c>
      <c r="AF4819" s="7">
        <f t="shared" si="747"/>
        <v>0</v>
      </c>
      <c r="AG4819" s="16">
        <v>0</v>
      </c>
      <c r="AH4819" s="84">
        <f t="shared" si="742"/>
        <v>0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3420</v>
      </c>
      <c r="B4820" s="91" t="s">
        <v>35</v>
      </c>
      <c r="C4820" s="91" t="s">
        <v>65</v>
      </c>
      <c r="D4820" s="91" t="s">
        <v>66</v>
      </c>
      <c r="E4820" s="91" t="s">
        <v>2681</v>
      </c>
      <c r="F4820" s="91" t="s">
        <v>2682</v>
      </c>
      <c r="G4820" s="91" t="s">
        <v>2681</v>
      </c>
      <c r="H4820" s="91">
        <v>22</v>
      </c>
      <c r="I4820" s="91" t="s">
        <v>2938</v>
      </c>
      <c r="J4820" s="2" t="s">
        <v>3313</v>
      </c>
      <c r="K4820" s="2" t="s">
        <v>3392</v>
      </c>
      <c r="L4820" s="2" t="s">
        <v>35</v>
      </c>
      <c r="M4820" s="91" t="s">
        <v>2969</v>
      </c>
      <c r="N4820" s="64"/>
      <c r="O4820" s="64" t="s">
        <v>45</v>
      </c>
      <c r="P4820" s="64" t="s">
        <v>41</v>
      </c>
      <c r="Q4820" s="16">
        <v>0</v>
      </c>
      <c r="R4820" s="64">
        <v>242112</v>
      </c>
      <c r="S4820" s="64"/>
      <c r="T4820" s="84">
        <v>130086.67</v>
      </c>
      <c r="U4820" s="84"/>
      <c r="V4820" s="84">
        <v>59656.909999999996</v>
      </c>
      <c r="W4820" s="84">
        <f t="shared" si="740"/>
        <v>70429.760000000009</v>
      </c>
      <c r="X4820" s="84">
        <f t="shared" si="743"/>
        <v>59656.909999999996</v>
      </c>
      <c r="Y4820" s="84"/>
      <c r="Z4820" s="16">
        <v>0</v>
      </c>
      <c r="AA4820" s="7">
        <v>0</v>
      </c>
      <c r="AB4820" s="7">
        <f t="shared" si="745"/>
        <v>59656.909999999996</v>
      </c>
      <c r="AC4820" s="5">
        <f t="shared" si="746"/>
        <v>0</v>
      </c>
      <c r="AD4820" s="84">
        <f t="shared" si="741"/>
        <v>59656.909999999996</v>
      </c>
      <c r="AE4820" s="3">
        <f>VLOOKUP(I4820,[1]媒体政策预估表!A:N,MATCH(O4820,[1]媒体政策预估表!$A$2:$M$2,0),0)</f>
        <v>0.18</v>
      </c>
      <c r="AF4820" s="7">
        <f t="shared" si="747"/>
        <v>10738.243799999998</v>
      </c>
      <c r="AG4820" s="16">
        <v>0</v>
      </c>
      <c r="AH4820" s="84">
        <f t="shared" si="742"/>
        <v>59656.909999999996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3420</v>
      </c>
      <c r="B4821" s="91" t="s">
        <v>35</v>
      </c>
      <c r="C4821" s="91" t="s">
        <v>65</v>
      </c>
      <c r="D4821" s="91" t="s">
        <v>124</v>
      </c>
      <c r="E4821" s="91" t="s">
        <v>3049</v>
      </c>
      <c r="F4821" s="91" t="s">
        <v>3049</v>
      </c>
      <c r="G4821" s="91" t="s">
        <v>3049</v>
      </c>
      <c r="H4821" s="91">
        <v>22</v>
      </c>
      <c r="I4821" s="91" t="s">
        <v>2938</v>
      </c>
      <c r="J4821" s="2" t="s">
        <v>3313</v>
      </c>
      <c r="K4821" s="2" t="s">
        <v>3392</v>
      </c>
      <c r="L4821" s="2" t="s">
        <v>35</v>
      </c>
      <c r="M4821" s="91" t="s">
        <v>3050</v>
      </c>
      <c r="N4821" s="64"/>
      <c r="O4821" s="64" t="s">
        <v>413</v>
      </c>
      <c r="P4821" s="64" t="s">
        <v>46</v>
      </c>
      <c r="Q4821" s="16">
        <v>0.02</v>
      </c>
      <c r="R4821" s="64">
        <v>236362</v>
      </c>
      <c r="S4821" s="64"/>
      <c r="T4821" s="84">
        <v>29890.9</v>
      </c>
      <c r="U4821" s="84"/>
      <c r="V4821" s="84">
        <v>0</v>
      </c>
      <c r="W4821" s="84">
        <f t="shared" si="740"/>
        <v>29890.9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3607</v>
      </c>
      <c r="B4822" s="91" t="s">
        <v>35</v>
      </c>
      <c r="C4822" s="91" t="s">
        <v>47</v>
      </c>
      <c r="D4822" s="91" t="s">
        <v>48</v>
      </c>
      <c r="E4822" s="91" t="s">
        <v>553</v>
      </c>
      <c r="F4822" s="91" t="s">
        <v>554</v>
      </c>
      <c r="G4822" s="91" t="s">
        <v>553</v>
      </c>
      <c r="H4822" s="91">
        <v>22</v>
      </c>
      <c r="I4822" s="91" t="s">
        <v>2938</v>
      </c>
      <c r="J4822" s="2" t="s">
        <v>3313</v>
      </c>
      <c r="K4822" s="2" t="s">
        <v>3392</v>
      </c>
      <c r="L4822" s="2" t="s">
        <v>35</v>
      </c>
      <c r="M4822" s="91" t="s">
        <v>553</v>
      </c>
      <c r="N4822" s="64"/>
      <c r="O4822" s="64" t="s">
        <v>413</v>
      </c>
      <c r="P4822" s="64" t="s">
        <v>46</v>
      </c>
      <c r="Q4822" s="16">
        <v>0.03</v>
      </c>
      <c r="R4822" s="64">
        <v>100212</v>
      </c>
      <c r="S4822" s="64"/>
      <c r="T4822" s="84">
        <v>15548.39</v>
      </c>
      <c r="U4822" s="84"/>
      <c r="V4822" s="84">
        <v>15548.39</v>
      </c>
      <c r="W4822" s="84">
        <f t="shared" si="740"/>
        <v>0</v>
      </c>
      <c r="X4822" s="84">
        <f t="shared" si="743"/>
        <v>15095.524271844659</v>
      </c>
      <c r="Y4822" s="84"/>
      <c r="Z4822" s="16">
        <v>0</v>
      </c>
      <c r="AA4822" s="7">
        <v>0</v>
      </c>
      <c r="AB4822" s="7">
        <f t="shared" si="745"/>
        <v>15095.524271844659</v>
      </c>
      <c r="AC4822" s="5">
        <f t="shared" si="746"/>
        <v>452.86572815534055</v>
      </c>
      <c r="AD4822" s="84">
        <f t="shared" si="741"/>
        <v>15548.39</v>
      </c>
      <c r="AE4822" s="3">
        <f>VLOOKUP(I4822,[1]媒体政策预估表!A:N,MATCH(O4822,[1]媒体政策预估表!$A$2:$M$2,0),0)</f>
        <v>0.09</v>
      </c>
      <c r="AF4822" s="7">
        <f t="shared" si="747"/>
        <v>1399.3551</v>
      </c>
      <c r="AG4822" s="16">
        <v>0</v>
      </c>
      <c r="AH4822" s="84">
        <f t="shared" si="742"/>
        <v>15548.39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3607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3313</v>
      </c>
      <c r="K4823" s="2" t="s">
        <v>3392</v>
      </c>
      <c r="L4823" s="2" t="s">
        <v>35</v>
      </c>
      <c r="M4823" s="91" t="s">
        <v>3052</v>
      </c>
      <c r="N4823" s="64"/>
      <c r="O4823" s="64" t="s">
        <v>413</v>
      </c>
      <c r="P4823" s="64" t="s">
        <v>46</v>
      </c>
      <c r="Q4823" s="16">
        <v>0.02</v>
      </c>
      <c r="R4823" s="64">
        <v>54872</v>
      </c>
      <c r="S4823" s="64"/>
      <c r="T4823" s="84">
        <v>38160.100000000006</v>
      </c>
      <c r="U4823" s="84"/>
      <c r="V4823" s="84">
        <v>27537.83</v>
      </c>
      <c r="W4823" s="84">
        <f t="shared" si="740"/>
        <v>10622.270000000004</v>
      </c>
      <c r="X4823" s="84">
        <f t="shared" si="743"/>
        <v>26997.872549019608</v>
      </c>
      <c r="Y4823" s="84"/>
      <c r="Z4823" s="16">
        <v>0</v>
      </c>
      <c r="AA4823" s="7">
        <v>0</v>
      </c>
      <c r="AB4823" s="7">
        <f t="shared" si="745"/>
        <v>26997.872549019608</v>
      </c>
      <c r="AC4823" s="5">
        <f t="shared" si="746"/>
        <v>539.95745098039333</v>
      </c>
      <c r="AD4823" s="84">
        <f t="shared" si="741"/>
        <v>27537.83</v>
      </c>
      <c r="AE4823" s="3">
        <f>VLOOKUP(I4823,[1]媒体政策预估表!A:N,MATCH(O4823,[1]媒体政策预估表!$A$2:$M$2,0),0)</f>
        <v>0.09</v>
      </c>
      <c r="AF4823" s="7">
        <f t="shared" si="747"/>
        <v>2478.4047</v>
      </c>
      <c r="AG4823" s="16">
        <v>0</v>
      </c>
      <c r="AH4823" s="84">
        <f t="shared" si="742"/>
        <v>27537.83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3608</v>
      </c>
      <c r="B4824" s="91" t="s">
        <v>35</v>
      </c>
      <c r="C4824" s="91" t="s">
        <v>146</v>
      </c>
      <c r="D4824" s="91" t="s">
        <v>147</v>
      </c>
      <c r="E4824" s="91" t="s">
        <v>3052</v>
      </c>
      <c r="F4824" s="91" t="s">
        <v>3052</v>
      </c>
      <c r="G4824" s="91" t="s">
        <v>3052</v>
      </c>
      <c r="H4824" s="91">
        <v>22</v>
      </c>
      <c r="I4824" s="91" t="s">
        <v>2938</v>
      </c>
      <c r="J4824" s="2" t="s">
        <v>3313</v>
      </c>
      <c r="K4824" s="2" t="s">
        <v>3392</v>
      </c>
      <c r="L4824" s="2" t="s">
        <v>35</v>
      </c>
      <c r="M4824" s="91" t="s">
        <v>3053</v>
      </c>
      <c r="N4824" s="64"/>
      <c r="O4824" s="64" t="s">
        <v>413</v>
      </c>
      <c r="P4824" s="64" t="s">
        <v>46</v>
      </c>
      <c r="Q4824" s="16">
        <v>0.02</v>
      </c>
      <c r="R4824" s="64">
        <v>228052</v>
      </c>
      <c r="S4824" s="64"/>
      <c r="T4824" s="84">
        <v>10372.300000000003</v>
      </c>
      <c r="U4824" s="84"/>
      <c r="V4824" s="84">
        <v>8055</v>
      </c>
      <c r="W4824" s="84">
        <f t="shared" si="740"/>
        <v>2317.3000000000029</v>
      </c>
      <c r="X4824" s="84">
        <f t="shared" si="743"/>
        <v>7897.0588235294117</v>
      </c>
      <c r="Y4824" s="84"/>
      <c r="Z4824" s="16">
        <v>0</v>
      </c>
      <c r="AA4824" s="7">
        <v>0</v>
      </c>
      <c r="AB4824" s="7">
        <f t="shared" si="745"/>
        <v>7897.0588235294117</v>
      </c>
      <c r="AC4824" s="5">
        <f t="shared" si="746"/>
        <v>157.94117647058829</v>
      </c>
      <c r="AD4824" s="84">
        <f t="shared" si="741"/>
        <v>8055</v>
      </c>
      <c r="AE4824" s="3">
        <f>VLOOKUP(I4824,[1]媒体政策预估表!A:N,MATCH(O4824,[1]媒体政策预估表!$A$2:$M$2,0),0)</f>
        <v>0.09</v>
      </c>
      <c r="AF4824" s="7">
        <f t="shared" si="747"/>
        <v>724.94999999999993</v>
      </c>
      <c r="AG4824" s="16">
        <v>0</v>
      </c>
      <c r="AH4824" s="84">
        <f t="shared" si="742"/>
        <v>8055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3608</v>
      </c>
      <c r="B4825" s="91" t="s">
        <v>35</v>
      </c>
      <c r="C4825" s="91" t="s">
        <v>146</v>
      </c>
      <c r="D4825" s="91" t="s">
        <v>154</v>
      </c>
      <c r="E4825" s="91" t="s">
        <v>3054</v>
      </c>
      <c r="F4825" s="91" t="s">
        <v>3054</v>
      </c>
      <c r="G4825" s="91" t="s">
        <v>3054</v>
      </c>
      <c r="H4825" s="91">
        <v>22</v>
      </c>
      <c r="I4825" s="91" t="s">
        <v>2938</v>
      </c>
      <c r="J4825" s="2" t="s">
        <v>3313</v>
      </c>
      <c r="K4825" s="2" t="s">
        <v>3392</v>
      </c>
      <c r="L4825" s="2" t="s">
        <v>35</v>
      </c>
      <c r="M4825" s="91" t="s">
        <v>3055</v>
      </c>
      <c r="N4825" s="64"/>
      <c r="O4825" s="64" t="s">
        <v>413</v>
      </c>
      <c r="P4825" s="64" t="s">
        <v>46</v>
      </c>
      <c r="Q4825" s="16">
        <v>0.02</v>
      </c>
      <c r="R4825" s="64">
        <v>42992</v>
      </c>
      <c r="S4825" s="64"/>
      <c r="T4825" s="84">
        <v>15521.95</v>
      </c>
      <c r="U4825" s="84"/>
      <c r="V4825" s="84">
        <v>42.5</v>
      </c>
      <c r="W4825" s="84">
        <f t="shared" si="740"/>
        <v>15479.45</v>
      </c>
      <c r="X4825" s="84">
        <f t="shared" si="743"/>
        <v>41.666666666666664</v>
      </c>
      <c r="Y4825" s="84"/>
      <c r="Z4825" s="16">
        <v>0</v>
      </c>
      <c r="AA4825" s="7">
        <v>0</v>
      </c>
      <c r="AB4825" s="7">
        <f t="shared" si="745"/>
        <v>41.666666666666664</v>
      </c>
      <c r="AC4825" s="5">
        <f t="shared" si="746"/>
        <v>0.8333333333333357</v>
      </c>
      <c r="AD4825" s="84">
        <f t="shared" si="741"/>
        <v>42.5</v>
      </c>
      <c r="AE4825" s="3">
        <f>VLOOKUP(I4825,[1]媒体政策预估表!A:N,MATCH(O4825,[1]媒体政策预估表!$A$2:$M$2,0),0)</f>
        <v>0.09</v>
      </c>
      <c r="AF4825" s="7">
        <f t="shared" si="747"/>
        <v>3.8249999999999997</v>
      </c>
      <c r="AG4825" s="16">
        <v>0</v>
      </c>
      <c r="AH4825" s="84">
        <f t="shared" si="742"/>
        <v>42.5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3608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3313</v>
      </c>
      <c r="K4826" s="2" t="s">
        <v>3392</v>
      </c>
      <c r="L4826" s="2" t="s">
        <v>35</v>
      </c>
      <c r="M4826" s="91" t="s">
        <v>3021</v>
      </c>
      <c r="N4826" s="64"/>
      <c r="O4826" s="64" t="s">
        <v>45</v>
      </c>
      <c r="P4826" s="64" t="s">
        <v>41</v>
      </c>
      <c r="Q4826" s="16">
        <v>0</v>
      </c>
      <c r="R4826" s="64">
        <v>215472</v>
      </c>
      <c r="S4826" s="64"/>
      <c r="T4826" s="84">
        <v>371992.43</v>
      </c>
      <c r="U4826" s="84"/>
      <c r="V4826" s="84">
        <v>0</v>
      </c>
      <c r="W4826" s="84">
        <f t="shared" si="740"/>
        <v>371992.43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0.18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3420</v>
      </c>
      <c r="B4827" s="91" t="s">
        <v>35</v>
      </c>
      <c r="C4827" s="91" t="s">
        <v>166</v>
      </c>
      <c r="D4827" s="91" t="s">
        <v>176</v>
      </c>
      <c r="E4827" s="91" t="s">
        <v>1969</v>
      </c>
      <c r="F4827" s="91" t="s">
        <v>1969</v>
      </c>
      <c r="G4827" s="91" t="s">
        <v>1969</v>
      </c>
      <c r="H4827" s="91">
        <v>22</v>
      </c>
      <c r="I4827" s="91" t="s">
        <v>2938</v>
      </c>
      <c r="J4827" s="2" t="s">
        <v>3313</v>
      </c>
      <c r="K4827" s="2" t="s">
        <v>3392</v>
      </c>
      <c r="L4827" s="2" t="s">
        <v>35</v>
      </c>
      <c r="M4827" s="91" t="s">
        <v>3056</v>
      </c>
      <c r="N4827" s="64"/>
      <c r="O4827" s="64" t="s">
        <v>413</v>
      </c>
      <c r="P4827" s="64" t="s">
        <v>41</v>
      </c>
      <c r="Q4827" s="16">
        <v>0</v>
      </c>
      <c r="R4827" s="64">
        <v>215482</v>
      </c>
      <c r="S4827" s="64"/>
      <c r="T4827" s="84">
        <v>25761.950000000012</v>
      </c>
      <c r="U4827" s="84"/>
      <c r="V4827" s="84">
        <v>0</v>
      </c>
      <c r="W4827" s="84">
        <f t="shared" si="740"/>
        <v>25761.950000000012</v>
      </c>
      <c r="X4827" s="84">
        <f t="shared" si="743"/>
        <v>0</v>
      </c>
      <c r="Y4827" s="84"/>
      <c r="Z4827" s="16">
        <v>0</v>
      </c>
      <c r="AA4827" s="7">
        <v>0</v>
      </c>
      <c r="AB4827" s="7">
        <f t="shared" si="745"/>
        <v>0</v>
      </c>
      <c r="AC4827" s="5">
        <f t="shared" si="746"/>
        <v>0</v>
      </c>
      <c r="AD4827" s="84">
        <f t="shared" si="741"/>
        <v>0</v>
      </c>
      <c r="AE4827" s="3">
        <f>VLOOKUP(I4827,[1]媒体政策预估表!A:N,MATCH(O4827,[1]媒体政策预估表!$A$2:$M$2,0),0)</f>
        <v>0.09</v>
      </c>
      <c r="AF4827" s="7">
        <f t="shared" si="747"/>
        <v>0</v>
      </c>
      <c r="AG4827" s="16">
        <v>0</v>
      </c>
      <c r="AH4827" s="84">
        <f t="shared" si="742"/>
        <v>0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3420</v>
      </c>
      <c r="B4828" s="91" t="s">
        <v>35</v>
      </c>
      <c r="C4828" s="91" t="s">
        <v>166</v>
      </c>
      <c r="D4828" s="91" t="s">
        <v>176</v>
      </c>
      <c r="E4828" s="91" t="s">
        <v>3057</v>
      </c>
      <c r="F4828" s="91" t="s">
        <v>3057</v>
      </c>
      <c r="G4828" s="91" t="s">
        <v>3057</v>
      </c>
      <c r="H4828" s="91">
        <v>22</v>
      </c>
      <c r="I4828" s="91" t="s">
        <v>2938</v>
      </c>
      <c r="J4828" s="2" t="s">
        <v>3313</v>
      </c>
      <c r="K4828" s="2" t="s">
        <v>3392</v>
      </c>
      <c r="L4828" s="2" t="s">
        <v>35</v>
      </c>
      <c r="M4828" s="91" t="s">
        <v>3058</v>
      </c>
      <c r="N4828" s="64"/>
      <c r="O4828" s="64" t="s">
        <v>413</v>
      </c>
      <c r="P4828" s="64" t="s">
        <v>46</v>
      </c>
      <c r="Q4828" s="16">
        <v>0.02</v>
      </c>
      <c r="R4828" s="64">
        <v>152972</v>
      </c>
      <c r="S4828" s="64"/>
      <c r="T4828" s="84">
        <v>2982.0699999999997</v>
      </c>
      <c r="U4828" s="84"/>
      <c r="V4828" s="84">
        <v>2982.07</v>
      </c>
      <c r="W4828" s="84">
        <f t="shared" si="740"/>
        <v>0</v>
      </c>
      <c r="X4828" s="84">
        <f t="shared" si="743"/>
        <v>2923.5980392156862</v>
      </c>
      <c r="Y4828" s="84"/>
      <c r="Z4828" s="16">
        <v>0</v>
      </c>
      <c r="AA4828" s="7">
        <v>0</v>
      </c>
      <c r="AB4828" s="7">
        <f t="shared" si="745"/>
        <v>2923.5980392156862</v>
      </c>
      <c r="AC4828" s="5">
        <f t="shared" si="746"/>
        <v>58.471960784313978</v>
      </c>
      <c r="AD4828" s="84">
        <f t="shared" si="741"/>
        <v>2982.07</v>
      </c>
      <c r="AE4828" s="3">
        <f>VLOOKUP(I4828,[1]媒体政策预估表!A:N,MATCH(O4828,[1]媒体政策预估表!$A$2:$M$2,0),0)</f>
        <v>0.09</v>
      </c>
      <c r="AF4828" s="7">
        <f t="shared" si="747"/>
        <v>268.38630000000001</v>
      </c>
      <c r="AG4828" s="16">
        <v>0</v>
      </c>
      <c r="AH4828" s="84">
        <f t="shared" si="742"/>
        <v>2982.07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3420</v>
      </c>
      <c r="B4829" s="91" t="s">
        <v>35</v>
      </c>
      <c r="C4829" s="91" t="s">
        <v>166</v>
      </c>
      <c r="D4829" s="91" t="s">
        <v>183</v>
      </c>
      <c r="E4829" s="91" t="s">
        <v>184</v>
      </c>
      <c r="F4829" s="91" t="s">
        <v>185</v>
      </c>
      <c r="G4829" s="91" t="s">
        <v>184</v>
      </c>
      <c r="H4829" s="91">
        <v>22</v>
      </c>
      <c r="I4829" s="91" t="s">
        <v>2938</v>
      </c>
      <c r="J4829" s="2" t="s">
        <v>3313</v>
      </c>
      <c r="K4829" s="2" t="s">
        <v>3392</v>
      </c>
      <c r="L4829" s="2" t="s">
        <v>35</v>
      </c>
      <c r="M4829" s="91" t="s">
        <v>1835</v>
      </c>
      <c r="N4829" s="64"/>
      <c r="O4829" s="64" t="s">
        <v>413</v>
      </c>
      <c r="P4829" s="64" t="s">
        <v>41</v>
      </c>
      <c r="Q4829" s="16">
        <v>0</v>
      </c>
      <c r="R4829" s="64">
        <v>16472</v>
      </c>
      <c r="S4829" s="64"/>
      <c r="T4829" s="84">
        <v>318200.62</v>
      </c>
      <c r="U4829" s="84"/>
      <c r="V4829" s="84">
        <v>58412.78</v>
      </c>
      <c r="W4829" s="84">
        <f t="shared" si="740"/>
        <v>259787.84</v>
      </c>
      <c r="X4829" s="84">
        <f t="shared" si="743"/>
        <v>58412.78</v>
      </c>
      <c r="Y4829" s="84"/>
      <c r="Z4829" s="16">
        <v>0.02</v>
      </c>
      <c r="AA4829" s="7">
        <f>X4829/(1-Z4829)*Z4829</f>
        <v>1192.0975510204082</v>
      </c>
      <c r="AB4829" s="7">
        <f t="shared" si="745"/>
        <v>59604.877551020407</v>
      </c>
      <c r="AC4829" s="5">
        <f t="shared" si="746"/>
        <v>0</v>
      </c>
      <c r="AD4829" s="84">
        <f t="shared" si="741"/>
        <v>58412.78</v>
      </c>
      <c r="AE4829" s="3">
        <f>VLOOKUP(I4829,[1]媒体政策预估表!A:N,MATCH(O4829,[1]媒体政策预估表!$A$2:$M$2,0),0)</f>
        <v>0.09</v>
      </c>
      <c r="AF4829" s="7">
        <f t="shared" si="747"/>
        <v>5257.1502</v>
      </c>
      <c r="AG4829" s="16">
        <v>0</v>
      </c>
      <c r="AH4829" s="84">
        <f t="shared" si="742"/>
        <v>58412.78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3607</v>
      </c>
      <c r="B4830" s="91" t="s">
        <v>35</v>
      </c>
      <c r="C4830" s="91" t="s">
        <v>59</v>
      </c>
      <c r="D4830" s="91" t="s">
        <v>60</v>
      </c>
      <c r="E4830" s="91" t="s">
        <v>3061</v>
      </c>
      <c r="F4830" s="91" t="s">
        <v>3061</v>
      </c>
      <c r="G4830" s="91" t="s">
        <v>3061</v>
      </c>
      <c r="H4830" s="91">
        <v>22</v>
      </c>
      <c r="I4830" s="91" t="s">
        <v>2938</v>
      </c>
      <c r="J4830" s="2" t="s">
        <v>3313</v>
      </c>
      <c r="K4830" s="2" t="s">
        <v>3392</v>
      </c>
      <c r="L4830" s="2" t="s">
        <v>35</v>
      </c>
      <c r="M4830" s="91" t="s">
        <v>3061</v>
      </c>
      <c r="N4830" s="64"/>
      <c r="O4830" s="64" t="s">
        <v>413</v>
      </c>
      <c r="P4830" s="64" t="s">
        <v>41</v>
      </c>
      <c r="Q4830" s="16">
        <v>0</v>
      </c>
      <c r="R4830" s="64">
        <v>96962</v>
      </c>
      <c r="S4830" s="64"/>
      <c r="T4830" s="84">
        <v>7470.6600000000017</v>
      </c>
      <c r="U4830" s="84"/>
      <c r="V4830" s="84">
        <v>3143.12</v>
      </c>
      <c r="W4830" s="84">
        <f t="shared" si="740"/>
        <v>4327.5400000000018</v>
      </c>
      <c r="X4830" s="84">
        <f t="shared" si="743"/>
        <v>3143.12</v>
      </c>
      <c r="Y4830" s="84"/>
      <c r="Z4830" s="16">
        <v>0</v>
      </c>
      <c r="AA4830" s="7">
        <v>0</v>
      </c>
      <c r="AB4830" s="7">
        <f t="shared" si="745"/>
        <v>3143.12</v>
      </c>
      <c r="AC4830" s="5">
        <f t="shared" si="746"/>
        <v>0</v>
      </c>
      <c r="AD4830" s="84">
        <f t="shared" si="741"/>
        <v>3143.12</v>
      </c>
      <c r="AE4830" s="3">
        <f>VLOOKUP(I4830,[1]媒体政策预估表!A:N,MATCH(O4830,[1]媒体政策预估表!$A$2:$M$2,0),0)</f>
        <v>0.09</v>
      </c>
      <c r="AF4830" s="7">
        <f t="shared" si="747"/>
        <v>282.88079999999997</v>
      </c>
      <c r="AG4830" s="16">
        <v>0</v>
      </c>
      <c r="AH4830" s="84">
        <f t="shared" si="742"/>
        <v>3143.12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3608</v>
      </c>
      <c r="B4831" s="91" t="s">
        <v>35</v>
      </c>
      <c r="C4831" s="91" t="s">
        <v>59</v>
      </c>
      <c r="D4831" s="91" t="s">
        <v>60</v>
      </c>
      <c r="E4831" s="91" t="s">
        <v>424</v>
      </c>
      <c r="F4831" s="91" t="s">
        <v>425</v>
      </c>
      <c r="G4831" s="91" t="s">
        <v>424</v>
      </c>
      <c r="H4831" s="91">
        <v>22</v>
      </c>
      <c r="I4831" s="91" t="s">
        <v>2938</v>
      </c>
      <c r="J4831" s="2" t="s">
        <v>3313</v>
      </c>
      <c r="K4831" s="2" t="s">
        <v>3392</v>
      </c>
      <c r="L4831" s="2" t="s">
        <v>35</v>
      </c>
      <c r="M4831" s="91" t="s">
        <v>3062</v>
      </c>
      <c r="N4831" s="64"/>
      <c r="O4831" s="64" t="s">
        <v>413</v>
      </c>
      <c r="P4831" s="64" t="s">
        <v>46</v>
      </c>
      <c r="Q4831" s="16">
        <v>0.02</v>
      </c>
      <c r="R4831" s="64">
        <v>8555</v>
      </c>
      <c r="S4831" s="64"/>
      <c r="T4831" s="84">
        <v>3000</v>
      </c>
      <c r="U4831" s="84"/>
      <c r="V4831" s="84">
        <v>0</v>
      </c>
      <c r="W4831" s="84">
        <f t="shared" si="740"/>
        <v>3000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3608</v>
      </c>
      <c r="B4832" s="91" t="s">
        <v>35</v>
      </c>
      <c r="C4832" s="91" t="s">
        <v>47</v>
      </c>
      <c r="D4832" s="91" t="s">
        <v>63</v>
      </c>
      <c r="E4832" s="91" t="s">
        <v>3063</v>
      </c>
      <c r="F4832" s="91" t="s">
        <v>3063</v>
      </c>
      <c r="G4832" s="91" t="s">
        <v>3063</v>
      </c>
      <c r="H4832" s="91">
        <v>22</v>
      </c>
      <c r="I4832" s="91" t="s">
        <v>2938</v>
      </c>
      <c r="J4832" s="2" t="s">
        <v>3313</v>
      </c>
      <c r="K4832" s="2" t="s">
        <v>3392</v>
      </c>
      <c r="L4832" s="2" t="s">
        <v>35</v>
      </c>
      <c r="M4832" s="91" t="s">
        <v>3063</v>
      </c>
      <c r="N4832" s="64"/>
      <c r="O4832" s="64" t="s">
        <v>413</v>
      </c>
      <c r="P4832" s="64" t="s">
        <v>41</v>
      </c>
      <c r="Q4832" s="16">
        <v>0</v>
      </c>
      <c r="R4832" s="64">
        <v>55682</v>
      </c>
      <c r="S4832" s="64"/>
      <c r="T4832" s="84">
        <v>75415.339999999982</v>
      </c>
      <c r="U4832" s="84"/>
      <c r="V4832" s="84">
        <v>0</v>
      </c>
      <c r="W4832" s="84">
        <f t="shared" si="740"/>
        <v>75415.339999999982</v>
      </c>
      <c r="X4832" s="84">
        <f t="shared" si="743"/>
        <v>0</v>
      </c>
      <c r="Y4832" s="84"/>
      <c r="Z4832" s="16">
        <v>0</v>
      </c>
      <c r="AA4832" s="7">
        <v>0</v>
      </c>
      <c r="AB4832" s="7">
        <f t="shared" si="745"/>
        <v>0</v>
      </c>
      <c r="AC4832" s="5">
        <f t="shared" si="746"/>
        <v>0</v>
      </c>
      <c r="AD4832" s="84">
        <f t="shared" si="741"/>
        <v>0</v>
      </c>
      <c r="AE4832" s="3">
        <f>VLOOKUP(I4832,[1]媒体政策预估表!A:N,MATCH(O4832,[1]媒体政策预估表!$A$2:$M$2,0),0)</f>
        <v>0.09</v>
      </c>
      <c r="AF4832" s="7">
        <f t="shared" si="747"/>
        <v>0</v>
      </c>
      <c r="AG4832" s="16">
        <v>0</v>
      </c>
      <c r="AH4832" s="84">
        <f t="shared" si="742"/>
        <v>0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3420</v>
      </c>
      <c r="B4833" s="91" t="s">
        <v>35</v>
      </c>
      <c r="C4833" s="91" t="s">
        <v>166</v>
      </c>
      <c r="D4833" s="91" t="s">
        <v>176</v>
      </c>
      <c r="E4833" s="91" t="s">
        <v>3057</v>
      </c>
      <c r="F4833" s="91" t="s">
        <v>3057</v>
      </c>
      <c r="G4833" s="91" t="s">
        <v>3057</v>
      </c>
      <c r="H4833" s="91">
        <v>22</v>
      </c>
      <c r="I4833" s="91" t="s">
        <v>2938</v>
      </c>
      <c r="J4833" s="2" t="s">
        <v>3313</v>
      </c>
      <c r="K4833" s="2" t="s">
        <v>3392</v>
      </c>
      <c r="L4833" s="2" t="s">
        <v>35</v>
      </c>
      <c r="M4833" s="91" t="s">
        <v>3057</v>
      </c>
      <c r="N4833" s="64"/>
      <c r="O4833" s="64" t="s">
        <v>413</v>
      </c>
      <c r="P4833" s="64" t="s">
        <v>46</v>
      </c>
      <c r="Q4833" s="16">
        <v>0.02</v>
      </c>
      <c r="R4833" s="64">
        <v>133822</v>
      </c>
      <c r="S4833" s="64"/>
      <c r="T4833" s="84">
        <v>4110.1300000000019</v>
      </c>
      <c r="U4833" s="84"/>
      <c r="V4833" s="84">
        <v>2812.5</v>
      </c>
      <c r="W4833" s="84">
        <f t="shared" si="740"/>
        <v>1297.6300000000019</v>
      </c>
      <c r="X4833" s="84">
        <f t="shared" si="743"/>
        <v>2757.3529411764707</v>
      </c>
      <c r="Y4833" s="84"/>
      <c r="Z4833" s="16">
        <v>0</v>
      </c>
      <c r="AA4833" s="7">
        <v>0</v>
      </c>
      <c r="AB4833" s="7">
        <f t="shared" si="745"/>
        <v>2757.3529411764707</v>
      </c>
      <c r="AC4833" s="5">
        <f t="shared" si="746"/>
        <v>55.147058823529278</v>
      </c>
      <c r="AD4833" s="84">
        <f t="shared" si="741"/>
        <v>2812.5</v>
      </c>
      <c r="AE4833" s="3">
        <f>VLOOKUP(I4833,[1]媒体政策预估表!A:N,MATCH(O4833,[1]媒体政策预估表!$A$2:$M$2,0),0)</f>
        <v>0.09</v>
      </c>
      <c r="AF4833" s="7">
        <f t="shared" si="747"/>
        <v>253.125</v>
      </c>
      <c r="AG4833" s="16">
        <v>0</v>
      </c>
      <c r="AH4833" s="84">
        <f t="shared" si="742"/>
        <v>2812.5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3607</v>
      </c>
      <c r="B4834" s="91" t="s">
        <v>35</v>
      </c>
      <c r="C4834" s="91" t="s">
        <v>166</v>
      </c>
      <c r="D4834" s="91" t="s">
        <v>176</v>
      </c>
      <c r="E4834" s="91" t="s">
        <v>3064</v>
      </c>
      <c r="F4834" s="91" t="s">
        <v>3064</v>
      </c>
      <c r="G4834" s="91" t="s">
        <v>3064</v>
      </c>
      <c r="H4834" s="91">
        <v>22</v>
      </c>
      <c r="I4834" s="91" t="s">
        <v>2938</v>
      </c>
      <c r="J4834" s="2" t="s">
        <v>3313</v>
      </c>
      <c r="K4834" s="2" t="s">
        <v>3392</v>
      </c>
      <c r="L4834" s="2" t="s">
        <v>35</v>
      </c>
      <c r="M4834" s="91" t="s">
        <v>3064</v>
      </c>
      <c r="N4834" s="64"/>
      <c r="O4834" s="64" t="s">
        <v>413</v>
      </c>
      <c r="P4834" s="64" t="s">
        <v>46</v>
      </c>
      <c r="Q4834" s="16">
        <v>0.04</v>
      </c>
      <c r="R4834" s="64">
        <v>237162</v>
      </c>
      <c r="S4834" s="64"/>
      <c r="T4834" s="84">
        <v>3711.48</v>
      </c>
      <c r="U4834" s="84"/>
      <c r="V4834" s="84">
        <v>0</v>
      </c>
      <c r="W4834" s="84">
        <f t="shared" si="740"/>
        <v>3711.48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3608</v>
      </c>
      <c r="B4835" s="91" t="s">
        <v>35</v>
      </c>
      <c r="C4835" s="91" t="s">
        <v>36</v>
      </c>
      <c r="D4835" s="91" t="s">
        <v>226</v>
      </c>
      <c r="E4835" s="91" t="s">
        <v>1855</v>
      </c>
      <c r="F4835" s="91" t="s">
        <v>1855</v>
      </c>
      <c r="G4835" s="91" t="s">
        <v>1855</v>
      </c>
      <c r="H4835" s="91">
        <v>22</v>
      </c>
      <c r="I4835" s="91" t="s">
        <v>2938</v>
      </c>
      <c r="J4835" s="2" t="s">
        <v>3313</v>
      </c>
      <c r="K4835" s="2" t="s">
        <v>3392</v>
      </c>
      <c r="L4835" s="2" t="s">
        <v>35</v>
      </c>
      <c r="M4835" s="91" t="s">
        <v>1855</v>
      </c>
      <c r="N4835" s="64"/>
      <c r="O4835" s="64" t="s">
        <v>413</v>
      </c>
      <c r="P4835" s="64" t="s">
        <v>46</v>
      </c>
      <c r="Q4835" s="16">
        <v>0.03</v>
      </c>
      <c r="R4835" s="64">
        <v>42432</v>
      </c>
      <c r="S4835" s="64"/>
      <c r="T4835" s="84">
        <v>100990.47999999998</v>
      </c>
      <c r="U4835" s="84"/>
      <c r="V4835" s="84">
        <v>0</v>
      </c>
      <c r="W4835" s="84">
        <f t="shared" si="740"/>
        <v>100990.47999999998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3608</v>
      </c>
      <c r="B4836" s="91" t="s">
        <v>35</v>
      </c>
      <c r="C4836" s="91" t="s">
        <v>65</v>
      </c>
      <c r="D4836" s="91" t="s">
        <v>234</v>
      </c>
      <c r="E4836" s="91" t="s">
        <v>3066</v>
      </c>
      <c r="F4836" s="91" t="s">
        <v>3066</v>
      </c>
      <c r="G4836" s="91" t="s">
        <v>3066</v>
      </c>
      <c r="H4836" s="91">
        <v>22</v>
      </c>
      <c r="I4836" s="91" t="s">
        <v>2938</v>
      </c>
      <c r="J4836" s="2" t="s">
        <v>3313</v>
      </c>
      <c r="K4836" s="2" t="s">
        <v>3392</v>
      </c>
      <c r="L4836" s="2" t="s">
        <v>35</v>
      </c>
      <c r="M4836" s="91" t="s">
        <v>3067</v>
      </c>
      <c r="N4836" s="64"/>
      <c r="O4836" s="64" t="s">
        <v>413</v>
      </c>
      <c r="P4836" s="64" t="s">
        <v>41</v>
      </c>
      <c r="Q4836" s="16">
        <v>0</v>
      </c>
      <c r="R4836" s="64">
        <v>552</v>
      </c>
      <c r="S4836" s="64"/>
      <c r="T4836" s="84">
        <v>9071.89</v>
      </c>
      <c r="U4836" s="84"/>
      <c r="V4836" s="84">
        <v>0</v>
      </c>
      <c r="W4836" s="84">
        <f t="shared" si="740"/>
        <v>9071.89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3607</v>
      </c>
      <c r="B4837" s="91" t="s">
        <v>35</v>
      </c>
      <c r="C4837" s="91" t="s">
        <v>59</v>
      </c>
      <c r="D4837" s="91" t="s">
        <v>60</v>
      </c>
      <c r="E4837" s="91" t="s">
        <v>909</v>
      </c>
      <c r="F4837" s="91" t="s">
        <v>3068</v>
      </c>
      <c r="G4837" s="91" t="s">
        <v>909</v>
      </c>
      <c r="H4837" s="91">
        <v>22</v>
      </c>
      <c r="I4837" s="91" t="s">
        <v>2938</v>
      </c>
      <c r="J4837" s="2" t="s">
        <v>3313</v>
      </c>
      <c r="K4837" s="2" t="s">
        <v>3392</v>
      </c>
      <c r="L4837" s="2" t="s">
        <v>35</v>
      </c>
      <c r="M4837" s="91" t="s">
        <v>3069</v>
      </c>
      <c r="N4837" s="64"/>
      <c r="O4837" s="64" t="s">
        <v>413</v>
      </c>
      <c r="P4837" s="64" t="s">
        <v>46</v>
      </c>
      <c r="Q4837" s="16">
        <v>0.02</v>
      </c>
      <c r="R4837" s="64">
        <v>9986</v>
      </c>
      <c r="S4837" s="64"/>
      <c r="T4837" s="84">
        <v>42453.239999999983</v>
      </c>
      <c r="U4837" s="84"/>
      <c r="V4837" s="84">
        <v>0</v>
      </c>
      <c r="W4837" s="84">
        <f t="shared" si="740"/>
        <v>42453.239999999983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3607</v>
      </c>
      <c r="B4838" s="91" t="s">
        <v>35</v>
      </c>
      <c r="C4838" s="91" t="s">
        <v>65</v>
      </c>
      <c r="D4838" s="91" t="s">
        <v>66</v>
      </c>
      <c r="E4838" s="91" t="s">
        <v>235</v>
      </c>
      <c r="F4838" s="91" t="s">
        <v>235</v>
      </c>
      <c r="G4838" s="91" t="s">
        <v>235</v>
      </c>
      <c r="H4838" s="91">
        <v>22</v>
      </c>
      <c r="I4838" s="91" t="s">
        <v>2938</v>
      </c>
      <c r="J4838" s="2" t="s">
        <v>3313</v>
      </c>
      <c r="K4838" s="2" t="s">
        <v>3392</v>
      </c>
      <c r="L4838" s="2" t="s">
        <v>35</v>
      </c>
      <c r="M4838" s="91" t="s">
        <v>3070</v>
      </c>
      <c r="N4838" s="64"/>
      <c r="O4838" s="64" t="s">
        <v>413</v>
      </c>
      <c r="P4838" s="64" t="s">
        <v>46</v>
      </c>
      <c r="Q4838" s="16">
        <v>0.02</v>
      </c>
      <c r="R4838" s="64">
        <v>138972</v>
      </c>
      <c r="S4838" s="64"/>
      <c r="T4838" s="84">
        <v>43378.239999999998</v>
      </c>
      <c r="U4838" s="84"/>
      <c r="V4838" s="84">
        <v>0</v>
      </c>
      <c r="W4838" s="84">
        <f t="shared" si="740"/>
        <v>43378.239999999998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3607</v>
      </c>
      <c r="B4839" s="91" t="s">
        <v>35</v>
      </c>
      <c r="C4839" s="91" t="s">
        <v>146</v>
      </c>
      <c r="D4839" s="91" t="s">
        <v>147</v>
      </c>
      <c r="E4839" s="91" t="s">
        <v>3072</v>
      </c>
      <c r="F4839" s="91" t="s">
        <v>3072</v>
      </c>
      <c r="G4839" s="91" t="s">
        <v>3072</v>
      </c>
      <c r="H4839" s="91">
        <v>22</v>
      </c>
      <c r="I4839" s="91" t="s">
        <v>2938</v>
      </c>
      <c r="J4839" s="2" t="s">
        <v>3313</v>
      </c>
      <c r="K4839" s="2" t="s">
        <v>3392</v>
      </c>
      <c r="L4839" s="2" t="s">
        <v>35</v>
      </c>
      <c r="M4839" s="91" t="s">
        <v>3072</v>
      </c>
      <c r="N4839" s="64"/>
      <c r="O4839" s="64" t="s">
        <v>413</v>
      </c>
      <c r="P4839" s="64" t="s">
        <v>41</v>
      </c>
      <c r="Q4839" s="16">
        <v>0</v>
      </c>
      <c r="R4839" s="64">
        <v>85162</v>
      </c>
      <c r="S4839" s="64"/>
      <c r="T4839" s="84">
        <v>18.449999999999818</v>
      </c>
      <c r="U4839" s="84"/>
      <c r="V4839" s="84">
        <v>0</v>
      </c>
      <c r="W4839" s="84">
        <f t="shared" si="740"/>
        <v>18.449999999999818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3420</v>
      </c>
      <c r="B4840" s="91" t="s">
        <v>35</v>
      </c>
      <c r="C4840" s="91" t="s">
        <v>59</v>
      </c>
      <c r="D4840" s="91" t="s">
        <v>60</v>
      </c>
      <c r="E4840" s="91" t="s">
        <v>3077</v>
      </c>
      <c r="F4840" s="91" t="s">
        <v>3078</v>
      </c>
      <c r="G4840" s="91" t="s">
        <v>3077</v>
      </c>
      <c r="H4840" s="91">
        <v>22</v>
      </c>
      <c r="I4840" s="91" t="s">
        <v>2938</v>
      </c>
      <c r="J4840" s="2" t="s">
        <v>3313</v>
      </c>
      <c r="K4840" s="2" t="s">
        <v>3392</v>
      </c>
      <c r="L4840" s="2" t="s">
        <v>35</v>
      </c>
      <c r="M4840" s="91" t="s">
        <v>3079</v>
      </c>
      <c r="N4840" s="64"/>
      <c r="O4840" s="64" t="s">
        <v>413</v>
      </c>
      <c r="P4840" s="64" t="s">
        <v>76</v>
      </c>
      <c r="Q4840" s="16">
        <v>0.02</v>
      </c>
      <c r="R4840" s="64">
        <v>8757</v>
      </c>
      <c r="S4840" s="64"/>
      <c r="T4840" s="84">
        <v>55769.140000000007</v>
      </c>
      <c r="U4840" s="84"/>
      <c r="V4840" s="84">
        <v>0</v>
      </c>
      <c r="W4840" s="84">
        <f t="shared" si="740"/>
        <v>55769.140000000007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0.09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3608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3313</v>
      </c>
      <c r="K4841" s="2" t="s">
        <v>3392</v>
      </c>
      <c r="L4841" s="2" t="s">
        <v>35</v>
      </c>
      <c r="M4841" s="91" t="s">
        <v>2962</v>
      </c>
      <c r="N4841" s="64"/>
      <c r="O4841" s="64" t="s">
        <v>45</v>
      </c>
      <c r="P4841" s="64" t="s">
        <v>46</v>
      </c>
      <c r="Q4841" s="16">
        <v>0.05</v>
      </c>
      <c r="R4841" s="64">
        <v>110452</v>
      </c>
      <c r="S4841" s="64"/>
      <c r="T4841" s="84">
        <v>-17443.18</v>
      </c>
      <c r="U4841" s="84"/>
      <c r="V4841" s="84">
        <v>0</v>
      </c>
      <c r="W4841" s="84">
        <f t="shared" si="740"/>
        <v>-17443.18</v>
      </c>
      <c r="X4841" s="84">
        <f t="shared" si="743"/>
        <v>0</v>
      </c>
      <c r="Y4841" s="84"/>
      <c r="Z4841" s="16">
        <v>0</v>
      </c>
      <c r="AA4841" s="7">
        <v>0</v>
      </c>
      <c r="AB4841" s="7">
        <f t="shared" si="745"/>
        <v>0</v>
      </c>
      <c r="AC4841" s="5">
        <f t="shared" si="746"/>
        <v>0</v>
      </c>
      <c r="AD4841" s="84">
        <f t="shared" si="741"/>
        <v>0</v>
      </c>
      <c r="AE4841" s="3">
        <f>VLOOKUP(I4841,[1]媒体政策预估表!A:N,MATCH(O4841,[1]媒体政策预估表!$A$2:$M$2,0),0)</f>
        <v>0.18</v>
      </c>
      <c r="AF4841" s="7">
        <f t="shared" si="747"/>
        <v>0</v>
      </c>
      <c r="AG4841" s="16">
        <v>0</v>
      </c>
      <c r="AH4841" s="84">
        <f t="shared" si="742"/>
        <v>0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3607</v>
      </c>
      <c r="B4842" s="91" t="s">
        <v>35</v>
      </c>
      <c r="C4842" s="91" t="s">
        <v>36</v>
      </c>
      <c r="D4842" s="91" t="s">
        <v>54</v>
      </c>
      <c r="E4842" s="91" t="s">
        <v>2960</v>
      </c>
      <c r="F4842" s="91" t="s">
        <v>2960</v>
      </c>
      <c r="G4842" s="91" t="s">
        <v>2960</v>
      </c>
      <c r="H4842" s="91">
        <v>22</v>
      </c>
      <c r="I4842" s="91" t="s">
        <v>2938</v>
      </c>
      <c r="J4842" s="2" t="s">
        <v>3313</v>
      </c>
      <c r="K4842" s="2" t="s">
        <v>3392</v>
      </c>
      <c r="L4842" s="2" t="s">
        <v>35</v>
      </c>
      <c r="M4842" s="91" t="s">
        <v>2960</v>
      </c>
      <c r="N4842" s="64"/>
      <c r="O4842" s="64" t="s">
        <v>45</v>
      </c>
      <c r="P4842" s="64" t="s">
        <v>46</v>
      </c>
      <c r="Q4842" s="16">
        <v>0.08</v>
      </c>
      <c r="R4842" s="64">
        <v>108552</v>
      </c>
      <c r="S4842" s="64"/>
      <c r="T4842" s="84">
        <v>-934564.75000000012</v>
      </c>
      <c r="U4842" s="84"/>
      <c r="V4842" s="84">
        <v>16994.900000000001</v>
      </c>
      <c r="W4842" s="84">
        <f t="shared" si="740"/>
        <v>-951559.65000000014</v>
      </c>
      <c r="X4842" s="84">
        <f t="shared" si="743"/>
        <v>15736.018518518518</v>
      </c>
      <c r="Y4842" s="84"/>
      <c r="Z4842" s="16">
        <v>0</v>
      </c>
      <c r="AA4842" s="7">
        <v>0</v>
      </c>
      <c r="AB4842" s="7">
        <f t="shared" si="745"/>
        <v>15736.018518518518</v>
      </c>
      <c r="AC4842" s="5">
        <f t="shared" si="746"/>
        <v>1258.8814814814832</v>
      </c>
      <c r="AD4842" s="84">
        <f t="shared" si="741"/>
        <v>16994.900000000001</v>
      </c>
      <c r="AE4842" s="3">
        <f>VLOOKUP(I4842,[1]媒体政策预估表!A:N,MATCH(O4842,[1]媒体政策预估表!$A$2:$M$2,0),0)</f>
        <v>0.18</v>
      </c>
      <c r="AF4842" s="7">
        <f t="shared" si="747"/>
        <v>3059.0820000000003</v>
      </c>
      <c r="AG4842" s="16">
        <v>0</v>
      </c>
      <c r="AH4842" s="84">
        <f t="shared" si="742"/>
        <v>16994.900000000001</v>
      </c>
      <c r="AI4842" s="64"/>
      <c r="AJ4842" s="1" t="e">
        <v>#N/A</v>
      </c>
      <c r="AK4842" s="12">
        <f t="shared" si="739"/>
        <v>0</v>
      </c>
    </row>
    <row r="4843" spans="1:37" hidden="1" x14ac:dyDescent="0.3">
      <c r="A4843" s="104" t="s">
        <v>3420</v>
      </c>
      <c r="B4843" s="91" t="s">
        <v>35</v>
      </c>
      <c r="C4843" s="91" t="s">
        <v>47</v>
      </c>
      <c r="D4843" s="91" t="s">
        <v>48</v>
      </c>
      <c r="E4843" s="91" t="s">
        <v>3081</v>
      </c>
      <c r="F4843" s="91" t="s">
        <v>3081</v>
      </c>
      <c r="G4843" s="91" t="s">
        <v>3081</v>
      </c>
      <c r="H4843" s="91">
        <v>22</v>
      </c>
      <c r="I4843" s="91" t="s">
        <v>2938</v>
      </c>
      <c r="J4843" s="2" t="s">
        <v>3313</v>
      </c>
      <c r="K4843" s="2" t="s">
        <v>3392</v>
      </c>
      <c r="L4843" s="2" t="s">
        <v>35</v>
      </c>
      <c r="M4843" s="91" t="s">
        <v>3081</v>
      </c>
      <c r="N4843" s="64"/>
      <c r="O4843" s="64" t="s">
        <v>413</v>
      </c>
      <c r="P4843" s="64" t="s">
        <v>41</v>
      </c>
      <c r="Q4843" s="16">
        <v>0</v>
      </c>
      <c r="R4843" s="64">
        <v>169952</v>
      </c>
      <c r="S4843" s="64"/>
      <c r="T4843" s="84">
        <v>23558.670000000006</v>
      </c>
      <c r="U4843" s="84"/>
      <c r="V4843" s="84">
        <v>0</v>
      </c>
      <c r="W4843" s="84">
        <f t="shared" si="740"/>
        <v>23558.670000000006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ref="AK4843:AK4906" si="748">X4843+AA4843-AB4843</f>
        <v>0</v>
      </c>
    </row>
    <row r="4844" spans="1:37" hidden="1" x14ac:dyDescent="0.3">
      <c r="A4844" s="104" t="s">
        <v>3420</v>
      </c>
      <c r="B4844" s="91" t="s">
        <v>35</v>
      </c>
      <c r="C4844" s="91" t="s">
        <v>3082</v>
      </c>
      <c r="D4844" s="91" t="s">
        <v>3083</v>
      </c>
      <c r="E4844" s="91" t="s">
        <v>3084</v>
      </c>
      <c r="F4844" s="91" t="s">
        <v>3085</v>
      </c>
      <c r="G4844" s="91" t="s">
        <v>3084</v>
      </c>
      <c r="H4844" s="91">
        <v>22</v>
      </c>
      <c r="I4844" s="91" t="s">
        <v>2938</v>
      </c>
      <c r="J4844" s="2" t="s">
        <v>3313</v>
      </c>
      <c r="K4844" s="2" t="s">
        <v>3392</v>
      </c>
      <c r="L4844" s="2" t="s">
        <v>35</v>
      </c>
      <c r="M4844" s="91" t="s">
        <v>3086</v>
      </c>
      <c r="N4844" s="64"/>
      <c r="O4844" s="64" t="s">
        <v>413</v>
      </c>
      <c r="P4844" s="64" t="s">
        <v>46</v>
      </c>
      <c r="Q4844" s="16">
        <v>0.05</v>
      </c>
      <c r="R4844" s="64">
        <v>6815</v>
      </c>
      <c r="S4844" s="64"/>
      <c r="T4844" s="84">
        <v>427.65</v>
      </c>
      <c r="U4844" s="84"/>
      <c r="V4844" s="84">
        <v>0</v>
      </c>
      <c r="W4844" s="84">
        <f t="shared" si="740"/>
        <v>427.65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3420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3087</v>
      </c>
      <c r="G4845" s="91" t="s">
        <v>894</v>
      </c>
      <c r="H4845" s="91">
        <v>22</v>
      </c>
      <c r="I4845" s="91" t="s">
        <v>2938</v>
      </c>
      <c r="J4845" s="2" t="s">
        <v>3313</v>
      </c>
      <c r="K4845" s="2" t="s">
        <v>3392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0.02</v>
      </c>
      <c r="R4845" s="64">
        <v>3316</v>
      </c>
      <c r="S4845" s="64"/>
      <c r="T4845" s="84">
        <v>25000</v>
      </c>
      <c r="U4845" s="84"/>
      <c r="V4845" s="84">
        <v>0</v>
      </c>
      <c r="W4845" s="84">
        <f t="shared" si="740"/>
        <v>25000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3420</v>
      </c>
      <c r="B4846" s="91" t="s">
        <v>35</v>
      </c>
      <c r="C4846" s="91" t="s">
        <v>59</v>
      </c>
      <c r="D4846" s="91" t="s">
        <v>60</v>
      </c>
      <c r="E4846" s="91" t="s">
        <v>894</v>
      </c>
      <c r="F4846" s="91" t="s">
        <v>3089</v>
      </c>
      <c r="G4846" s="91" t="s">
        <v>894</v>
      </c>
      <c r="H4846" s="91">
        <v>22</v>
      </c>
      <c r="I4846" s="91" t="s">
        <v>2938</v>
      </c>
      <c r="J4846" s="2" t="s">
        <v>3313</v>
      </c>
      <c r="K4846" s="2" t="s">
        <v>3392</v>
      </c>
      <c r="L4846" s="2" t="s">
        <v>35</v>
      </c>
      <c r="M4846" s="91" t="s">
        <v>3088</v>
      </c>
      <c r="N4846" s="64"/>
      <c r="O4846" s="64" t="s">
        <v>413</v>
      </c>
      <c r="P4846" s="64" t="s">
        <v>46</v>
      </c>
      <c r="Q4846" s="16">
        <v>7.0000000000000007E-2</v>
      </c>
      <c r="R4846" s="64">
        <v>3316</v>
      </c>
      <c r="S4846" s="64"/>
      <c r="T4846" s="84">
        <v>9500</v>
      </c>
      <c r="U4846" s="84"/>
      <c r="V4846" s="84">
        <v>0</v>
      </c>
      <c r="W4846" s="84">
        <f t="shared" si="740"/>
        <v>9500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0.09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3607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3313</v>
      </c>
      <c r="K4847" s="2" t="s">
        <v>3392</v>
      </c>
      <c r="L4847" s="2" t="s">
        <v>35</v>
      </c>
      <c r="M4847" s="91" t="s">
        <v>3091</v>
      </c>
      <c r="N4847" s="64"/>
      <c r="O4847" s="64" t="s">
        <v>45</v>
      </c>
      <c r="P4847" s="64" t="s">
        <v>46</v>
      </c>
      <c r="Q4847" s="16">
        <v>0.02</v>
      </c>
      <c r="R4847" s="64">
        <v>181292</v>
      </c>
      <c r="S4847" s="64"/>
      <c r="T4847" s="84">
        <v>-1143.1799999999998</v>
      </c>
      <c r="U4847" s="84"/>
      <c r="V4847" s="84">
        <v>0</v>
      </c>
      <c r="W4847" s="84">
        <f t="shared" si="740"/>
        <v>-1143.1799999999998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si="741"/>
        <v>0</v>
      </c>
      <c r="AE4847" s="3">
        <f>VLOOKUP(I4847,[1]媒体政策预估表!A:N,MATCH(O4847,[1]媒体政策预估表!$A$2:$M$2,0),0)</f>
        <v>0.18</v>
      </c>
      <c r="AF4847" s="7">
        <f t="shared" si="747"/>
        <v>0</v>
      </c>
      <c r="AG4847" s="16">
        <v>0</v>
      </c>
      <c r="AH4847" s="84">
        <f t="shared" si="742"/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3420</v>
      </c>
      <c r="B4848" s="91" t="s">
        <v>35</v>
      </c>
      <c r="C4848" s="91" t="s">
        <v>59</v>
      </c>
      <c r="D4848" s="91" t="s">
        <v>60</v>
      </c>
      <c r="E4848" s="91" t="s">
        <v>3090</v>
      </c>
      <c r="F4848" s="91" t="s">
        <v>3090</v>
      </c>
      <c r="G4848" s="91" t="s">
        <v>3090</v>
      </c>
      <c r="H4848" s="91">
        <v>22</v>
      </c>
      <c r="I4848" s="91" t="s">
        <v>2938</v>
      </c>
      <c r="J4848" s="2" t="s">
        <v>3313</v>
      </c>
      <c r="K4848" s="2" t="s">
        <v>3392</v>
      </c>
      <c r="L4848" s="2" t="s">
        <v>35</v>
      </c>
      <c r="M4848" s="91" t="s">
        <v>3091</v>
      </c>
      <c r="N4848" s="64"/>
      <c r="O4848" s="64" t="s">
        <v>413</v>
      </c>
      <c r="P4848" s="64" t="s">
        <v>46</v>
      </c>
      <c r="Q4848" s="16">
        <v>0.02</v>
      </c>
      <c r="R4848" s="64">
        <v>181292</v>
      </c>
      <c r="S4848" s="64"/>
      <c r="T4848" s="84">
        <v>2808.2299999999996</v>
      </c>
      <c r="U4848" s="84"/>
      <c r="V4848" s="84">
        <v>0</v>
      </c>
      <c r="W4848" s="84">
        <f t="shared" ref="W4848:W4909" si="749">T4848+U4848-V4848</f>
        <v>2808.2299999999996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ref="AD4848:AD4910" si="750">V4848</f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ref="AH4848:AH4910" si="751">AD4848</f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3420</v>
      </c>
      <c r="B4849" s="91" t="s">
        <v>35</v>
      </c>
      <c r="C4849" s="91" t="s">
        <v>59</v>
      </c>
      <c r="D4849" s="91" t="s">
        <v>60</v>
      </c>
      <c r="E4849" s="91" t="s">
        <v>777</v>
      </c>
      <c r="F4849" s="91" t="s">
        <v>777</v>
      </c>
      <c r="G4849" s="91" t="s">
        <v>777</v>
      </c>
      <c r="H4849" s="91">
        <v>22</v>
      </c>
      <c r="I4849" s="91" t="s">
        <v>2938</v>
      </c>
      <c r="J4849" s="2" t="s">
        <v>3313</v>
      </c>
      <c r="K4849" s="2" t="s">
        <v>3392</v>
      </c>
      <c r="L4849" s="2" t="s">
        <v>35</v>
      </c>
      <c r="M4849" s="91" t="s">
        <v>3092</v>
      </c>
      <c r="N4849" s="64"/>
      <c r="O4849" s="64" t="s">
        <v>413</v>
      </c>
      <c r="P4849" s="64" t="s">
        <v>46</v>
      </c>
      <c r="Q4849" s="16">
        <v>7.0000000000000007E-2</v>
      </c>
      <c r="R4849" s="64">
        <v>7957</v>
      </c>
      <c r="S4849" s="64"/>
      <c r="T4849" s="84">
        <v>10079.870000000001</v>
      </c>
      <c r="U4849" s="84"/>
      <c r="V4849" s="84">
        <v>0</v>
      </c>
      <c r="W4849" s="84">
        <f t="shared" si="749"/>
        <v>10079.870000000001</v>
      </c>
      <c r="X4849" s="84">
        <f t="shared" si="743"/>
        <v>0</v>
      </c>
      <c r="Y4849" s="84"/>
      <c r="Z4849" s="16">
        <v>0</v>
      </c>
      <c r="AA4849" s="7">
        <v>0</v>
      </c>
      <c r="AB4849" s="7">
        <f t="shared" si="745"/>
        <v>0</v>
      </c>
      <c r="AC4849" s="5">
        <f t="shared" si="746"/>
        <v>0</v>
      </c>
      <c r="AD4849" s="84">
        <f t="shared" si="750"/>
        <v>0</v>
      </c>
      <c r="AE4849" s="3">
        <f>VLOOKUP(I4849,[1]媒体政策预估表!A:N,MATCH(O4849,[1]媒体政策预估表!$A$2:$M$2,0),0)</f>
        <v>0.09</v>
      </c>
      <c r="AF4849" s="7">
        <f t="shared" si="747"/>
        <v>0</v>
      </c>
      <c r="AG4849" s="16">
        <v>0</v>
      </c>
      <c r="AH4849" s="84">
        <f t="shared" si="751"/>
        <v>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3607</v>
      </c>
      <c r="B4850" s="91" t="s">
        <v>35</v>
      </c>
      <c r="C4850" s="91" t="s">
        <v>59</v>
      </c>
      <c r="D4850" s="91" t="s">
        <v>60</v>
      </c>
      <c r="E4850" s="91" t="s">
        <v>3044</v>
      </c>
      <c r="F4850" s="91" t="s">
        <v>3044</v>
      </c>
      <c r="G4850" s="91" t="s">
        <v>3044</v>
      </c>
      <c r="H4850" s="91">
        <v>22</v>
      </c>
      <c r="I4850" s="91" t="s">
        <v>2938</v>
      </c>
      <c r="J4850" s="2" t="s">
        <v>3313</v>
      </c>
      <c r="K4850" s="2" t="s">
        <v>3392</v>
      </c>
      <c r="L4850" s="2" t="s">
        <v>35</v>
      </c>
      <c r="M4850" s="91" t="s">
        <v>3044</v>
      </c>
      <c r="N4850" s="64"/>
      <c r="O4850" s="64" t="s">
        <v>45</v>
      </c>
      <c r="P4850" s="64" t="s">
        <v>41</v>
      </c>
      <c r="Q4850" s="16">
        <v>0</v>
      </c>
      <c r="R4850" s="64">
        <v>150932</v>
      </c>
      <c r="S4850" s="64"/>
      <c r="T4850" s="84">
        <v>-39902.44</v>
      </c>
      <c r="U4850" s="84"/>
      <c r="V4850" s="84">
        <v>2920</v>
      </c>
      <c r="W4850" s="84">
        <f t="shared" si="749"/>
        <v>-42822.44</v>
      </c>
      <c r="X4850" s="84">
        <f t="shared" si="743"/>
        <v>2920</v>
      </c>
      <c r="Y4850" s="84"/>
      <c r="Z4850" s="16">
        <v>0</v>
      </c>
      <c r="AA4850" s="7">
        <v>0</v>
      </c>
      <c r="AB4850" s="7">
        <f t="shared" si="745"/>
        <v>2920</v>
      </c>
      <c r="AC4850" s="5">
        <f t="shared" si="746"/>
        <v>0</v>
      </c>
      <c r="AD4850" s="84">
        <f t="shared" si="750"/>
        <v>2920</v>
      </c>
      <c r="AE4850" s="3">
        <f>VLOOKUP(I4850,[1]媒体政策预估表!A:N,MATCH(O4850,[1]媒体政策预估表!$A$2:$M$2,0),0)</f>
        <v>0.18</v>
      </c>
      <c r="AF4850" s="7">
        <f t="shared" si="747"/>
        <v>525.6</v>
      </c>
      <c r="AG4850" s="16">
        <v>0</v>
      </c>
      <c r="AH4850" s="84">
        <f t="shared" si="751"/>
        <v>2920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3420</v>
      </c>
      <c r="B4851" s="91" t="s">
        <v>35</v>
      </c>
      <c r="C4851" s="91" t="s">
        <v>186</v>
      </c>
      <c r="D4851" s="91" t="s">
        <v>187</v>
      </c>
      <c r="E4851" s="91" t="s">
        <v>3093</v>
      </c>
      <c r="F4851" s="91" t="s">
        <v>3093</v>
      </c>
      <c r="G4851" s="91" t="s">
        <v>3093</v>
      </c>
      <c r="H4851" s="91">
        <v>22</v>
      </c>
      <c r="I4851" s="91" t="s">
        <v>2938</v>
      </c>
      <c r="J4851" s="2" t="s">
        <v>3313</v>
      </c>
      <c r="K4851" s="2" t="s">
        <v>3392</v>
      </c>
      <c r="L4851" s="2" t="s">
        <v>35</v>
      </c>
      <c r="M4851" s="91" t="s">
        <v>3093</v>
      </c>
      <c r="N4851" s="64"/>
      <c r="O4851" s="64" t="s">
        <v>413</v>
      </c>
      <c r="P4851" s="64" t="s">
        <v>41</v>
      </c>
      <c r="Q4851" s="16">
        <v>0</v>
      </c>
      <c r="R4851" s="64">
        <v>90462</v>
      </c>
      <c r="S4851" s="64"/>
      <c r="T4851" s="84">
        <v>27897.68</v>
      </c>
      <c r="U4851" s="84"/>
      <c r="V4851" s="84">
        <v>0</v>
      </c>
      <c r="W4851" s="84">
        <f t="shared" si="749"/>
        <v>27897.68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3607</v>
      </c>
      <c r="B4852" s="91" t="s">
        <v>35</v>
      </c>
      <c r="C4852" s="91" t="s">
        <v>146</v>
      </c>
      <c r="D4852" s="91" t="s">
        <v>147</v>
      </c>
      <c r="E4852" s="91" t="s">
        <v>808</v>
      </c>
      <c r="F4852" s="91" t="s">
        <v>808</v>
      </c>
      <c r="G4852" s="91" t="s">
        <v>808</v>
      </c>
      <c r="H4852" s="91">
        <v>22</v>
      </c>
      <c r="I4852" s="91" t="s">
        <v>2938</v>
      </c>
      <c r="J4852" s="2" t="s">
        <v>3313</v>
      </c>
      <c r="K4852" s="2" t="s">
        <v>3392</v>
      </c>
      <c r="L4852" s="2" t="s">
        <v>35</v>
      </c>
      <c r="M4852" s="91" t="s">
        <v>3094</v>
      </c>
      <c r="N4852" s="64"/>
      <c r="O4852" s="64" t="s">
        <v>413</v>
      </c>
      <c r="P4852" s="64" t="s">
        <v>46</v>
      </c>
      <c r="Q4852" s="16">
        <v>0.02</v>
      </c>
      <c r="R4852" s="64">
        <v>6486</v>
      </c>
      <c r="S4852" s="64"/>
      <c r="T4852" s="84">
        <v>4006.75</v>
      </c>
      <c r="U4852" s="84"/>
      <c r="V4852" s="84">
        <v>0</v>
      </c>
      <c r="W4852" s="84">
        <f t="shared" si="749"/>
        <v>4006.75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0.09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3607</v>
      </c>
      <c r="B4853" s="91" t="s">
        <v>35</v>
      </c>
      <c r="C4853" s="91" t="s">
        <v>186</v>
      </c>
      <c r="D4853" s="91" t="s">
        <v>187</v>
      </c>
      <c r="E4853" s="91" t="s">
        <v>3095</v>
      </c>
      <c r="F4853" s="91" t="s">
        <v>3095</v>
      </c>
      <c r="G4853" s="91" t="s">
        <v>3095</v>
      </c>
      <c r="H4853" s="91">
        <v>22</v>
      </c>
      <c r="I4853" s="91" t="s">
        <v>2938</v>
      </c>
      <c r="J4853" s="2" t="s">
        <v>3313</v>
      </c>
      <c r="K4853" s="2" t="s">
        <v>3392</v>
      </c>
      <c r="L4853" s="2" t="s">
        <v>35</v>
      </c>
      <c r="M4853" s="91" t="s">
        <v>3095</v>
      </c>
      <c r="N4853" s="64"/>
      <c r="O4853" s="64" t="s">
        <v>45</v>
      </c>
      <c r="P4853" s="64" t="s">
        <v>46</v>
      </c>
      <c r="Q4853" s="16">
        <v>0.04</v>
      </c>
      <c r="R4853" s="64">
        <v>94602</v>
      </c>
      <c r="S4853" s="64"/>
      <c r="T4853" s="84">
        <v>2238.3000000000002</v>
      </c>
      <c r="U4853" s="84"/>
      <c r="V4853" s="84">
        <v>0</v>
      </c>
      <c r="W4853" s="84">
        <f t="shared" si="749"/>
        <v>2238.3000000000002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0.18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3607</v>
      </c>
      <c r="B4854" s="91" t="s">
        <v>35</v>
      </c>
      <c r="C4854" s="91" t="s">
        <v>186</v>
      </c>
      <c r="D4854" s="91" t="s">
        <v>187</v>
      </c>
      <c r="E4854" s="91" t="s">
        <v>2116</v>
      </c>
      <c r="F4854" s="91" t="s">
        <v>2116</v>
      </c>
      <c r="G4854" s="91" t="s">
        <v>2116</v>
      </c>
      <c r="H4854" s="91">
        <v>22</v>
      </c>
      <c r="I4854" s="91" t="s">
        <v>2938</v>
      </c>
      <c r="J4854" s="2" t="s">
        <v>3313</v>
      </c>
      <c r="K4854" s="2" t="s">
        <v>3392</v>
      </c>
      <c r="L4854" s="2" t="s">
        <v>35</v>
      </c>
      <c r="M4854" s="91" t="s">
        <v>2116</v>
      </c>
      <c r="N4854" s="64"/>
      <c r="O4854" s="64" t="s">
        <v>413</v>
      </c>
      <c r="P4854" s="64" t="s">
        <v>41</v>
      </c>
      <c r="Q4854" s="16">
        <v>0</v>
      </c>
      <c r="R4854" s="64">
        <v>90942</v>
      </c>
      <c r="S4854" s="64"/>
      <c r="T4854" s="84">
        <v>4257.3999999999996</v>
      </c>
      <c r="U4854" s="84"/>
      <c r="V4854" s="84">
        <v>0</v>
      </c>
      <c r="W4854" s="84">
        <f t="shared" si="749"/>
        <v>4257.3999999999996</v>
      </c>
      <c r="X4854" s="84">
        <f t="shared" si="743"/>
        <v>0</v>
      </c>
      <c r="Y4854" s="84"/>
      <c r="Z4854" s="16">
        <v>0</v>
      </c>
      <c r="AA4854" s="7">
        <v>0</v>
      </c>
      <c r="AB4854" s="7">
        <f t="shared" si="745"/>
        <v>0</v>
      </c>
      <c r="AC4854" s="5">
        <f t="shared" si="746"/>
        <v>0</v>
      </c>
      <c r="AD4854" s="84">
        <f t="shared" si="750"/>
        <v>0</v>
      </c>
      <c r="AE4854" s="3">
        <f>VLOOKUP(I4854,[1]媒体政策预估表!A:N,MATCH(O4854,[1]媒体政策预估表!$A$2:$M$2,0),0)</f>
        <v>0.09</v>
      </c>
      <c r="AF4854" s="7">
        <f t="shared" si="747"/>
        <v>0</v>
      </c>
      <c r="AG4854" s="16">
        <v>0</v>
      </c>
      <c r="AH4854" s="84">
        <f t="shared" si="751"/>
        <v>0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3607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3313</v>
      </c>
      <c r="K4855" s="2" t="s">
        <v>3392</v>
      </c>
      <c r="L4855" s="2" t="s">
        <v>35</v>
      </c>
      <c r="M4855" s="91" t="s">
        <v>1542</v>
      </c>
      <c r="N4855" s="64"/>
      <c r="O4855" s="64" t="s">
        <v>45</v>
      </c>
      <c r="P4855" s="64" t="s">
        <v>41</v>
      </c>
      <c r="Q4855" s="16">
        <v>0</v>
      </c>
      <c r="R4855" s="64">
        <v>20182</v>
      </c>
      <c r="S4855" s="64"/>
      <c r="T4855" s="84">
        <v>-2332917.0300000003</v>
      </c>
      <c r="U4855" s="84"/>
      <c r="V4855" s="84">
        <v>293456.42000000004</v>
      </c>
      <c r="W4855" s="84">
        <f t="shared" si="749"/>
        <v>-2626373.4500000002</v>
      </c>
      <c r="X4855" s="84">
        <f t="shared" si="743"/>
        <v>293456.42000000004</v>
      </c>
      <c r="Y4855" s="84"/>
      <c r="Z4855" s="16">
        <v>0</v>
      </c>
      <c r="AA4855" s="7">
        <v>0</v>
      </c>
      <c r="AB4855" s="7">
        <f t="shared" si="745"/>
        <v>293456.42000000004</v>
      </c>
      <c r="AC4855" s="5">
        <f t="shared" si="746"/>
        <v>0</v>
      </c>
      <c r="AD4855" s="84">
        <f t="shared" si="750"/>
        <v>293456.42000000004</v>
      </c>
      <c r="AE4855" s="3">
        <f>VLOOKUP(I4855,[1]媒体政策预估表!A:N,MATCH(O4855,[1]媒体政策预估表!$A$2:$M$2,0),0)</f>
        <v>0.18</v>
      </c>
      <c r="AF4855" s="7">
        <f t="shared" si="747"/>
        <v>52822.155600000006</v>
      </c>
      <c r="AG4855" s="16">
        <v>0</v>
      </c>
      <c r="AH4855" s="84">
        <f t="shared" si="751"/>
        <v>293456.42000000004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3420</v>
      </c>
      <c r="B4856" s="91" t="s">
        <v>35</v>
      </c>
      <c r="C4856" s="91" t="s">
        <v>166</v>
      </c>
      <c r="D4856" s="91" t="s">
        <v>167</v>
      </c>
      <c r="E4856" s="91" t="s">
        <v>2132</v>
      </c>
      <c r="F4856" s="91" t="s">
        <v>2132</v>
      </c>
      <c r="G4856" s="91" t="s">
        <v>2132</v>
      </c>
      <c r="H4856" s="91">
        <v>22</v>
      </c>
      <c r="I4856" s="91" t="s">
        <v>2938</v>
      </c>
      <c r="J4856" s="2" t="s">
        <v>3313</v>
      </c>
      <c r="K4856" s="2" t="s">
        <v>3392</v>
      </c>
      <c r="L4856" s="2" t="s">
        <v>35</v>
      </c>
      <c r="M4856" s="91" t="s">
        <v>2132</v>
      </c>
      <c r="N4856" s="64"/>
      <c r="O4856" s="64" t="s">
        <v>413</v>
      </c>
      <c r="P4856" s="64" t="s">
        <v>46</v>
      </c>
      <c r="Q4856" s="16">
        <v>0.01</v>
      </c>
      <c r="R4856" s="64">
        <v>105642</v>
      </c>
      <c r="S4856" s="64"/>
      <c r="T4856" s="84">
        <v>33802.089999999997</v>
      </c>
      <c r="U4856" s="84"/>
      <c r="V4856" s="84">
        <v>0</v>
      </c>
      <c r="W4856" s="84">
        <f t="shared" si="749"/>
        <v>33802.089999999997</v>
      </c>
      <c r="X4856" s="84">
        <f t="shared" si="743"/>
        <v>0</v>
      </c>
      <c r="Y4856" s="84"/>
      <c r="Z4856" s="16">
        <v>0</v>
      </c>
      <c r="AA4856" s="7">
        <v>0</v>
      </c>
      <c r="AB4856" s="7">
        <f t="shared" si="745"/>
        <v>0</v>
      </c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0.09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 t="e">
        <v>#N/A</v>
      </c>
      <c r="AK4856" s="12">
        <f t="shared" si="748"/>
        <v>0</v>
      </c>
    </row>
    <row r="4857" spans="1:37" hidden="1" x14ac:dyDescent="0.3">
      <c r="A4857" s="104" t="s">
        <v>3608</v>
      </c>
      <c r="B4857" s="91" t="s">
        <v>35</v>
      </c>
      <c r="C4857" s="91" t="s">
        <v>186</v>
      </c>
      <c r="D4857" s="91" t="s">
        <v>300</v>
      </c>
      <c r="E4857" s="91" t="s">
        <v>834</v>
      </c>
      <c r="F4857" s="91" t="s">
        <v>834</v>
      </c>
      <c r="G4857" s="91" t="s">
        <v>834</v>
      </c>
      <c r="H4857" s="91">
        <v>22</v>
      </c>
      <c r="I4857" s="91" t="s">
        <v>2938</v>
      </c>
      <c r="J4857" s="2" t="s">
        <v>3313</v>
      </c>
      <c r="K4857" s="2" t="s">
        <v>3392</v>
      </c>
      <c r="L4857" s="2" t="s">
        <v>35</v>
      </c>
      <c r="M4857" s="91" t="s">
        <v>3098</v>
      </c>
      <c r="N4857" s="64"/>
      <c r="O4857" s="64" t="s">
        <v>45</v>
      </c>
      <c r="P4857" s="64" t="s">
        <v>46</v>
      </c>
      <c r="Q4857" s="16">
        <v>0.15</v>
      </c>
      <c r="R4857" s="64">
        <v>9039</v>
      </c>
      <c r="S4857" s="64"/>
      <c r="T4857" s="84">
        <v>1153.1199999999999</v>
      </c>
      <c r="U4857" s="84"/>
      <c r="V4857" s="84">
        <v>0</v>
      </c>
      <c r="W4857" s="84">
        <f t="shared" si="749"/>
        <v>1153.1199999999999</v>
      </c>
      <c r="X4857" s="84">
        <f t="shared" si="743"/>
        <v>0</v>
      </c>
      <c r="Y4857" s="84"/>
      <c r="Z4857" s="16">
        <v>0</v>
      </c>
      <c r="AA4857" s="7">
        <v>0</v>
      </c>
      <c r="AB4857" s="7"/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0.18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>
        <v>25</v>
      </c>
      <c r="AK4857" s="12">
        <f t="shared" si="748"/>
        <v>0</v>
      </c>
    </row>
    <row r="4858" spans="1:37" hidden="1" x14ac:dyDescent="0.3">
      <c r="A4858" s="104" t="s">
        <v>3607</v>
      </c>
      <c r="B4858" s="91" t="s">
        <v>35</v>
      </c>
      <c r="C4858" s="91" t="s">
        <v>186</v>
      </c>
      <c r="D4858" s="91" t="s">
        <v>300</v>
      </c>
      <c r="E4858" s="91" t="s">
        <v>836</v>
      </c>
      <c r="F4858" s="91" t="s">
        <v>836</v>
      </c>
      <c r="G4858" s="91" t="s">
        <v>836</v>
      </c>
      <c r="H4858" s="91">
        <v>22</v>
      </c>
      <c r="I4858" s="91" t="s">
        <v>2938</v>
      </c>
      <c r="J4858" s="2" t="s">
        <v>3313</v>
      </c>
      <c r="K4858" s="2" t="s">
        <v>3392</v>
      </c>
      <c r="L4858" s="2" t="s">
        <v>35</v>
      </c>
      <c r="M4858" s="91" t="s">
        <v>3099</v>
      </c>
      <c r="N4858" s="64"/>
      <c r="O4858" s="64" t="s">
        <v>413</v>
      </c>
      <c r="P4858" s="64" t="s">
        <v>41</v>
      </c>
      <c r="Q4858" s="16">
        <v>0</v>
      </c>
      <c r="R4858" s="64">
        <v>7587</v>
      </c>
      <c r="S4858" s="64"/>
      <c r="T4858" s="84">
        <v>977.7</v>
      </c>
      <c r="U4858" s="84"/>
      <c r="V4858" s="84">
        <v>0</v>
      </c>
      <c r="W4858" s="84">
        <f t="shared" si="749"/>
        <v>977.7</v>
      </c>
      <c r="X4858" s="84">
        <f t="shared" si="743"/>
        <v>0</v>
      </c>
      <c r="Y4858" s="84"/>
      <c r="Z4858" s="16">
        <v>0</v>
      </c>
      <c r="AA4858" s="7">
        <v>0</v>
      </c>
      <c r="AB4858" s="7">
        <f t="shared" si="745"/>
        <v>0</v>
      </c>
      <c r="AC4858" s="5">
        <f t="shared" si="746"/>
        <v>0</v>
      </c>
      <c r="AD4858" s="84">
        <f t="shared" si="750"/>
        <v>0</v>
      </c>
      <c r="AE4858" s="3">
        <f>VLOOKUP(I4858,[1]媒体政策预估表!A:N,MATCH(O4858,[1]媒体政策预估表!$A$2:$M$2,0),0)</f>
        <v>0.09</v>
      </c>
      <c r="AF4858" s="7">
        <f t="shared" si="747"/>
        <v>0</v>
      </c>
      <c r="AG4858" s="16">
        <v>0</v>
      </c>
      <c r="AH4858" s="84">
        <f t="shared" si="751"/>
        <v>0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3420</v>
      </c>
      <c r="B4859" s="91" t="s">
        <v>35</v>
      </c>
      <c r="C4859" s="91" t="s">
        <v>166</v>
      </c>
      <c r="D4859" s="91" t="s">
        <v>167</v>
      </c>
      <c r="E4859" s="91" t="s">
        <v>2809</v>
      </c>
      <c r="F4859" s="91" t="s">
        <v>2809</v>
      </c>
      <c r="G4859" s="91" t="s">
        <v>2809</v>
      </c>
      <c r="H4859" s="91">
        <v>22</v>
      </c>
      <c r="I4859" s="91" t="s">
        <v>2938</v>
      </c>
      <c r="J4859" s="2" t="s">
        <v>3313</v>
      </c>
      <c r="K4859" s="2" t="s">
        <v>3392</v>
      </c>
      <c r="L4859" s="2" t="s">
        <v>35</v>
      </c>
      <c r="M4859" s="91" t="s">
        <v>3014</v>
      </c>
      <c r="N4859" s="64"/>
      <c r="O4859" s="64" t="s">
        <v>45</v>
      </c>
      <c r="P4859" s="64" t="s">
        <v>41</v>
      </c>
      <c r="Q4859" s="16">
        <v>0</v>
      </c>
      <c r="R4859" s="64">
        <v>19782</v>
      </c>
      <c r="S4859" s="64"/>
      <c r="T4859" s="84">
        <v>-732001.65</v>
      </c>
      <c r="U4859" s="84"/>
      <c r="V4859" s="84">
        <v>124.36</v>
      </c>
      <c r="W4859" s="84">
        <f t="shared" si="749"/>
        <v>-732126.01</v>
      </c>
      <c r="X4859" s="84">
        <f t="shared" si="743"/>
        <v>124.36</v>
      </c>
      <c r="Y4859" s="84"/>
      <c r="Z4859" s="16">
        <v>0</v>
      </c>
      <c r="AA4859" s="7">
        <v>0</v>
      </c>
      <c r="AB4859" s="7">
        <f t="shared" si="745"/>
        <v>124.36</v>
      </c>
      <c r="AC4859" s="5">
        <f t="shared" si="746"/>
        <v>0</v>
      </c>
      <c r="AD4859" s="84">
        <f t="shared" si="750"/>
        <v>124.36</v>
      </c>
      <c r="AE4859" s="3">
        <f>VLOOKUP(I4859,[1]媒体政策预估表!A:N,MATCH(O4859,[1]媒体政策预估表!$A$2:$M$2,0),0)</f>
        <v>0.18</v>
      </c>
      <c r="AF4859" s="7">
        <f t="shared" si="747"/>
        <v>22.384799999999998</v>
      </c>
      <c r="AG4859" s="16">
        <v>0</v>
      </c>
      <c r="AH4859" s="84">
        <f t="shared" si="751"/>
        <v>124.36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3607</v>
      </c>
      <c r="B4860" s="91" t="s">
        <v>35</v>
      </c>
      <c r="C4860" s="91" t="s">
        <v>47</v>
      </c>
      <c r="D4860" s="91" t="s">
        <v>63</v>
      </c>
      <c r="E4860" s="91" t="s">
        <v>2775</v>
      </c>
      <c r="F4860" s="91" t="s">
        <v>2775</v>
      </c>
      <c r="G4860" s="91" t="s">
        <v>2775</v>
      </c>
      <c r="H4860" s="91">
        <v>22</v>
      </c>
      <c r="I4860" s="91" t="s">
        <v>2938</v>
      </c>
      <c r="J4860" s="2" t="s">
        <v>3313</v>
      </c>
      <c r="K4860" s="2" t="s">
        <v>3392</v>
      </c>
      <c r="L4860" s="2" t="s">
        <v>35</v>
      </c>
      <c r="M4860" s="91" t="s">
        <v>2977</v>
      </c>
      <c r="N4860" s="64"/>
      <c r="O4860" s="64" t="s">
        <v>45</v>
      </c>
      <c r="P4860" s="64" t="s">
        <v>41</v>
      </c>
      <c r="Q4860" s="16">
        <v>0</v>
      </c>
      <c r="R4860" s="64">
        <v>40472</v>
      </c>
      <c r="S4860" s="64"/>
      <c r="T4860" s="84">
        <v>-288203.2</v>
      </c>
      <c r="U4860" s="84"/>
      <c r="V4860" s="84">
        <v>0</v>
      </c>
      <c r="W4860" s="84">
        <f t="shared" si="749"/>
        <v>-288203.2</v>
      </c>
      <c r="X4860" s="84">
        <f t="shared" ref="X4860:X4910" si="752">IF(P4860="折扣",V4860*Q4860,IF(P4860="返现",V4860,V4860/(1+Q4860)))</f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0.18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3420</v>
      </c>
      <c r="B4861" s="91" t="s">
        <v>35</v>
      </c>
      <c r="C4861" s="91" t="s">
        <v>186</v>
      </c>
      <c r="D4861" s="91" t="s">
        <v>187</v>
      </c>
      <c r="E4861" s="91" t="s">
        <v>3100</v>
      </c>
      <c r="F4861" s="91" t="s">
        <v>3100</v>
      </c>
      <c r="G4861" s="91" t="s">
        <v>3100</v>
      </c>
      <c r="H4861" s="91">
        <v>22</v>
      </c>
      <c r="I4861" s="91" t="s">
        <v>2938</v>
      </c>
      <c r="J4861" s="2" t="s">
        <v>3313</v>
      </c>
      <c r="K4861" s="2" t="s">
        <v>3392</v>
      </c>
      <c r="L4861" s="2" t="s">
        <v>35</v>
      </c>
      <c r="M4861" s="91" t="s">
        <v>3101</v>
      </c>
      <c r="N4861" s="64"/>
      <c r="O4861" s="64" t="s">
        <v>413</v>
      </c>
      <c r="P4861" s="64" t="s">
        <v>46</v>
      </c>
      <c r="Q4861" s="16">
        <v>0.05</v>
      </c>
      <c r="R4861" s="64">
        <v>6122</v>
      </c>
      <c r="S4861" s="64"/>
      <c r="T4861" s="84">
        <v>4458.1899999999996</v>
      </c>
      <c r="U4861" s="84"/>
      <c r="V4861" s="84">
        <v>0</v>
      </c>
      <c r="W4861" s="84">
        <f t="shared" si="749"/>
        <v>4458.1899999999996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3607</v>
      </c>
      <c r="B4862" s="91" t="s">
        <v>35</v>
      </c>
      <c r="C4862" s="91" t="s">
        <v>65</v>
      </c>
      <c r="D4862" s="91" t="s">
        <v>66</v>
      </c>
      <c r="E4862" s="91" t="s">
        <v>3102</v>
      </c>
      <c r="F4862" s="91" t="s">
        <v>3102</v>
      </c>
      <c r="G4862" s="91" t="s">
        <v>3102</v>
      </c>
      <c r="H4862" s="91">
        <v>22</v>
      </c>
      <c r="I4862" s="91" t="s">
        <v>2938</v>
      </c>
      <c r="J4862" s="2" t="s">
        <v>3313</v>
      </c>
      <c r="K4862" s="2" t="s">
        <v>3392</v>
      </c>
      <c r="L4862" s="2" t="s">
        <v>35</v>
      </c>
      <c r="M4862" s="91" t="s">
        <v>3103</v>
      </c>
      <c r="N4862" s="64"/>
      <c r="O4862" s="64" t="s">
        <v>413</v>
      </c>
      <c r="P4862" s="64" t="s">
        <v>46</v>
      </c>
      <c r="Q4862" s="16">
        <v>0.08</v>
      </c>
      <c r="R4862" s="64">
        <v>5508</v>
      </c>
      <c r="S4862" s="64"/>
      <c r="T4862" s="84">
        <v>69200.62</v>
      </c>
      <c r="U4862" s="84"/>
      <c r="V4862" s="84">
        <v>0</v>
      </c>
      <c r="W4862" s="84">
        <f t="shared" si="749"/>
        <v>69200.62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3607</v>
      </c>
      <c r="B4863" s="91" t="s">
        <v>35</v>
      </c>
      <c r="C4863" s="91" t="s">
        <v>65</v>
      </c>
      <c r="D4863" s="91" t="s">
        <v>66</v>
      </c>
      <c r="E4863" s="91" t="s">
        <v>1894</v>
      </c>
      <c r="F4863" s="91" t="s">
        <v>1894</v>
      </c>
      <c r="G4863" s="91" t="s">
        <v>1894</v>
      </c>
      <c r="H4863" s="91">
        <v>22</v>
      </c>
      <c r="I4863" s="91" t="s">
        <v>2938</v>
      </c>
      <c r="J4863" s="2" t="s">
        <v>3313</v>
      </c>
      <c r="K4863" s="2" t="s">
        <v>3392</v>
      </c>
      <c r="L4863" s="2" t="s">
        <v>35</v>
      </c>
      <c r="M4863" s="91" t="s">
        <v>3104</v>
      </c>
      <c r="N4863" s="64"/>
      <c r="O4863" s="64" t="s">
        <v>413</v>
      </c>
      <c r="P4863" s="64" t="s">
        <v>46</v>
      </c>
      <c r="Q4863" s="16">
        <v>0.06</v>
      </c>
      <c r="R4863" s="64">
        <v>3771</v>
      </c>
      <c r="S4863" s="64"/>
      <c r="T4863" s="84">
        <v>4331.8599999999997</v>
      </c>
      <c r="U4863" s="84"/>
      <c r="V4863" s="84">
        <v>0</v>
      </c>
      <c r="W4863" s="84">
        <f t="shared" si="749"/>
        <v>4331.8599999999997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0.09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3607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3313</v>
      </c>
      <c r="K4864" s="2" t="s">
        <v>3392</v>
      </c>
      <c r="L4864" s="2" t="s">
        <v>35</v>
      </c>
      <c r="M4864" s="91" t="s">
        <v>3106</v>
      </c>
      <c r="N4864" s="64"/>
      <c r="O4864" s="64" t="s">
        <v>45</v>
      </c>
      <c r="P4864" s="64" t="s">
        <v>46</v>
      </c>
      <c r="Q4864" s="16">
        <v>0.02</v>
      </c>
      <c r="R4864" s="64">
        <v>185192</v>
      </c>
      <c r="S4864" s="64"/>
      <c r="T4864" s="84">
        <v>-5342.56</v>
      </c>
      <c r="U4864" s="84"/>
      <c r="V4864" s="84">
        <v>0</v>
      </c>
      <c r="W4864" s="84">
        <f t="shared" si="749"/>
        <v>-5342.56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0.18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3607</v>
      </c>
      <c r="B4865" s="91" t="s">
        <v>35</v>
      </c>
      <c r="C4865" s="91" t="s">
        <v>65</v>
      </c>
      <c r="D4865" s="91" t="s">
        <v>127</v>
      </c>
      <c r="E4865" s="91" t="s">
        <v>3105</v>
      </c>
      <c r="F4865" s="91" t="s">
        <v>3105</v>
      </c>
      <c r="G4865" s="91" t="s">
        <v>3105</v>
      </c>
      <c r="H4865" s="91">
        <v>22</v>
      </c>
      <c r="I4865" s="91" t="s">
        <v>2938</v>
      </c>
      <c r="J4865" s="2" t="s">
        <v>3313</v>
      </c>
      <c r="K4865" s="2" t="s">
        <v>3392</v>
      </c>
      <c r="L4865" s="2" t="s">
        <v>35</v>
      </c>
      <c r="M4865" s="91" t="s">
        <v>3106</v>
      </c>
      <c r="N4865" s="64"/>
      <c r="O4865" s="64" t="s">
        <v>413</v>
      </c>
      <c r="P4865" s="64" t="s">
        <v>46</v>
      </c>
      <c r="Q4865" s="16">
        <v>0.02</v>
      </c>
      <c r="R4865" s="64">
        <v>185192</v>
      </c>
      <c r="S4865" s="64"/>
      <c r="T4865" s="84">
        <v>102479.85</v>
      </c>
      <c r="U4865" s="84"/>
      <c r="V4865" s="84">
        <v>0</v>
      </c>
      <c r="W4865" s="84">
        <f t="shared" si="749"/>
        <v>102479.85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0.09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3608</v>
      </c>
      <c r="B4866" s="91" t="s">
        <v>35</v>
      </c>
      <c r="C4866" s="91" t="s">
        <v>65</v>
      </c>
      <c r="D4866" s="91" t="s">
        <v>66</v>
      </c>
      <c r="E4866" s="91" t="s">
        <v>1910</v>
      </c>
      <c r="F4866" s="91" t="s">
        <v>1911</v>
      </c>
      <c r="G4866" s="91" t="s">
        <v>1910</v>
      </c>
      <c r="H4866" s="91">
        <v>22</v>
      </c>
      <c r="I4866" s="91" t="s">
        <v>2938</v>
      </c>
      <c r="J4866" s="2" t="s">
        <v>3313</v>
      </c>
      <c r="K4866" s="2" t="s">
        <v>3392</v>
      </c>
      <c r="L4866" s="2" t="s">
        <v>35</v>
      </c>
      <c r="M4866" s="91" t="s">
        <v>486</v>
      </c>
      <c r="N4866" s="64"/>
      <c r="O4866" s="64" t="s">
        <v>45</v>
      </c>
      <c r="P4866" s="64" t="s">
        <v>41</v>
      </c>
      <c r="Q4866" s="16">
        <v>0</v>
      </c>
      <c r="R4866" s="64">
        <v>41252</v>
      </c>
      <c r="S4866" s="64"/>
      <c r="T4866" s="84">
        <v>-307236.3</v>
      </c>
      <c r="U4866" s="84"/>
      <c r="V4866" s="84">
        <v>0</v>
      </c>
      <c r="W4866" s="84">
        <f t="shared" si="749"/>
        <v>-307236.3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3420</v>
      </c>
      <c r="B4867" s="91" t="s">
        <v>35</v>
      </c>
      <c r="C4867" s="91" t="s">
        <v>47</v>
      </c>
      <c r="D4867" s="91" t="s">
        <v>48</v>
      </c>
      <c r="E4867" s="91" t="s">
        <v>2792</v>
      </c>
      <c r="F4867" s="91" t="s">
        <v>2792</v>
      </c>
      <c r="G4867" s="91" t="s">
        <v>2792</v>
      </c>
      <c r="H4867" s="91">
        <v>22</v>
      </c>
      <c r="I4867" s="91" t="s">
        <v>2938</v>
      </c>
      <c r="J4867" s="2" t="s">
        <v>3313</v>
      </c>
      <c r="K4867" s="2" t="s">
        <v>3392</v>
      </c>
      <c r="L4867" s="2" t="s">
        <v>35</v>
      </c>
      <c r="M4867" s="91" t="s">
        <v>2792</v>
      </c>
      <c r="N4867" s="64"/>
      <c r="O4867" s="64" t="s">
        <v>45</v>
      </c>
      <c r="P4867" s="64" t="s">
        <v>41</v>
      </c>
      <c r="Q4867" s="16">
        <v>0</v>
      </c>
      <c r="R4867" s="64">
        <v>34612</v>
      </c>
      <c r="S4867" s="64"/>
      <c r="T4867" s="84">
        <v>-1416309.59</v>
      </c>
      <c r="U4867" s="84"/>
      <c r="V4867" s="84">
        <v>0</v>
      </c>
      <c r="W4867" s="84">
        <f t="shared" si="749"/>
        <v>-1416309.59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0.18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3420</v>
      </c>
      <c r="B4868" s="91" t="s">
        <v>35</v>
      </c>
      <c r="C4868" s="91" t="s">
        <v>47</v>
      </c>
      <c r="D4868" s="91" t="s">
        <v>63</v>
      </c>
      <c r="E4868" s="91" t="s">
        <v>3107</v>
      </c>
      <c r="F4868" s="91" t="s">
        <v>3107</v>
      </c>
      <c r="G4868" s="91" t="s">
        <v>3107</v>
      </c>
      <c r="H4868" s="91">
        <v>22</v>
      </c>
      <c r="I4868" s="91" t="s">
        <v>2938</v>
      </c>
      <c r="J4868" s="2" t="s">
        <v>3313</v>
      </c>
      <c r="K4868" s="2" t="s">
        <v>3392</v>
      </c>
      <c r="L4868" s="2" t="s">
        <v>35</v>
      </c>
      <c r="M4868" s="91" t="s">
        <v>3108</v>
      </c>
      <c r="N4868" s="64"/>
      <c r="O4868" s="64" t="s">
        <v>413</v>
      </c>
      <c r="P4868" s="64" t="s">
        <v>46</v>
      </c>
      <c r="Q4868" s="16">
        <v>0.06</v>
      </c>
      <c r="R4868" s="64">
        <v>8028</v>
      </c>
      <c r="S4868" s="64"/>
      <c r="T4868" s="84">
        <v>10000</v>
      </c>
      <c r="U4868" s="84"/>
      <c r="V4868" s="84">
        <v>0</v>
      </c>
      <c r="W4868" s="84">
        <f t="shared" si="749"/>
        <v>10000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3607</v>
      </c>
      <c r="B4869" s="91" t="s">
        <v>35</v>
      </c>
      <c r="C4869" s="91" t="s">
        <v>47</v>
      </c>
      <c r="D4869" s="91" t="s">
        <v>63</v>
      </c>
      <c r="E4869" s="91" t="s">
        <v>3109</v>
      </c>
      <c r="F4869" s="91" t="s">
        <v>3109</v>
      </c>
      <c r="G4869" s="91" t="s">
        <v>3109</v>
      </c>
      <c r="H4869" s="91">
        <v>22</v>
      </c>
      <c r="I4869" s="91" t="s">
        <v>2938</v>
      </c>
      <c r="J4869" s="2" t="s">
        <v>3313</v>
      </c>
      <c r="K4869" s="2" t="s">
        <v>3392</v>
      </c>
      <c r="L4869" s="2" t="s">
        <v>35</v>
      </c>
      <c r="M4869" s="91" t="s">
        <v>3110</v>
      </c>
      <c r="N4869" s="64"/>
      <c r="O4869" s="64" t="s">
        <v>413</v>
      </c>
      <c r="P4869" s="64" t="s">
        <v>46</v>
      </c>
      <c r="Q4869" s="16">
        <v>0.05</v>
      </c>
      <c r="R4869" s="64">
        <v>6086</v>
      </c>
      <c r="S4869" s="64"/>
      <c r="T4869" s="84">
        <v>8478.73</v>
      </c>
      <c r="U4869" s="84"/>
      <c r="V4869" s="84">
        <v>0</v>
      </c>
      <c r="W4869" s="84">
        <f t="shared" si="749"/>
        <v>8478.73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3607</v>
      </c>
      <c r="B4870" s="91" t="s">
        <v>35</v>
      </c>
      <c r="C4870" s="91" t="s">
        <v>47</v>
      </c>
      <c r="D4870" s="91" t="s">
        <v>63</v>
      </c>
      <c r="E4870" s="91" t="s">
        <v>3111</v>
      </c>
      <c r="F4870" s="91" t="s">
        <v>3111</v>
      </c>
      <c r="G4870" s="91" t="s">
        <v>3111</v>
      </c>
      <c r="H4870" s="91">
        <v>22</v>
      </c>
      <c r="I4870" s="91" t="s">
        <v>2938</v>
      </c>
      <c r="J4870" s="2" t="s">
        <v>3313</v>
      </c>
      <c r="K4870" s="2" t="s">
        <v>3392</v>
      </c>
      <c r="L4870" s="2" t="s">
        <v>35</v>
      </c>
      <c r="M4870" s="91" t="s">
        <v>3112</v>
      </c>
      <c r="N4870" s="64"/>
      <c r="O4870" s="64" t="s">
        <v>413</v>
      </c>
      <c r="P4870" s="64" t="s">
        <v>46</v>
      </c>
      <c r="Q4870" s="16">
        <v>0.05</v>
      </c>
      <c r="R4870" s="64">
        <v>3487</v>
      </c>
      <c r="S4870" s="64"/>
      <c r="T4870" s="84">
        <v>1105.3699999999999</v>
      </c>
      <c r="U4870" s="84"/>
      <c r="V4870" s="84">
        <v>0</v>
      </c>
      <c r="W4870" s="84">
        <f t="shared" si="749"/>
        <v>1105.3699999999999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3420</v>
      </c>
      <c r="B4871" s="91" t="s">
        <v>35</v>
      </c>
      <c r="C4871" s="91" t="s">
        <v>47</v>
      </c>
      <c r="D4871" s="91" t="s">
        <v>63</v>
      </c>
      <c r="E4871" s="91" t="s">
        <v>909</v>
      </c>
      <c r="F4871" s="91" t="s">
        <v>3113</v>
      </c>
      <c r="G4871" s="91" t="s">
        <v>909</v>
      </c>
      <c r="H4871" s="91">
        <v>22</v>
      </c>
      <c r="I4871" s="91" t="s">
        <v>2938</v>
      </c>
      <c r="J4871" s="2" t="s">
        <v>3313</v>
      </c>
      <c r="K4871" s="2" t="s">
        <v>3392</v>
      </c>
      <c r="L4871" s="2" t="s">
        <v>35</v>
      </c>
      <c r="M4871" s="91" t="s">
        <v>3114</v>
      </c>
      <c r="N4871" s="64"/>
      <c r="O4871" s="64" t="s">
        <v>413</v>
      </c>
      <c r="P4871" s="64" t="s">
        <v>76</v>
      </c>
      <c r="Q4871" s="16">
        <v>0.04</v>
      </c>
      <c r="R4871" s="64">
        <v>3193</v>
      </c>
      <c r="S4871" s="64"/>
      <c r="T4871" s="84">
        <v>500000</v>
      </c>
      <c r="U4871" s="84"/>
      <c r="V4871" s="84">
        <v>0</v>
      </c>
      <c r="W4871" s="84">
        <f t="shared" si="749"/>
        <v>500000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3607</v>
      </c>
      <c r="B4872" s="91" t="s">
        <v>35</v>
      </c>
      <c r="C4872" s="91" t="s">
        <v>146</v>
      </c>
      <c r="D4872" s="91" t="s">
        <v>305</v>
      </c>
      <c r="E4872" s="91" t="s">
        <v>3115</v>
      </c>
      <c r="F4872" s="91" t="s">
        <v>3115</v>
      </c>
      <c r="G4872" s="91" t="s">
        <v>3115</v>
      </c>
      <c r="H4872" s="91">
        <v>22</v>
      </c>
      <c r="I4872" s="91" t="s">
        <v>2938</v>
      </c>
      <c r="J4872" s="2" t="s">
        <v>3313</v>
      </c>
      <c r="K4872" s="2" t="s">
        <v>3392</v>
      </c>
      <c r="L4872" s="2" t="s">
        <v>35</v>
      </c>
      <c r="M4872" s="91" t="s">
        <v>3116</v>
      </c>
      <c r="N4872" s="64"/>
      <c r="O4872" s="64" t="s">
        <v>413</v>
      </c>
      <c r="P4872" s="64" t="s">
        <v>46</v>
      </c>
      <c r="Q4872" s="16">
        <v>0.02</v>
      </c>
      <c r="R4872" s="64">
        <v>133322</v>
      </c>
      <c r="S4872" s="64"/>
      <c r="T4872" s="84">
        <v>26746.11</v>
      </c>
      <c r="U4872" s="84"/>
      <c r="V4872" s="84">
        <v>0</v>
      </c>
      <c r="W4872" s="84">
        <f t="shared" si="749"/>
        <v>26746.11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0.09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3607</v>
      </c>
      <c r="B4873" s="91" t="s">
        <v>35</v>
      </c>
      <c r="C4873" s="91" t="s">
        <v>146</v>
      </c>
      <c r="D4873" s="91" t="s">
        <v>305</v>
      </c>
      <c r="E4873" s="91" t="s">
        <v>3117</v>
      </c>
      <c r="F4873" s="91" t="s">
        <v>3117</v>
      </c>
      <c r="G4873" s="91" t="s">
        <v>3117</v>
      </c>
      <c r="H4873" s="91">
        <v>22</v>
      </c>
      <c r="I4873" s="91" t="s">
        <v>2938</v>
      </c>
      <c r="J4873" s="2" t="s">
        <v>3313</v>
      </c>
      <c r="K4873" s="2" t="s">
        <v>3392</v>
      </c>
      <c r="L4873" s="2" t="s">
        <v>35</v>
      </c>
      <c r="M4873" s="91" t="s">
        <v>3118</v>
      </c>
      <c r="N4873" s="64"/>
      <c r="O4873" s="64" t="s">
        <v>45</v>
      </c>
      <c r="P4873" s="64" t="s">
        <v>46</v>
      </c>
      <c r="Q4873" s="16">
        <v>0.15</v>
      </c>
      <c r="R4873" s="64">
        <v>8533</v>
      </c>
      <c r="S4873" s="64"/>
      <c r="T4873" s="84">
        <v>1262.4100000000001</v>
      </c>
      <c r="U4873" s="84"/>
      <c r="V4873" s="84">
        <v>0</v>
      </c>
      <c r="W4873" s="84">
        <f t="shared" si="749"/>
        <v>1262.4100000000001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0.18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3420</v>
      </c>
      <c r="B4874" s="91" t="s">
        <v>35</v>
      </c>
      <c r="C4874" s="91" t="s">
        <v>166</v>
      </c>
      <c r="D4874" s="91" t="s">
        <v>176</v>
      </c>
      <c r="E4874" s="91" t="s">
        <v>2275</v>
      </c>
      <c r="F4874" s="91" t="s">
        <v>2275</v>
      </c>
      <c r="G4874" s="91" t="s">
        <v>2275</v>
      </c>
      <c r="H4874" s="91">
        <v>22</v>
      </c>
      <c r="I4874" s="91" t="s">
        <v>2938</v>
      </c>
      <c r="J4874" s="2" t="s">
        <v>3313</v>
      </c>
      <c r="K4874" s="2" t="s">
        <v>3392</v>
      </c>
      <c r="L4874" s="2" t="s">
        <v>35</v>
      </c>
      <c r="M4874" s="91" t="s">
        <v>2276</v>
      </c>
      <c r="N4874" s="64"/>
      <c r="O4874" s="64" t="s">
        <v>413</v>
      </c>
      <c r="P4874" s="64" t="s">
        <v>46</v>
      </c>
      <c r="Q4874" s="16">
        <v>0.14000000000000001</v>
      </c>
      <c r="R4874" s="64">
        <v>84202</v>
      </c>
      <c r="S4874" s="64"/>
      <c r="T4874" s="84">
        <v>7397.8599999999988</v>
      </c>
      <c r="U4874" s="84"/>
      <c r="V4874" s="84">
        <v>0</v>
      </c>
      <c r="W4874" s="84">
        <f t="shared" si="749"/>
        <v>7397.8599999999988</v>
      </c>
      <c r="X4874" s="84">
        <f t="shared" si="752"/>
        <v>0</v>
      </c>
      <c r="Y4874" s="84"/>
      <c r="Z4874" s="16">
        <v>0</v>
      </c>
      <c r="AA4874" s="7">
        <v>0</v>
      </c>
      <c r="AB4874" s="7">
        <f t="shared" si="745"/>
        <v>0</v>
      </c>
      <c r="AC4874" s="5">
        <f t="shared" si="746"/>
        <v>0</v>
      </c>
      <c r="AD4874" s="84">
        <f t="shared" si="750"/>
        <v>0</v>
      </c>
      <c r="AE4874" s="3">
        <f>VLOOKUP(I4874,[1]媒体政策预估表!A:N,MATCH(O4874,[1]媒体政策预估表!$A$2:$M$2,0),0)</f>
        <v>0.09</v>
      </c>
      <c r="AF4874" s="7">
        <f t="shared" si="747"/>
        <v>0</v>
      </c>
      <c r="AG4874" s="16">
        <v>0</v>
      </c>
      <c r="AH4874" s="84">
        <f t="shared" si="751"/>
        <v>0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3420</v>
      </c>
      <c r="B4875" s="91" t="s">
        <v>35</v>
      </c>
      <c r="C4875" s="91" t="s">
        <v>166</v>
      </c>
      <c r="D4875" s="91" t="s">
        <v>183</v>
      </c>
      <c r="E4875" s="91" t="s">
        <v>184</v>
      </c>
      <c r="F4875" s="91" t="s">
        <v>185</v>
      </c>
      <c r="G4875" s="91" t="s">
        <v>184</v>
      </c>
      <c r="H4875" s="91">
        <v>22</v>
      </c>
      <c r="I4875" s="91" t="s">
        <v>2938</v>
      </c>
      <c r="J4875" s="2" t="s">
        <v>3313</v>
      </c>
      <c r="K4875" s="2" t="s">
        <v>3392</v>
      </c>
      <c r="L4875" s="2" t="s">
        <v>35</v>
      </c>
      <c r="M4875" s="91" t="s">
        <v>1835</v>
      </c>
      <c r="N4875" s="64"/>
      <c r="O4875" s="64" t="s">
        <v>45</v>
      </c>
      <c r="P4875" s="64" t="s">
        <v>41</v>
      </c>
      <c r="Q4875" s="16">
        <v>0</v>
      </c>
      <c r="R4875" s="64">
        <v>16472</v>
      </c>
      <c r="S4875" s="64"/>
      <c r="T4875" s="84">
        <v>-236147.21</v>
      </c>
      <c r="U4875" s="84"/>
      <c r="V4875" s="84">
        <v>23640.629999999997</v>
      </c>
      <c r="W4875" s="84">
        <f t="shared" si="749"/>
        <v>-259787.84</v>
      </c>
      <c r="X4875" s="84">
        <f t="shared" si="752"/>
        <v>23640.629999999997</v>
      </c>
      <c r="Y4875" s="84"/>
      <c r="Z4875" s="16">
        <v>0.02</v>
      </c>
      <c r="AA4875" s="7">
        <f>X4875/(1-Z4875)*Z4875</f>
        <v>482.46183673469386</v>
      </c>
      <c r="AB4875" s="7">
        <f t="shared" si="745"/>
        <v>24123.091836734689</v>
      </c>
      <c r="AC4875" s="5">
        <f t="shared" si="746"/>
        <v>0</v>
      </c>
      <c r="AD4875" s="84">
        <f t="shared" si="750"/>
        <v>23640.629999999997</v>
      </c>
      <c r="AE4875" s="3">
        <f>VLOOKUP(I4875,[1]媒体政策预估表!A:N,MATCH(O4875,[1]媒体政策预估表!$A$2:$M$2,0),0)</f>
        <v>0.18</v>
      </c>
      <c r="AF4875" s="7">
        <f t="shared" si="747"/>
        <v>4255.3133999999991</v>
      </c>
      <c r="AG4875" s="16">
        <v>0</v>
      </c>
      <c r="AH4875" s="84">
        <f t="shared" si="751"/>
        <v>23640.629999999997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3420</v>
      </c>
      <c r="B4876" s="91" t="s">
        <v>35</v>
      </c>
      <c r="C4876" s="91" t="s">
        <v>166</v>
      </c>
      <c r="D4876" s="91" t="s">
        <v>183</v>
      </c>
      <c r="E4876" s="91" t="s">
        <v>3073</v>
      </c>
      <c r="F4876" s="91" t="s">
        <v>3073</v>
      </c>
      <c r="G4876" s="91" t="s">
        <v>3073</v>
      </c>
      <c r="H4876" s="91">
        <v>22</v>
      </c>
      <c r="I4876" s="91" t="s">
        <v>2938</v>
      </c>
      <c r="J4876" s="2" t="s">
        <v>3313</v>
      </c>
      <c r="K4876" s="2" t="s">
        <v>3392</v>
      </c>
      <c r="L4876" s="2" t="s">
        <v>35</v>
      </c>
      <c r="M4876" s="91" t="s">
        <v>3074</v>
      </c>
      <c r="N4876" s="64"/>
      <c r="O4876" s="64" t="s">
        <v>45</v>
      </c>
      <c r="P4876" s="64" t="s">
        <v>46</v>
      </c>
      <c r="Q4876" s="16">
        <v>0.02</v>
      </c>
      <c r="R4876" s="64">
        <v>48782</v>
      </c>
      <c r="S4876" s="64"/>
      <c r="T4876" s="84">
        <v>-559476.19999999995</v>
      </c>
      <c r="U4876" s="84"/>
      <c r="V4876" s="84">
        <v>49386.8</v>
      </c>
      <c r="W4876" s="84">
        <f t="shared" si="749"/>
        <v>-608863</v>
      </c>
      <c r="X4876" s="84">
        <f t="shared" si="752"/>
        <v>48418.431372549021</v>
      </c>
      <c r="Y4876" s="84"/>
      <c r="Z4876" s="16">
        <v>0</v>
      </c>
      <c r="AA4876" s="7">
        <v>0</v>
      </c>
      <c r="AB4876" s="7">
        <f t="shared" si="745"/>
        <v>48418.431372549021</v>
      </c>
      <c r="AC4876" s="5">
        <f t="shared" si="746"/>
        <v>968.36862745098188</v>
      </c>
      <c r="AD4876" s="84">
        <f t="shared" si="750"/>
        <v>49386.8</v>
      </c>
      <c r="AE4876" s="3">
        <f>VLOOKUP(I4876,[1]媒体政策预估表!A:N,MATCH(O4876,[1]媒体政策预估表!$A$2:$M$2,0),0)</f>
        <v>0.18</v>
      </c>
      <c r="AF4876" s="7">
        <f t="shared" si="747"/>
        <v>8889.6239999999998</v>
      </c>
      <c r="AG4876" s="16">
        <v>0</v>
      </c>
      <c r="AH4876" s="84">
        <f t="shared" si="751"/>
        <v>49386.8</v>
      </c>
      <c r="AI4876" s="64"/>
      <c r="AJ4876" s="1" t="e">
        <v>#N/A</v>
      </c>
      <c r="AK4876" s="12">
        <f t="shared" si="748"/>
        <v>0</v>
      </c>
    </row>
    <row r="4877" spans="1:37" hidden="1" x14ac:dyDescent="0.3">
      <c r="A4877" s="104" t="s">
        <v>3607</v>
      </c>
      <c r="B4877" s="91" t="s">
        <v>35</v>
      </c>
      <c r="C4877" s="91" t="s">
        <v>166</v>
      </c>
      <c r="D4877" s="91" t="s">
        <v>183</v>
      </c>
      <c r="E4877" s="91" t="s">
        <v>3119</v>
      </c>
      <c r="F4877" s="91" t="s">
        <v>3119</v>
      </c>
      <c r="G4877" s="91" t="s">
        <v>3119</v>
      </c>
      <c r="H4877" s="91">
        <v>22</v>
      </c>
      <c r="I4877" s="91" t="s">
        <v>2938</v>
      </c>
      <c r="J4877" s="2" t="s">
        <v>3313</v>
      </c>
      <c r="K4877" s="2" t="s">
        <v>3392</v>
      </c>
      <c r="L4877" s="2" t="s">
        <v>35</v>
      </c>
      <c r="M4877" s="91" t="s">
        <v>3120</v>
      </c>
      <c r="N4877" s="64"/>
      <c r="O4877" s="64" t="s">
        <v>413</v>
      </c>
      <c r="P4877" s="64" t="s">
        <v>46</v>
      </c>
      <c r="Q4877" s="16">
        <v>0.05</v>
      </c>
      <c r="R4877" s="64">
        <v>8283</v>
      </c>
      <c r="S4877" s="64"/>
      <c r="T4877" s="84">
        <v>650</v>
      </c>
      <c r="U4877" s="84"/>
      <c r="V4877" s="84">
        <v>0</v>
      </c>
      <c r="W4877" s="84">
        <f t="shared" si="749"/>
        <v>650</v>
      </c>
      <c r="X4877" s="84">
        <f t="shared" si="752"/>
        <v>0</v>
      </c>
      <c r="Y4877" s="84"/>
      <c r="Z4877" s="16">
        <v>0</v>
      </c>
      <c r="AA4877" s="7">
        <v>0</v>
      </c>
      <c r="AB4877" s="7"/>
      <c r="AC4877" s="5">
        <f t="shared" ref="AC4877:AC4940" si="753">IF(P4877="返现",X4877*Q4877,V4877-X4877)</f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ref="AF4877:AF4940" si="754">AD4877*AE4877</f>
        <v>0</v>
      </c>
      <c r="AG4877" s="16">
        <v>0</v>
      </c>
      <c r="AH4877" s="84">
        <f t="shared" si="751"/>
        <v>0</v>
      </c>
      <c r="AI4877" s="64"/>
      <c r="AJ4877" s="1">
        <v>3</v>
      </c>
      <c r="AK4877" s="12">
        <f t="shared" si="748"/>
        <v>0</v>
      </c>
    </row>
    <row r="4878" spans="1:37" hidden="1" x14ac:dyDescent="0.3">
      <c r="A4878" s="104" t="s">
        <v>3607</v>
      </c>
      <c r="B4878" s="91" t="s">
        <v>35</v>
      </c>
      <c r="C4878" s="91" t="s">
        <v>36</v>
      </c>
      <c r="D4878" s="91" t="s">
        <v>226</v>
      </c>
      <c r="E4878" s="91" t="s">
        <v>3121</v>
      </c>
      <c r="F4878" s="91" t="s">
        <v>3121</v>
      </c>
      <c r="G4878" s="91" t="s">
        <v>3121</v>
      </c>
      <c r="H4878" s="91">
        <v>22</v>
      </c>
      <c r="I4878" s="91" t="s">
        <v>2938</v>
      </c>
      <c r="J4878" s="2" t="s">
        <v>3313</v>
      </c>
      <c r="K4878" s="2" t="s">
        <v>3392</v>
      </c>
      <c r="L4878" s="2" t="s">
        <v>35</v>
      </c>
      <c r="M4878" s="91" t="s">
        <v>3121</v>
      </c>
      <c r="N4878" s="64"/>
      <c r="O4878" s="64" t="s">
        <v>413</v>
      </c>
      <c r="P4878" s="64" t="s">
        <v>41</v>
      </c>
      <c r="Q4878" s="16">
        <v>0</v>
      </c>
      <c r="R4878" s="64">
        <v>88232</v>
      </c>
      <c r="S4878" s="64"/>
      <c r="T4878" s="84">
        <v>7337</v>
      </c>
      <c r="U4878" s="84"/>
      <c r="V4878" s="84">
        <v>0</v>
      </c>
      <c r="W4878" s="84">
        <f t="shared" si="749"/>
        <v>7337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ref="AB4878:AB4940" si="755">X4878+AA4878</f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3420</v>
      </c>
      <c r="B4879" s="91" t="s">
        <v>35</v>
      </c>
      <c r="C4879" s="91" t="s">
        <v>36</v>
      </c>
      <c r="D4879" s="91" t="s">
        <v>226</v>
      </c>
      <c r="E4879" s="91" t="s">
        <v>2293</v>
      </c>
      <c r="F4879" s="91" t="s">
        <v>2295</v>
      </c>
      <c r="G4879" s="91" t="s">
        <v>2293</v>
      </c>
      <c r="H4879" s="91">
        <v>22</v>
      </c>
      <c r="I4879" s="91" t="s">
        <v>2938</v>
      </c>
      <c r="J4879" s="2" t="s">
        <v>3313</v>
      </c>
      <c r="K4879" s="2" t="s">
        <v>3392</v>
      </c>
      <c r="L4879" s="2" t="s">
        <v>35</v>
      </c>
      <c r="M4879" s="91" t="s">
        <v>2296</v>
      </c>
      <c r="N4879" s="64"/>
      <c r="O4879" s="64" t="s">
        <v>413</v>
      </c>
      <c r="P4879" s="64" t="s">
        <v>46</v>
      </c>
      <c r="Q4879" s="16">
        <v>0.02</v>
      </c>
      <c r="R4879" s="64">
        <v>125032</v>
      </c>
      <c r="S4879" s="64"/>
      <c r="T4879" s="84">
        <v>19864.599999999999</v>
      </c>
      <c r="U4879" s="84"/>
      <c r="V4879" s="84">
        <v>0</v>
      </c>
      <c r="W4879" s="84">
        <f t="shared" si="749"/>
        <v>19864.599999999999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3420</v>
      </c>
      <c r="B4880" s="91" t="s">
        <v>35</v>
      </c>
      <c r="C4880" s="91" t="s">
        <v>36</v>
      </c>
      <c r="D4880" s="91" t="s">
        <v>54</v>
      </c>
      <c r="E4880" s="91" t="s">
        <v>2592</v>
      </c>
      <c r="F4880" s="91" t="s">
        <v>2592</v>
      </c>
      <c r="G4880" s="91" t="s">
        <v>2592</v>
      </c>
      <c r="H4880" s="91">
        <v>22</v>
      </c>
      <c r="I4880" s="91" t="s">
        <v>2938</v>
      </c>
      <c r="J4880" s="2" t="s">
        <v>3313</v>
      </c>
      <c r="K4880" s="2" t="s">
        <v>3392</v>
      </c>
      <c r="L4880" s="2" t="s">
        <v>35</v>
      </c>
      <c r="M4880" s="91" t="s">
        <v>2593</v>
      </c>
      <c r="N4880" s="64"/>
      <c r="O4880" s="64" t="s">
        <v>413</v>
      </c>
      <c r="P4880" s="64" t="s">
        <v>41</v>
      </c>
      <c r="Q4880" s="16">
        <v>0</v>
      </c>
      <c r="R4880" s="64">
        <v>73192</v>
      </c>
      <c r="S4880" s="64"/>
      <c r="T4880" s="84">
        <v>2641</v>
      </c>
      <c r="U4880" s="84"/>
      <c r="V4880" s="84">
        <v>0</v>
      </c>
      <c r="W4880" s="84">
        <f t="shared" si="749"/>
        <v>2641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3420</v>
      </c>
      <c r="B4881" s="91" t="s">
        <v>35</v>
      </c>
      <c r="C4881" s="91" t="s">
        <v>36</v>
      </c>
      <c r="D4881" s="91" t="s">
        <v>54</v>
      </c>
      <c r="E4881" s="91" t="s">
        <v>2593</v>
      </c>
      <c r="F4881" s="91" t="s">
        <v>3122</v>
      </c>
      <c r="G4881" s="91" t="s">
        <v>2593</v>
      </c>
      <c r="H4881" s="91">
        <v>22</v>
      </c>
      <c r="I4881" s="91" t="s">
        <v>2938</v>
      </c>
      <c r="J4881" s="2" t="s">
        <v>3313</v>
      </c>
      <c r="K4881" s="2" t="s">
        <v>3392</v>
      </c>
      <c r="L4881" s="2" t="s">
        <v>35</v>
      </c>
      <c r="M4881" s="91" t="s">
        <v>3123</v>
      </c>
      <c r="N4881" s="64"/>
      <c r="O4881" s="64" t="s">
        <v>413</v>
      </c>
      <c r="P4881" s="64" t="s">
        <v>41</v>
      </c>
      <c r="Q4881" s="16">
        <v>0</v>
      </c>
      <c r="R4881" s="64">
        <v>86832</v>
      </c>
      <c r="S4881" s="64"/>
      <c r="T4881" s="84">
        <v>3533.05</v>
      </c>
      <c r="U4881" s="84"/>
      <c r="V4881" s="84">
        <v>0</v>
      </c>
      <c r="W4881" s="84">
        <f t="shared" si="749"/>
        <v>3533.05</v>
      </c>
      <c r="X4881" s="84">
        <f t="shared" si="752"/>
        <v>0</v>
      </c>
      <c r="Y4881" s="84"/>
      <c r="Z4881" s="16">
        <v>0</v>
      </c>
      <c r="AA4881" s="7">
        <v>0</v>
      </c>
      <c r="AB4881" s="7">
        <f t="shared" si="755"/>
        <v>0</v>
      </c>
      <c r="AC4881" s="5">
        <f t="shared" si="753"/>
        <v>0</v>
      </c>
      <c r="AD4881" s="84">
        <f t="shared" si="750"/>
        <v>0</v>
      </c>
      <c r="AE4881" s="3">
        <f>VLOOKUP(I4881,[1]媒体政策预估表!A:N,MATCH(O4881,[1]媒体政策预估表!$A$2:$M$2,0),0)</f>
        <v>0.09</v>
      </c>
      <c r="AF4881" s="7">
        <f t="shared" si="754"/>
        <v>0</v>
      </c>
      <c r="AG4881" s="16">
        <v>0</v>
      </c>
      <c r="AH4881" s="84">
        <f t="shared" si="751"/>
        <v>0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3607</v>
      </c>
      <c r="B4882" s="91" t="s">
        <v>35</v>
      </c>
      <c r="C4882" s="91" t="s">
        <v>36</v>
      </c>
      <c r="D4882" s="91" t="s">
        <v>54</v>
      </c>
      <c r="E4882" s="91" t="s">
        <v>2743</v>
      </c>
      <c r="F4882" s="91" t="s">
        <v>2743</v>
      </c>
      <c r="G4882" s="91" t="s">
        <v>2743</v>
      </c>
      <c r="H4882" s="91">
        <v>22</v>
      </c>
      <c r="I4882" s="91" t="s">
        <v>2938</v>
      </c>
      <c r="J4882" s="2" t="s">
        <v>3313</v>
      </c>
      <c r="K4882" s="2" t="s">
        <v>3392</v>
      </c>
      <c r="L4882" s="2" t="s">
        <v>35</v>
      </c>
      <c r="M4882" s="91" t="s">
        <v>2951</v>
      </c>
      <c r="N4882" s="64"/>
      <c r="O4882" s="64" t="s">
        <v>45</v>
      </c>
      <c r="P4882" s="64" t="s">
        <v>41</v>
      </c>
      <c r="Q4882" s="16">
        <v>0</v>
      </c>
      <c r="R4882" s="64">
        <v>46462</v>
      </c>
      <c r="S4882" s="64"/>
      <c r="T4882" s="84">
        <v>-1045.43</v>
      </c>
      <c r="U4882" s="84"/>
      <c r="V4882" s="84">
        <v>107.81</v>
      </c>
      <c r="W4882" s="84">
        <f t="shared" si="749"/>
        <v>-1153.24</v>
      </c>
      <c r="X4882" s="84">
        <f t="shared" si="752"/>
        <v>107.81</v>
      </c>
      <c r="Y4882" s="84"/>
      <c r="Z4882" s="16">
        <v>0</v>
      </c>
      <c r="AA4882" s="7">
        <v>0</v>
      </c>
      <c r="AB4882" s="7">
        <f t="shared" si="755"/>
        <v>107.81</v>
      </c>
      <c r="AC4882" s="5">
        <f t="shared" si="753"/>
        <v>0</v>
      </c>
      <c r="AD4882" s="84">
        <f t="shared" si="750"/>
        <v>107.81</v>
      </c>
      <c r="AE4882" s="3">
        <f>VLOOKUP(I4882,[1]媒体政策预估表!A:N,MATCH(O4882,[1]媒体政策预估表!$A$2:$M$2,0),0)</f>
        <v>0.18</v>
      </c>
      <c r="AF4882" s="7">
        <f t="shared" si="754"/>
        <v>19.405799999999999</v>
      </c>
      <c r="AG4882" s="16">
        <v>0</v>
      </c>
      <c r="AH4882" s="84">
        <f t="shared" si="751"/>
        <v>107.81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3607</v>
      </c>
      <c r="B4883" s="91" t="s">
        <v>35</v>
      </c>
      <c r="C4883" s="91" t="s">
        <v>36</v>
      </c>
      <c r="D4883" s="91" t="s">
        <v>54</v>
      </c>
      <c r="E4883" s="91" t="s">
        <v>1203</v>
      </c>
      <c r="F4883" s="91" t="s">
        <v>1204</v>
      </c>
      <c r="G4883" s="91" t="s">
        <v>1203</v>
      </c>
      <c r="H4883" s="91">
        <v>22</v>
      </c>
      <c r="I4883" s="91" t="s">
        <v>2938</v>
      </c>
      <c r="J4883" s="2" t="s">
        <v>3313</v>
      </c>
      <c r="K4883" s="2" t="s">
        <v>3392</v>
      </c>
      <c r="L4883" s="2" t="s">
        <v>35</v>
      </c>
      <c r="M4883" s="91" t="s">
        <v>1203</v>
      </c>
      <c r="N4883" s="64"/>
      <c r="O4883" s="64" t="s">
        <v>45</v>
      </c>
      <c r="P4883" s="64" t="s">
        <v>41</v>
      </c>
      <c r="Q4883" s="16">
        <v>0</v>
      </c>
      <c r="R4883" s="64">
        <v>49572</v>
      </c>
      <c r="S4883" s="64"/>
      <c r="T4883" s="84">
        <v>-67672</v>
      </c>
      <c r="U4883" s="84"/>
      <c r="V4883" s="84">
        <v>0</v>
      </c>
      <c r="W4883" s="84">
        <f t="shared" si="749"/>
        <v>-67672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0.18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3607</v>
      </c>
      <c r="B4884" s="91" t="s">
        <v>35</v>
      </c>
      <c r="C4884" s="91" t="s">
        <v>36</v>
      </c>
      <c r="D4884" s="91" t="s">
        <v>54</v>
      </c>
      <c r="E4884" s="91" t="s">
        <v>461</v>
      </c>
      <c r="F4884" s="91" t="s">
        <v>461</v>
      </c>
      <c r="G4884" s="91" t="s">
        <v>461</v>
      </c>
      <c r="H4884" s="91">
        <v>22</v>
      </c>
      <c r="I4884" s="91" t="s">
        <v>2938</v>
      </c>
      <c r="J4884" s="2" t="s">
        <v>3313</v>
      </c>
      <c r="K4884" s="2" t="s">
        <v>3392</v>
      </c>
      <c r="L4884" s="2" t="s">
        <v>35</v>
      </c>
      <c r="M4884" s="91" t="s">
        <v>3124</v>
      </c>
      <c r="N4884" s="64"/>
      <c r="O4884" s="64" t="s">
        <v>413</v>
      </c>
      <c r="P4884" s="64" t="s">
        <v>41</v>
      </c>
      <c r="Q4884" s="16">
        <v>0</v>
      </c>
      <c r="R4884" s="64">
        <v>67222</v>
      </c>
      <c r="S4884" s="64"/>
      <c r="T4884" s="84">
        <v>7130.130000000001</v>
      </c>
      <c r="U4884" s="84"/>
      <c r="V4884" s="84">
        <v>0</v>
      </c>
      <c r="W4884" s="84">
        <f t="shared" si="749"/>
        <v>7130.130000000001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0.09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3607</v>
      </c>
      <c r="B4885" s="91" t="s">
        <v>35</v>
      </c>
      <c r="C4885" s="91" t="s">
        <v>47</v>
      </c>
      <c r="D4885" s="91" t="s">
        <v>63</v>
      </c>
      <c r="E4885" s="91" t="s">
        <v>2483</v>
      </c>
      <c r="F4885" s="91" t="s">
        <v>2483</v>
      </c>
      <c r="G4885" s="91" t="s">
        <v>2483</v>
      </c>
      <c r="H4885" s="91">
        <v>22</v>
      </c>
      <c r="I4885" s="91" t="s">
        <v>2938</v>
      </c>
      <c r="J4885" s="2" t="s">
        <v>3313</v>
      </c>
      <c r="K4885" s="2" t="s">
        <v>3392</v>
      </c>
      <c r="L4885" s="2" t="s">
        <v>35</v>
      </c>
      <c r="M4885" s="91" t="s">
        <v>2483</v>
      </c>
      <c r="N4885" s="64"/>
      <c r="O4885" s="64" t="s">
        <v>45</v>
      </c>
      <c r="P4885" s="64" t="s">
        <v>41</v>
      </c>
      <c r="Q4885" s="16">
        <v>0</v>
      </c>
      <c r="R4885" s="64">
        <v>26532</v>
      </c>
      <c r="S4885" s="64"/>
      <c r="T4885" s="84">
        <v>-41545.46</v>
      </c>
      <c r="U4885" s="84"/>
      <c r="V4885" s="84">
        <v>0</v>
      </c>
      <c r="W4885" s="84">
        <f t="shared" si="749"/>
        <v>-41545.46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3420</v>
      </c>
      <c r="B4886" s="91" t="s">
        <v>35</v>
      </c>
      <c r="C4886" s="91" t="s">
        <v>47</v>
      </c>
      <c r="D4886" s="91" t="s">
        <v>48</v>
      </c>
      <c r="E4886" s="91" t="s">
        <v>3081</v>
      </c>
      <c r="F4886" s="91" t="s">
        <v>3081</v>
      </c>
      <c r="G4886" s="91" t="s">
        <v>3081</v>
      </c>
      <c r="H4886" s="91">
        <v>22</v>
      </c>
      <c r="I4886" s="91" t="s">
        <v>2938</v>
      </c>
      <c r="J4886" s="2" t="s">
        <v>3313</v>
      </c>
      <c r="K4886" s="2" t="s">
        <v>3392</v>
      </c>
      <c r="L4886" s="2" t="s">
        <v>35</v>
      </c>
      <c r="M4886" s="91" t="s">
        <v>3081</v>
      </c>
      <c r="N4886" s="64"/>
      <c r="O4886" s="64" t="s">
        <v>45</v>
      </c>
      <c r="P4886" s="64" t="s">
        <v>41</v>
      </c>
      <c r="Q4886" s="16">
        <v>0</v>
      </c>
      <c r="R4886" s="64">
        <v>169952</v>
      </c>
      <c r="S4886" s="64"/>
      <c r="T4886" s="84">
        <v>-10080.1</v>
      </c>
      <c r="U4886" s="84"/>
      <c r="V4886" s="84">
        <v>0</v>
      </c>
      <c r="W4886" s="84">
        <f t="shared" si="749"/>
        <v>-10080.1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3420</v>
      </c>
      <c r="B4887" s="91" t="s">
        <v>35</v>
      </c>
      <c r="C4887" s="91" t="s">
        <v>47</v>
      </c>
      <c r="D4887" s="91" t="s">
        <v>48</v>
      </c>
      <c r="E4887" s="91" t="s">
        <v>2282</v>
      </c>
      <c r="F4887" s="91" t="s">
        <v>2983</v>
      </c>
      <c r="G4887" s="91" t="s">
        <v>2282</v>
      </c>
      <c r="H4887" s="91">
        <v>22</v>
      </c>
      <c r="I4887" s="91" t="s">
        <v>2938</v>
      </c>
      <c r="J4887" s="2" t="s">
        <v>3313</v>
      </c>
      <c r="K4887" s="2" t="s">
        <v>3392</v>
      </c>
      <c r="L4887" s="2" t="s">
        <v>35</v>
      </c>
      <c r="M4887" s="91" t="s">
        <v>2282</v>
      </c>
      <c r="N4887" s="64"/>
      <c r="O4887" s="64" t="s">
        <v>45</v>
      </c>
      <c r="P4887" s="64" t="s">
        <v>46</v>
      </c>
      <c r="Q4887" s="16">
        <v>0.04</v>
      </c>
      <c r="R4887" s="64">
        <v>208532</v>
      </c>
      <c r="S4887" s="64"/>
      <c r="T4887" s="84">
        <v>-365615.88</v>
      </c>
      <c r="U4887" s="84"/>
      <c r="V4887" s="84">
        <v>0</v>
      </c>
      <c r="W4887" s="84">
        <f t="shared" si="749"/>
        <v>-365615.88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3607</v>
      </c>
      <c r="B4888" s="91" t="s">
        <v>35</v>
      </c>
      <c r="C4888" s="91" t="s">
        <v>166</v>
      </c>
      <c r="D4888" s="91" t="s">
        <v>171</v>
      </c>
      <c r="E4888" s="91" t="s">
        <v>3015</v>
      </c>
      <c r="F4888" s="91" t="s">
        <v>3015</v>
      </c>
      <c r="G4888" s="91" t="s">
        <v>3015</v>
      </c>
      <c r="H4888" s="91">
        <v>22</v>
      </c>
      <c r="I4888" s="91" t="s">
        <v>2938</v>
      </c>
      <c r="J4888" s="2" t="s">
        <v>3313</v>
      </c>
      <c r="K4888" s="2" t="s">
        <v>3392</v>
      </c>
      <c r="L4888" s="2" t="s">
        <v>35</v>
      </c>
      <c r="M4888" s="91" t="s">
        <v>3015</v>
      </c>
      <c r="N4888" s="64"/>
      <c r="O4888" s="64" t="s">
        <v>45</v>
      </c>
      <c r="P4888" s="64" t="s">
        <v>41</v>
      </c>
      <c r="Q4888" s="16">
        <v>0</v>
      </c>
      <c r="R4888" s="64">
        <v>51562</v>
      </c>
      <c r="S4888" s="64"/>
      <c r="T4888" s="84">
        <v>-168764.61</v>
      </c>
      <c r="U4888" s="84"/>
      <c r="V4888" s="84">
        <v>0</v>
      </c>
      <c r="W4888" s="84">
        <f t="shared" si="749"/>
        <v>-168764.61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3420</v>
      </c>
      <c r="B4889" s="91" t="s">
        <v>35</v>
      </c>
      <c r="C4889" s="91" t="s">
        <v>47</v>
      </c>
      <c r="D4889" s="91" t="s">
        <v>48</v>
      </c>
      <c r="E4889" s="91" t="s">
        <v>2485</v>
      </c>
      <c r="F4889" s="91" t="s">
        <v>2486</v>
      </c>
      <c r="G4889" s="91" t="s">
        <v>2485</v>
      </c>
      <c r="H4889" s="91">
        <v>22</v>
      </c>
      <c r="I4889" s="91" t="s">
        <v>2938</v>
      </c>
      <c r="J4889" s="2" t="s">
        <v>3313</v>
      </c>
      <c r="K4889" s="2" t="s">
        <v>3392</v>
      </c>
      <c r="L4889" s="2" t="s">
        <v>35</v>
      </c>
      <c r="M4889" s="91" t="s">
        <v>2485</v>
      </c>
      <c r="N4889" s="64"/>
      <c r="O4889" s="64" t="s">
        <v>45</v>
      </c>
      <c r="P4889" s="64" t="s">
        <v>41</v>
      </c>
      <c r="Q4889" s="16">
        <v>0</v>
      </c>
      <c r="R4889" s="64">
        <v>52872</v>
      </c>
      <c r="S4889" s="64"/>
      <c r="T4889" s="84">
        <v>-51441.16</v>
      </c>
      <c r="U4889" s="84"/>
      <c r="V4889" s="84">
        <v>0</v>
      </c>
      <c r="W4889" s="84">
        <f t="shared" si="749"/>
        <v>-51441.16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3607</v>
      </c>
      <c r="B4890" s="91" t="s">
        <v>35</v>
      </c>
      <c r="C4890" s="91" t="s">
        <v>166</v>
      </c>
      <c r="D4890" s="91" t="s">
        <v>176</v>
      </c>
      <c r="E4890" s="91" t="s">
        <v>1969</v>
      </c>
      <c r="F4890" s="91" t="s">
        <v>1969</v>
      </c>
      <c r="G4890" s="91" t="s">
        <v>1969</v>
      </c>
      <c r="H4890" s="91">
        <v>22</v>
      </c>
      <c r="I4890" s="91" t="s">
        <v>2938</v>
      </c>
      <c r="J4890" s="2" t="s">
        <v>3313</v>
      </c>
      <c r="K4890" s="2" t="s">
        <v>3392</v>
      </c>
      <c r="L4890" s="2" t="s">
        <v>35</v>
      </c>
      <c r="M4890" s="91" t="s">
        <v>3022</v>
      </c>
      <c r="N4890" s="64"/>
      <c r="O4890" s="64" t="s">
        <v>45</v>
      </c>
      <c r="P4890" s="64" t="s">
        <v>41</v>
      </c>
      <c r="Q4890" s="16">
        <v>0</v>
      </c>
      <c r="R4890" s="64">
        <v>41722</v>
      </c>
      <c r="S4890" s="64"/>
      <c r="T4890" s="84">
        <v>-145114.81</v>
      </c>
      <c r="U4890" s="84"/>
      <c r="V4890" s="84">
        <v>0</v>
      </c>
      <c r="W4890" s="84">
        <f t="shared" si="749"/>
        <v>-145114.81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3608</v>
      </c>
      <c r="B4891" s="91" t="s">
        <v>35</v>
      </c>
      <c r="C4891" s="91" t="s">
        <v>166</v>
      </c>
      <c r="D4891" s="91" t="s">
        <v>167</v>
      </c>
      <c r="E4891" s="91" t="s">
        <v>618</v>
      </c>
      <c r="F4891" s="91" t="s">
        <v>618</v>
      </c>
      <c r="G4891" s="91" t="s">
        <v>618</v>
      </c>
      <c r="H4891" s="91">
        <v>22</v>
      </c>
      <c r="I4891" s="91" t="s">
        <v>2938</v>
      </c>
      <c r="J4891" s="2" t="s">
        <v>3313</v>
      </c>
      <c r="K4891" s="2" t="s">
        <v>3392</v>
      </c>
      <c r="L4891" s="2" t="s">
        <v>35</v>
      </c>
      <c r="M4891" s="91" t="s">
        <v>619</v>
      </c>
      <c r="N4891" s="64"/>
      <c r="O4891" s="64" t="s">
        <v>45</v>
      </c>
      <c r="P4891" s="64" t="s">
        <v>41</v>
      </c>
      <c r="Q4891" s="16">
        <v>0</v>
      </c>
      <c r="R4891" s="64">
        <v>31572</v>
      </c>
      <c r="S4891" s="64"/>
      <c r="T4891" s="84">
        <v>-6716.95</v>
      </c>
      <c r="U4891" s="84"/>
      <c r="V4891" s="84">
        <v>0</v>
      </c>
      <c r="W4891" s="84">
        <f t="shared" si="749"/>
        <v>-6716.95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3607</v>
      </c>
      <c r="B4892" s="91" t="s">
        <v>35</v>
      </c>
      <c r="C4892" s="91" t="s">
        <v>36</v>
      </c>
      <c r="D4892" s="91" t="s">
        <v>37</v>
      </c>
      <c r="E4892" s="91" t="s">
        <v>57</v>
      </c>
      <c r="F4892" s="91" t="s">
        <v>3075</v>
      </c>
      <c r="G4892" s="91" t="s">
        <v>57</v>
      </c>
      <c r="H4892" s="91">
        <v>22</v>
      </c>
      <c r="I4892" s="91" t="s">
        <v>2938</v>
      </c>
      <c r="J4892" s="2" t="s">
        <v>3313</v>
      </c>
      <c r="K4892" s="2" t="s">
        <v>3392</v>
      </c>
      <c r="L4892" s="2" t="s">
        <v>35</v>
      </c>
      <c r="M4892" s="91" t="s">
        <v>3080</v>
      </c>
      <c r="N4892" s="64"/>
      <c r="O4892" s="64" t="s">
        <v>45</v>
      </c>
      <c r="P4892" s="64" t="s">
        <v>46</v>
      </c>
      <c r="Q4892" s="16">
        <v>0.04</v>
      </c>
      <c r="R4892" s="64">
        <v>33302</v>
      </c>
      <c r="S4892" s="64"/>
      <c r="T4892" s="84">
        <v>-3229.28</v>
      </c>
      <c r="U4892" s="84"/>
      <c r="V4892" s="84">
        <v>0</v>
      </c>
      <c r="W4892" s="84">
        <f t="shared" si="749"/>
        <v>-3229.28</v>
      </c>
      <c r="X4892" s="84">
        <f t="shared" si="752"/>
        <v>0</v>
      </c>
      <c r="Y4892" s="84"/>
      <c r="Z4892" s="16">
        <v>0</v>
      </c>
      <c r="AA4892" s="7">
        <v>0</v>
      </c>
      <c r="AB4892" s="7">
        <f t="shared" si="755"/>
        <v>0</v>
      </c>
      <c r="AC4892" s="5">
        <f t="shared" si="753"/>
        <v>0</v>
      </c>
      <c r="AD4892" s="84">
        <f t="shared" si="750"/>
        <v>0</v>
      </c>
      <c r="AE4892" s="3">
        <f>VLOOKUP(I4892,[1]媒体政策预估表!A:N,MATCH(O4892,[1]媒体政策预估表!$A$2:$M$2,0),0)</f>
        <v>0.18</v>
      </c>
      <c r="AF4892" s="7">
        <f t="shared" si="754"/>
        <v>0</v>
      </c>
      <c r="AG4892" s="16">
        <v>0</v>
      </c>
      <c r="AH4892" s="84">
        <f t="shared" si="751"/>
        <v>0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3420</v>
      </c>
      <c r="B4893" s="91" t="s">
        <v>35</v>
      </c>
      <c r="C4893" s="91" t="s">
        <v>166</v>
      </c>
      <c r="D4893" s="91" t="s">
        <v>176</v>
      </c>
      <c r="E4893" s="91" t="s">
        <v>1969</v>
      </c>
      <c r="F4893" s="91" t="s">
        <v>1969</v>
      </c>
      <c r="G4893" s="91" t="s">
        <v>1969</v>
      </c>
      <c r="H4893" s="91">
        <v>22</v>
      </c>
      <c r="I4893" s="91" t="s">
        <v>2938</v>
      </c>
      <c r="J4893" s="2" t="s">
        <v>3313</v>
      </c>
      <c r="K4893" s="2" t="s">
        <v>3392</v>
      </c>
      <c r="L4893" s="2" t="s">
        <v>35</v>
      </c>
      <c r="M4893" s="91" t="s">
        <v>2607</v>
      </c>
      <c r="N4893" s="64"/>
      <c r="O4893" s="64" t="s">
        <v>45</v>
      </c>
      <c r="P4893" s="64" t="s">
        <v>41</v>
      </c>
      <c r="Q4893" s="16">
        <v>0</v>
      </c>
      <c r="R4893" s="64">
        <v>20942</v>
      </c>
      <c r="S4893" s="64"/>
      <c r="T4893" s="84">
        <v>-69890.53</v>
      </c>
      <c r="U4893" s="84"/>
      <c r="V4893" s="84">
        <v>477.07</v>
      </c>
      <c r="W4893" s="84">
        <f t="shared" si="749"/>
        <v>-70367.600000000006</v>
      </c>
      <c r="X4893" s="84">
        <f t="shared" si="752"/>
        <v>477.07</v>
      </c>
      <c r="Y4893" s="84"/>
      <c r="Z4893" s="16">
        <v>0</v>
      </c>
      <c r="AA4893" s="7">
        <v>0</v>
      </c>
      <c r="AB4893" s="7">
        <f t="shared" si="755"/>
        <v>477.07</v>
      </c>
      <c r="AC4893" s="5">
        <f t="shared" si="753"/>
        <v>0</v>
      </c>
      <c r="AD4893" s="84">
        <f t="shared" si="750"/>
        <v>477.07</v>
      </c>
      <c r="AE4893" s="3">
        <f>VLOOKUP(I4893,[1]媒体政策预估表!A:N,MATCH(O4893,[1]媒体政策预估表!$A$2:$M$2,0),0)</f>
        <v>0.18</v>
      </c>
      <c r="AF4893" s="7">
        <f t="shared" si="754"/>
        <v>85.872599999999991</v>
      </c>
      <c r="AG4893" s="16">
        <v>0</v>
      </c>
      <c r="AH4893" s="84">
        <f t="shared" si="751"/>
        <v>477.07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3420</v>
      </c>
      <c r="B4894" s="91" t="s">
        <v>35</v>
      </c>
      <c r="C4894" s="91" t="s">
        <v>166</v>
      </c>
      <c r="D4894" s="91" t="s">
        <v>183</v>
      </c>
      <c r="E4894" s="91" t="s">
        <v>184</v>
      </c>
      <c r="F4894" s="91" t="s">
        <v>185</v>
      </c>
      <c r="G4894" s="91" t="s">
        <v>184</v>
      </c>
      <c r="H4894" s="91">
        <v>22</v>
      </c>
      <c r="I4894" s="91" t="s">
        <v>2938</v>
      </c>
      <c r="J4894" s="2" t="s">
        <v>3313</v>
      </c>
      <c r="K4894" s="2" t="s">
        <v>3392</v>
      </c>
      <c r="L4894" s="2" t="s">
        <v>35</v>
      </c>
      <c r="M4894" s="91" t="s">
        <v>3042</v>
      </c>
      <c r="N4894" s="64"/>
      <c r="O4894" s="64" t="s">
        <v>45</v>
      </c>
      <c r="P4894" s="64" t="s">
        <v>41</v>
      </c>
      <c r="Q4894" s="16">
        <v>0</v>
      </c>
      <c r="R4894" s="64">
        <v>116712</v>
      </c>
      <c r="S4894" s="64"/>
      <c r="T4894" s="84">
        <v>-26</v>
      </c>
      <c r="U4894" s="84"/>
      <c r="V4894" s="84">
        <v>0</v>
      </c>
      <c r="W4894" s="84">
        <f t="shared" si="749"/>
        <v>-26</v>
      </c>
      <c r="X4894" s="84">
        <f t="shared" si="752"/>
        <v>0</v>
      </c>
      <c r="Y4894" s="84"/>
      <c r="Z4894" s="16">
        <v>0.02</v>
      </c>
      <c r="AA4894" s="7">
        <f>X4894/(1-Z4894)*Z4894</f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3420</v>
      </c>
      <c r="B4895" s="91" t="s">
        <v>35</v>
      </c>
      <c r="C4895" s="91" t="s">
        <v>47</v>
      </c>
      <c r="D4895" s="91" t="s">
        <v>48</v>
      </c>
      <c r="E4895" s="91" t="s">
        <v>2912</v>
      </c>
      <c r="F4895" s="91" t="s">
        <v>2912</v>
      </c>
      <c r="G4895" s="91" t="s">
        <v>2912</v>
      </c>
      <c r="H4895" s="91">
        <v>22</v>
      </c>
      <c r="I4895" s="91" t="s">
        <v>2938</v>
      </c>
      <c r="J4895" s="2" t="s">
        <v>3313</v>
      </c>
      <c r="K4895" s="2" t="s">
        <v>3392</v>
      </c>
      <c r="L4895" s="2" t="s">
        <v>35</v>
      </c>
      <c r="M4895" s="91" t="s">
        <v>2986</v>
      </c>
      <c r="N4895" s="64"/>
      <c r="O4895" s="64" t="s">
        <v>45</v>
      </c>
      <c r="P4895" s="64" t="s">
        <v>41</v>
      </c>
      <c r="Q4895" s="16">
        <v>0</v>
      </c>
      <c r="R4895" s="64">
        <v>235462</v>
      </c>
      <c r="S4895" s="64"/>
      <c r="T4895" s="84">
        <v>-160375.22</v>
      </c>
      <c r="U4895" s="84"/>
      <c r="V4895" s="84">
        <v>0</v>
      </c>
      <c r="W4895" s="84">
        <f t="shared" si="749"/>
        <v>-160375.22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0.18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3607</v>
      </c>
      <c r="B4896" s="91" t="s">
        <v>35</v>
      </c>
      <c r="C4896" s="91" t="s">
        <v>59</v>
      </c>
      <c r="D4896" s="91" t="s">
        <v>60</v>
      </c>
      <c r="E4896" s="91" t="s">
        <v>894</v>
      </c>
      <c r="F4896" s="91" t="s">
        <v>3089</v>
      </c>
      <c r="G4896" s="91" t="s">
        <v>894</v>
      </c>
      <c r="H4896" s="91">
        <v>22</v>
      </c>
      <c r="I4896" s="91" t="s">
        <v>2938</v>
      </c>
      <c r="J4896" s="2" t="s">
        <v>3313</v>
      </c>
      <c r="K4896" s="2" t="s">
        <v>3392</v>
      </c>
      <c r="L4896" s="2" t="s">
        <v>35</v>
      </c>
      <c r="M4896" s="91" t="s">
        <v>3088</v>
      </c>
      <c r="N4896" s="64"/>
      <c r="O4896" s="64" t="s">
        <v>413</v>
      </c>
      <c r="P4896" s="64" t="s">
        <v>46</v>
      </c>
      <c r="Q4896" s="16">
        <v>0.05</v>
      </c>
      <c r="R4896" s="64">
        <v>3316</v>
      </c>
      <c r="S4896" s="64"/>
      <c r="T4896" s="84">
        <v>356.31999999999971</v>
      </c>
      <c r="U4896" s="84"/>
      <c r="V4896" s="84">
        <v>0</v>
      </c>
      <c r="W4896" s="84">
        <f t="shared" si="749"/>
        <v>356.31999999999971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3607</v>
      </c>
      <c r="B4897" s="91" t="s">
        <v>35</v>
      </c>
      <c r="C4897" s="91" t="s">
        <v>166</v>
      </c>
      <c r="D4897" s="91" t="s">
        <v>176</v>
      </c>
      <c r="E4897" s="91" t="s">
        <v>654</v>
      </c>
      <c r="F4897" s="91" t="s">
        <v>654</v>
      </c>
      <c r="G4897" s="91" t="s">
        <v>654</v>
      </c>
      <c r="H4897" s="91">
        <v>22</v>
      </c>
      <c r="I4897" s="91" t="s">
        <v>2938</v>
      </c>
      <c r="J4897" s="2" t="s">
        <v>3313</v>
      </c>
      <c r="K4897" s="2" t="s">
        <v>3392</v>
      </c>
      <c r="L4897" s="2" t="s">
        <v>35</v>
      </c>
      <c r="M4897" s="91" t="s">
        <v>654</v>
      </c>
      <c r="N4897" s="64"/>
      <c r="O4897" s="64" t="s">
        <v>413</v>
      </c>
      <c r="P4897" s="64" t="s">
        <v>46</v>
      </c>
      <c r="Q4897" s="16">
        <v>0.02</v>
      </c>
      <c r="R4897" s="64">
        <v>104552</v>
      </c>
      <c r="S4897" s="64"/>
      <c r="T4897" s="84">
        <v>-48518.63</v>
      </c>
      <c r="U4897" s="84"/>
      <c r="V4897" s="84">
        <v>0</v>
      </c>
      <c r="W4897" s="84">
        <f t="shared" si="749"/>
        <v>-48518.63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0.09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3607</v>
      </c>
      <c r="B4898" s="91" t="s">
        <v>35</v>
      </c>
      <c r="C4898" s="91" t="s">
        <v>59</v>
      </c>
      <c r="D4898" s="91" t="s">
        <v>60</v>
      </c>
      <c r="E4898" s="91" t="s">
        <v>3061</v>
      </c>
      <c r="F4898" s="91" t="s">
        <v>3061</v>
      </c>
      <c r="G4898" s="91" t="s">
        <v>3061</v>
      </c>
      <c r="H4898" s="91">
        <v>22</v>
      </c>
      <c r="I4898" s="91" t="s">
        <v>2938</v>
      </c>
      <c r="J4898" s="2" t="s">
        <v>3313</v>
      </c>
      <c r="K4898" s="2" t="s">
        <v>3392</v>
      </c>
      <c r="L4898" s="2" t="s">
        <v>35</v>
      </c>
      <c r="M4898" s="91" t="s">
        <v>3061</v>
      </c>
      <c r="N4898" s="64"/>
      <c r="O4898" s="64" t="s">
        <v>45</v>
      </c>
      <c r="P4898" s="64" t="s">
        <v>41</v>
      </c>
      <c r="Q4898" s="16">
        <v>0</v>
      </c>
      <c r="R4898" s="64">
        <v>96962</v>
      </c>
      <c r="S4898" s="64"/>
      <c r="T4898" s="84">
        <v>-293.76</v>
      </c>
      <c r="U4898" s="84"/>
      <c r="V4898" s="84">
        <v>0</v>
      </c>
      <c r="W4898" s="84">
        <f t="shared" si="749"/>
        <v>-293.76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3607</v>
      </c>
      <c r="B4899" s="91" t="s">
        <v>35</v>
      </c>
      <c r="C4899" s="91" t="s">
        <v>166</v>
      </c>
      <c r="D4899" s="91" t="s">
        <v>167</v>
      </c>
      <c r="E4899" s="91" t="s">
        <v>2132</v>
      </c>
      <c r="F4899" s="91" t="s">
        <v>2132</v>
      </c>
      <c r="G4899" s="91" t="s">
        <v>2132</v>
      </c>
      <c r="H4899" s="91">
        <v>22</v>
      </c>
      <c r="I4899" s="91" t="s">
        <v>2938</v>
      </c>
      <c r="J4899" s="2" t="s">
        <v>3313</v>
      </c>
      <c r="K4899" s="2" t="s">
        <v>3392</v>
      </c>
      <c r="L4899" s="2" t="s">
        <v>35</v>
      </c>
      <c r="M4899" s="91" t="s">
        <v>3007</v>
      </c>
      <c r="N4899" s="64"/>
      <c r="O4899" s="64" t="s">
        <v>45</v>
      </c>
      <c r="P4899" s="64" t="s">
        <v>41</v>
      </c>
      <c r="Q4899" s="16">
        <v>0</v>
      </c>
      <c r="R4899" s="64">
        <v>238232</v>
      </c>
      <c r="S4899" s="64"/>
      <c r="T4899" s="84">
        <v>-935756.02</v>
      </c>
      <c r="U4899" s="84"/>
      <c r="V4899" s="84">
        <v>0</v>
      </c>
      <c r="W4899" s="84">
        <f t="shared" si="749"/>
        <v>-935756.02</v>
      </c>
      <c r="X4899" s="84">
        <f t="shared" si="752"/>
        <v>0</v>
      </c>
      <c r="Y4899" s="84"/>
      <c r="Z4899" s="16">
        <v>0</v>
      </c>
      <c r="AA4899" s="7">
        <v>0</v>
      </c>
      <c r="AB4899" s="7">
        <f t="shared" si="755"/>
        <v>0</v>
      </c>
      <c r="AC4899" s="5">
        <f t="shared" si="753"/>
        <v>0</v>
      </c>
      <c r="AD4899" s="84">
        <f t="shared" si="750"/>
        <v>0</v>
      </c>
      <c r="AE4899" s="3">
        <f>VLOOKUP(I4899,[1]媒体政策预估表!A:N,MATCH(O4899,[1]媒体政策预估表!$A$2:$M$2,0),0)</f>
        <v>0.18</v>
      </c>
      <c r="AF4899" s="7">
        <f t="shared" si="754"/>
        <v>0</v>
      </c>
      <c r="AG4899" s="16">
        <v>0</v>
      </c>
      <c r="AH4899" s="84">
        <f t="shared" si="751"/>
        <v>0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3420</v>
      </c>
      <c r="B4900" s="91" t="s">
        <v>35</v>
      </c>
      <c r="C4900" s="91" t="s">
        <v>36</v>
      </c>
      <c r="D4900" s="91" t="s">
        <v>54</v>
      </c>
      <c r="E4900" s="91" t="s">
        <v>115</v>
      </c>
      <c r="F4900" s="91" t="s">
        <v>115</v>
      </c>
      <c r="G4900" s="91" t="s">
        <v>115</v>
      </c>
      <c r="H4900" s="91">
        <v>22</v>
      </c>
      <c r="I4900" s="91" t="s">
        <v>2938</v>
      </c>
      <c r="J4900" s="2" t="s">
        <v>3313</v>
      </c>
      <c r="K4900" s="2" t="s">
        <v>3392</v>
      </c>
      <c r="L4900" s="2" t="s">
        <v>35</v>
      </c>
      <c r="M4900" s="91" t="s">
        <v>1869</v>
      </c>
      <c r="N4900" s="64"/>
      <c r="O4900" s="64" t="s">
        <v>45</v>
      </c>
      <c r="P4900" s="64" t="s">
        <v>46</v>
      </c>
      <c r="Q4900" s="16">
        <v>0.04</v>
      </c>
      <c r="R4900" s="64">
        <v>62122</v>
      </c>
      <c r="S4900" s="64"/>
      <c r="T4900" s="84">
        <v>-430564.51</v>
      </c>
      <c r="U4900" s="84"/>
      <c r="V4900" s="84">
        <v>869862.15</v>
      </c>
      <c r="W4900" s="84">
        <f t="shared" si="749"/>
        <v>-1300426.6600000001</v>
      </c>
      <c r="X4900" s="84">
        <f t="shared" si="752"/>
        <v>836405.9134615385</v>
      </c>
      <c r="Y4900" s="84"/>
      <c r="Z4900" s="16">
        <v>0</v>
      </c>
      <c r="AA4900" s="7">
        <v>0</v>
      </c>
      <c r="AB4900" s="7">
        <f t="shared" si="755"/>
        <v>836405.9134615385</v>
      </c>
      <c r="AC4900" s="5">
        <f t="shared" si="753"/>
        <v>33456.236538461526</v>
      </c>
      <c r="AD4900" s="84">
        <f t="shared" si="750"/>
        <v>869862.15</v>
      </c>
      <c r="AE4900" s="3">
        <f>VLOOKUP(I4900,[1]媒体政策预估表!A:N,MATCH(O4900,[1]媒体政策预估表!$A$2:$M$2,0),0)</f>
        <v>0.18</v>
      </c>
      <c r="AF4900" s="7">
        <f t="shared" si="754"/>
        <v>156575.18700000001</v>
      </c>
      <c r="AG4900" s="16">
        <v>0</v>
      </c>
      <c r="AH4900" s="84">
        <f t="shared" si="751"/>
        <v>869862.15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3420</v>
      </c>
      <c r="B4901" s="91" t="s">
        <v>35</v>
      </c>
      <c r="C4901" s="91" t="s">
        <v>166</v>
      </c>
      <c r="D4901" s="91" t="s">
        <v>176</v>
      </c>
      <c r="E4901" s="91" t="s">
        <v>1969</v>
      </c>
      <c r="F4901" s="91" t="s">
        <v>1969</v>
      </c>
      <c r="G4901" s="91" t="s">
        <v>1969</v>
      </c>
      <c r="H4901" s="91">
        <v>22</v>
      </c>
      <c r="I4901" s="91" t="s">
        <v>2938</v>
      </c>
      <c r="J4901" s="2" t="s">
        <v>3313</v>
      </c>
      <c r="K4901" s="2" t="s">
        <v>3392</v>
      </c>
      <c r="L4901" s="2" t="s">
        <v>35</v>
      </c>
      <c r="M4901" s="91" t="s">
        <v>3056</v>
      </c>
      <c r="N4901" s="64"/>
      <c r="O4901" s="64" t="s">
        <v>45</v>
      </c>
      <c r="P4901" s="64" t="s">
        <v>41</v>
      </c>
      <c r="Q4901" s="16">
        <v>0</v>
      </c>
      <c r="R4901" s="64">
        <v>215482</v>
      </c>
      <c r="S4901" s="64"/>
      <c r="T4901" s="84">
        <v>-23601.200000000001</v>
      </c>
      <c r="U4901" s="84"/>
      <c r="V4901" s="84">
        <v>0</v>
      </c>
      <c r="W4901" s="84">
        <f t="shared" si="749"/>
        <v>-23601.200000000001</v>
      </c>
      <c r="X4901" s="84">
        <f t="shared" si="752"/>
        <v>0</v>
      </c>
      <c r="Y4901" s="84"/>
      <c r="Z4901" s="16">
        <v>0</v>
      </c>
      <c r="AA4901" s="7">
        <v>0</v>
      </c>
      <c r="AB4901" s="7">
        <f t="shared" si="755"/>
        <v>0</v>
      </c>
      <c r="AC4901" s="5">
        <f t="shared" si="753"/>
        <v>0</v>
      </c>
      <c r="AD4901" s="84">
        <f t="shared" si="750"/>
        <v>0</v>
      </c>
      <c r="AE4901" s="3">
        <f>VLOOKUP(I4901,[1]媒体政策预估表!A:N,MATCH(O4901,[1]媒体政策预估表!$A$2:$M$2,0),0)</f>
        <v>0.18</v>
      </c>
      <c r="AF4901" s="7">
        <f t="shared" si="754"/>
        <v>0</v>
      </c>
      <c r="AG4901" s="16">
        <v>0</v>
      </c>
      <c r="AH4901" s="84">
        <f t="shared" si="751"/>
        <v>0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3420</v>
      </c>
      <c r="B4902" s="91" t="s">
        <v>35</v>
      </c>
      <c r="C4902" s="91" t="s">
        <v>36</v>
      </c>
      <c r="D4902" s="91" t="s">
        <v>54</v>
      </c>
      <c r="E4902" s="91" t="s">
        <v>115</v>
      </c>
      <c r="F4902" s="91" t="s">
        <v>115</v>
      </c>
      <c r="G4902" s="91" t="s">
        <v>115</v>
      </c>
      <c r="H4902" s="91">
        <v>22</v>
      </c>
      <c r="I4902" s="91" t="s">
        <v>2938</v>
      </c>
      <c r="J4902" s="2" t="s">
        <v>3313</v>
      </c>
      <c r="K4902" s="2" t="s">
        <v>3392</v>
      </c>
      <c r="L4902" s="2" t="s">
        <v>35</v>
      </c>
      <c r="M4902" s="91" t="s">
        <v>2959</v>
      </c>
      <c r="N4902" s="64"/>
      <c r="O4902" s="64" t="s">
        <v>45</v>
      </c>
      <c r="P4902" s="64" t="s">
        <v>46</v>
      </c>
      <c r="Q4902" s="16">
        <v>0.04</v>
      </c>
      <c r="R4902" s="64">
        <v>238152</v>
      </c>
      <c r="S4902" s="64"/>
      <c r="T4902" s="84">
        <v>-58669.73</v>
      </c>
      <c r="U4902" s="84"/>
      <c r="V4902" s="84">
        <v>28680.400000000001</v>
      </c>
      <c r="W4902" s="84">
        <f t="shared" si="749"/>
        <v>-87350.13</v>
      </c>
      <c r="X4902" s="84">
        <f t="shared" si="752"/>
        <v>27577.307692307691</v>
      </c>
      <c r="Y4902" s="84"/>
      <c r="Z4902" s="16">
        <v>0</v>
      </c>
      <c r="AA4902" s="7">
        <v>0</v>
      </c>
      <c r="AB4902" s="7">
        <f t="shared" si="755"/>
        <v>27577.307692307691</v>
      </c>
      <c r="AC4902" s="5">
        <f t="shared" si="753"/>
        <v>1103.09230769231</v>
      </c>
      <c r="AD4902" s="84">
        <f t="shared" si="750"/>
        <v>28680.400000000001</v>
      </c>
      <c r="AE4902" s="3">
        <f>VLOOKUP(I4902,[1]媒体政策预估表!A:N,MATCH(O4902,[1]媒体政策预估表!$A$2:$M$2,0),0)</f>
        <v>0.18</v>
      </c>
      <c r="AF4902" s="7">
        <f t="shared" si="754"/>
        <v>5162.4719999999998</v>
      </c>
      <c r="AG4902" s="16">
        <v>0</v>
      </c>
      <c r="AH4902" s="84">
        <f t="shared" si="751"/>
        <v>28680.400000000001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3607</v>
      </c>
      <c r="B4903" s="91" t="s">
        <v>35</v>
      </c>
      <c r="C4903" s="91" t="s">
        <v>47</v>
      </c>
      <c r="D4903" s="91" t="s">
        <v>48</v>
      </c>
      <c r="E4903" s="91" t="s">
        <v>2912</v>
      </c>
      <c r="F4903" s="91" t="s">
        <v>2912</v>
      </c>
      <c r="G4903" s="91" t="s">
        <v>2912</v>
      </c>
      <c r="H4903" s="91">
        <v>22</v>
      </c>
      <c r="I4903" s="91" t="s">
        <v>2938</v>
      </c>
      <c r="J4903" s="2" t="s">
        <v>3313</v>
      </c>
      <c r="K4903" s="2" t="s">
        <v>3392</v>
      </c>
      <c r="L4903" s="2" t="s">
        <v>35</v>
      </c>
      <c r="M4903" s="91" t="s">
        <v>2987</v>
      </c>
      <c r="N4903" s="64"/>
      <c r="O4903" s="64" t="s">
        <v>45</v>
      </c>
      <c r="P4903" s="64" t="s">
        <v>41</v>
      </c>
      <c r="Q4903" s="16">
        <v>0</v>
      </c>
      <c r="R4903" s="64">
        <v>238242</v>
      </c>
      <c r="S4903" s="64"/>
      <c r="T4903" s="84">
        <v>-75624.570000000007</v>
      </c>
      <c r="U4903" s="84"/>
      <c r="V4903" s="84">
        <v>0</v>
      </c>
      <c r="W4903" s="84">
        <f t="shared" si="749"/>
        <v>-75624.570000000007</v>
      </c>
      <c r="X4903" s="84">
        <f t="shared" si="752"/>
        <v>0</v>
      </c>
      <c r="Y4903" s="84"/>
      <c r="Z4903" s="16">
        <v>0</v>
      </c>
      <c r="AA4903" s="7">
        <v>0</v>
      </c>
      <c r="AB4903" s="7">
        <f t="shared" si="755"/>
        <v>0</v>
      </c>
      <c r="AC4903" s="5">
        <f t="shared" si="753"/>
        <v>0</v>
      </c>
      <c r="AD4903" s="84">
        <f t="shared" si="750"/>
        <v>0</v>
      </c>
      <c r="AE4903" s="3">
        <f>VLOOKUP(I4903,[1]媒体政策预估表!A:N,MATCH(O4903,[1]媒体政策预估表!$A$2:$M$2,0),0)</f>
        <v>0.18</v>
      </c>
      <c r="AF4903" s="7">
        <f t="shared" si="754"/>
        <v>0</v>
      </c>
      <c r="AG4903" s="16">
        <v>0</v>
      </c>
      <c r="AH4903" s="84">
        <f t="shared" si="751"/>
        <v>0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3607</v>
      </c>
      <c r="B4904" s="91" t="s">
        <v>35</v>
      </c>
      <c r="C4904" s="91" t="s">
        <v>65</v>
      </c>
      <c r="D4904" s="91" t="s">
        <v>66</v>
      </c>
      <c r="E4904" s="91" t="s">
        <v>2357</v>
      </c>
      <c r="F4904" s="91" t="s">
        <v>2357</v>
      </c>
      <c r="G4904" s="91" t="s">
        <v>2357</v>
      </c>
      <c r="H4904" s="91">
        <v>22</v>
      </c>
      <c r="I4904" s="91" t="s">
        <v>2938</v>
      </c>
      <c r="J4904" s="2" t="s">
        <v>3313</v>
      </c>
      <c r="K4904" s="2" t="s">
        <v>3392</v>
      </c>
      <c r="L4904" s="2" t="s">
        <v>35</v>
      </c>
      <c r="M4904" s="91" t="s">
        <v>2357</v>
      </c>
      <c r="N4904" s="64"/>
      <c r="O4904" s="64" t="s">
        <v>45</v>
      </c>
      <c r="P4904" s="64" t="s">
        <v>46</v>
      </c>
      <c r="Q4904" s="16">
        <v>0.05</v>
      </c>
      <c r="R4904" s="64">
        <v>10872</v>
      </c>
      <c r="S4904" s="64"/>
      <c r="T4904" s="84">
        <v>-876159.79</v>
      </c>
      <c r="U4904" s="84"/>
      <c r="V4904" s="84">
        <v>1045913.22</v>
      </c>
      <c r="W4904" s="84">
        <f t="shared" si="749"/>
        <v>-1922073.01</v>
      </c>
      <c r="X4904" s="84">
        <f t="shared" si="752"/>
        <v>996107.82857142854</v>
      </c>
      <c r="Y4904" s="84"/>
      <c r="Z4904" s="16">
        <v>0</v>
      </c>
      <c r="AA4904" s="7">
        <v>0</v>
      </c>
      <c r="AB4904" s="7">
        <f t="shared" si="755"/>
        <v>996107.82857142854</v>
      </c>
      <c r="AC4904" s="5">
        <f t="shared" si="753"/>
        <v>49805.391428571427</v>
      </c>
      <c r="AD4904" s="84">
        <f t="shared" si="750"/>
        <v>1045913.22</v>
      </c>
      <c r="AE4904" s="3">
        <f>VLOOKUP(I4904,[1]媒体政策预估表!A:N,MATCH(O4904,[1]媒体政策预估表!$A$2:$M$2,0),0)</f>
        <v>0.18</v>
      </c>
      <c r="AF4904" s="7">
        <f t="shared" si="754"/>
        <v>188264.37959999999</v>
      </c>
      <c r="AG4904" s="16">
        <v>0</v>
      </c>
      <c r="AH4904" s="84">
        <f t="shared" si="751"/>
        <v>1045913.22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3608</v>
      </c>
      <c r="B4905" s="91" t="s">
        <v>35</v>
      </c>
      <c r="C4905" s="91" t="s">
        <v>47</v>
      </c>
      <c r="D4905" s="91" t="s">
        <v>48</v>
      </c>
      <c r="E4905" s="91" t="s">
        <v>553</v>
      </c>
      <c r="F4905" s="91" t="s">
        <v>554</v>
      </c>
      <c r="G4905" s="91" t="s">
        <v>553</v>
      </c>
      <c r="H4905" s="91">
        <v>22</v>
      </c>
      <c r="I4905" s="91" t="s">
        <v>2938</v>
      </c>
      <c r="J4905" s="2" t="s">
        <v>3313</v>
      </c>
      <c r="K4905" s="2" t="s">
        <v>3392</v>
      </c>
      <c r="L4905" s="2" t="s">
        <v>35</v>
      </c>
      <c r="M4905" s="91" t="s">
        <v>553</v>
      </c>
      <c r="N4905" s="64"/>
      <c r="O4905" s="64" t="s">
        <v>45</v>
      </c>
      <c r="P4905" s="64" t="s">
        <v>46</v>
      </c>
      <c r="Q4905" s="16">
        <v>0.06</v>
      </c>
      <c r="R4905" s="64">
        <v>100212</v>
      </c>
      <c r="S4905" s="64"/>
      <c r="T4905" s="84">
        <v>0</v>
      </c>
      <c r="U4905" s="84"/>
      <c r="V4905" s="84">
        <v>11543.85</v>
      </c>
      <c r="W4905" s="84">
        <f t="shared" si="749"/>
        <v>-11543.85</v>
      </c>
      <c r="X4905" s="84">
        <f t="shared" si="752"/>
        <v>10890.424528301886</v>
      </c>
      <c r="Y4905" s="84"/>
      <c r="Z4905" s="16">
        <v>0</v>
      </c>
      <c r="AA4905" s="7">
        <v>0</v>
      </c>
      <c r="AB4905" s="7">
        <f t="shared" si="755"/>
        <v>10890.424528301886</v>
      </c>
      <c r="AC4905" s="5">
        <f t="shared" si="753"/>
        <v>653.42547169811405</v>
      </c>
      <c r="AD4905" s="84">
        <f t="shared" si="750"/>
        <v>11543.85</v>
      </c>
      <c r="AE4905" s="3">
        <f>VLOOKUP(I4905,[1]媒体政策预估表!A:N,MATCH(O4905,[1]媒体政策预估表!$A$2:$M$2,0),0)</f>
        <v>0.18</v>
      </c>
      <c r="AF4905" s="7">
        <f t="shared" si="754"/>
        <v>2077.893</v>
      </c>
      <c r="AG4905" s="16">
        <v>0</v>
      </c>
      <c r="AH4905" s="84">
        <f t="shared" si="751"/>
        <v>11543.85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3608</v>
      </c>
      <c r="B4906" s="91" t="s">
        <v>35</v>
      </c>
      <c r="C4906" s="91" t="s">
        <v>65</v>
      </c>
      <c r="D4906" s="91" t="s">
        <v>66</v>
      </c>
      <c r="E4906" s="91" t="s">
        <v>2681</v>
      </c>
      <c r="F4906" s="91" t="s">
        <v>2682</v>
      </c>
      <c r="G4906" s="91" t="s">
        <v>2681</v>
      </c>
      <c r="H4906" s="91">
        <v>22</v>
      </c>
      <c r="I4906" s="91" t="s">
        <v>2938</v>
      </c>
      <c r="J4906" s="2" t="s">
        <v>3313</v>
      </c>
      <c r="K4906" s="2" t="s">
        <v>3392</v>
      </c>
      <c r="L4906" s="2" t="s">
        <v>35</v>
      </c>
      <c r="M4906" s="91" t="s">
        <v>2968</v>
      </c>
      <c r="N4906" s="64"/>
      <c r="O4906" s="64" t="s">
        <v>45</v>
      </c>
      <c r="P4906" s="64" t="s">
        <v>41</v>
      </c>
      <c r="Q4906" s="16">
        <v>0</v>
      </c>
      <c r="R4906" s="64">
        <v>112112</v>
      </c>
      <c r="S4906" s="64"/>
      <c r="T4906" s="84">
        <v>-608.1</v>
      </c>
      <c r="U4906" s="84"/>
      <c r="V4906" s="84">
        <v>0</v>
      </c>
      <c r="W4906" s="84">
        <f t="shared" si="749"/>
        <v>-608.1</v>
      </c>
      <c r="X4906" s="84">
        <f t="shared" si="752"/>
        <v>0</v>
      </c>
      <c r="Y4906" s="84"/>
      <c r="Z4906" s="16">
        <v>0</v>
      </c>
      <c r="AA4906" s="7">
        <v>0</v>
      </c>
      <c r="AB4906" s="7">
        <f t="shared" si="755"/>
        <v>0</v>
      </c>
      <c r="AC4906" s="5">
        <f t="shared" si="753"/>
        <v>0</v>
      </c>
      <c r="AD4906" s="84">
        <f t="shared" si="750"/>
        <v>0</v>
      </c>
      <c r="AE4906" s="3">
        <f>VLOOKUP(I4906,[1]媒体政策预估表!A:N,MATCH(O4906,[1]媒体政策预估表!$A$2:$M$2,0),0)</f>
        <v>0.18</v>
      </c>
      <c r="AF4906" s="7">
        <f t="shared" si="754"/>
        <v>0</v>
      </c>
      <c r="AG4906" s="16">
        <v>0</v>
      </c>
      <c r="AH4906" s="84">
        <f t="shared" si="751"/>
        <v>0</v>
      </c>
      <c r="AI4906" s="64"/>
      <c r="AJ4906" s="1" t="e">
        <v>#N/A</v>
      </c>
      <c r="AK4906" s="12">
        <f t="shared" si="748"/>
        <v>0</v>
      </c>
    </row>
    <row r="4907" spans="1:37" hidden="1" x14ac:dyDescent="0.3">
      <c r="A4907" s="104" t="s">
        <v>3420</v>
      </c>
      <c r="B4907" s="91" t="s">
        <v>35</v>
      </c>
      <c r="C4907" s="91" t="s">
        <v>166</v>
      </c>
      <c r="D4907" s="91" t="s">
        <v>176</v>
      </c>
      <c r="E4907" s="91" t="s">
        <v>1969</v>
      </c>
      <c r="F4907" s="91" t="s">
        <v>1969</v>
      </c>
      <c r="G4907" s="91" t="s">
        <v>1969</v>
      </c>
      <c r="H4907" s="91">
        <v>22</v>
      </c>
      <c r="I4907" s="91" t="s">
        <v>2938</v>
      </c>
      <c r="J4907" s="2" t="s">
        <v>3313</v>
      </c>
      <c r="K4907" s="2" t="s">
        <v>3392</v>
      </c>
      <c r="L4907" s="2" t="s">
        <v>35</v>
      </c>
      <c r="M4907" s="91" t="s">
        <v>3023</v>
      </c>
      <c r="N4907" s="64"/>
      <c r="O4907" s="64" t="s">
        <v>45</v>
      </c>
      <c r="P4907" s="64" t="s">
        <v>41</v>
      </c>
      <c r="Q4907" s="16">
        <v>0</v>
      </c>
      <c r="R4907" s="64">
        <v>186502</v>
      </c>
      <c r="S4907" s="64"/>
      <c r="T4907" s="84">
        <v>-1400</v>
      </c>
      <c r="U4907" s="84"/>
      <c r="V4907" s="84">
        <v>200.9</v>
      </c>
      <c r="W4907" s="84">
        <f t="shared" si="749"/>
        <v>-1600.9</v>
      </c>
      <c r="X4907" s="84">
        <f t="shared" si="752"/>
        <v>200.9</v>
      </c>
      <c r="Y4907" s="84"/>
      <c r="Z4907" s="16">
        <v>0</v>
      </c>
      <c r="AA4907" s="7">
        <v>0</v>
      </c>
      <c r="AB4907" s="7">
        <f t="shared" si="755"/>
        <v>200.9</v>
      </c>
      <c r="AC4907" s="5">
        <f t="shared" si="753"/>
        <v>0</v>
      </c>
      <c r="AD4907" s="84">
        <f t="shared" si="750"/>
        <v>200.9</v>
      </c>
      <c r="AE4907" s="3">
        <f>VLOOKUP(I4907,[1]媒体政策预估表!A:N,MATCH(O4907,[1]媒体政策预估表!$A$2:$M$2,0),0)</f>
        <v>0.18</v>
      </c>
      <c r="AF4907" s="7">
        <f t="shared" si="754"/>
        <v>36.161999999999999</v>
      </c>
      <c r="AG4907" s="16">
        <v>0</v>
      </c>
      <c r="AH4907" s="84">
        <f t="shared" si="751"/>
        <v>200.9</v>
      </c>
      <c r="AI4907" s="64"/>
      <c r="AJ4907" s="1" t="e">
        <v>#N/A</v>
      </c>
      <c r="AK4907" s="12">
        <f t="shared" ref="AK4907:AK4970" si="756">X4907+AA4907-AB4907</f>
        <v>0</v>
      </c>
    </row>
    <row r="4908" spans="1:37" hidden="1" x14ac:dyDescent="0.3">
      <c r="A4908" s="104" t="s">
        <v>3607</v>
      </c>
      <c r="B4908" s="91" t="s">
        <v>35</v>
      </c>
      <c r="C4908" s="91" t="s">
        <v>166</v>
      </c>
      <c r="D4908" s="91" t="s">
        <v>176</v>
      </c>
      <c r="E4908" s="91" t="s">
        <v>1671</v>
      </c>
      <c r="F4908" s="91" t="s">
        <v>1672</v>
      </c>
      <c r="G4908" s="91" t="s">
        <v>1671</v>
      </c>
      <c r="H4908" s="91">
        <v>22</v>
      </c>
      <c r="I4908" s="91" t="s">
        <v>2938</v>
      </c>
      <c r="J4908" s="2" t="s">
        <v>3313</v>
      </c>
      <c r="K4908" s="2" t="s">
        <v>3392</v>
      </c>
      <c r="L4908" s="2" t="s">
        <v>35</v>
      </c>
      <c r="M4908" s="91" t="s">
        <v>3033</v>
      </c>
      <c r="N4908" s="64"/>
      <c r="O4908" s="64" t="s">
        <v>45</v>
      </c>
      <c r="P4908" s="64" t="s">
        <v>46</v>
      </c>
      <c r="Q4908" s="16">
        <v>0.05</v>
      </c>
      <c r="R4908" s="64">
        <v>10818</v>
      </c>
      <c r="S4908" s="64"/>
      <c r="T4908" s="84">
        <v>-1117.1300000000001</v>
      </c>
      <c r="U4908" s="84"/>
      <c r="V4908" s="84">
        <v>0</v>
      </c>
      <c r="W4908" s="84">
        <f t="shared" si="749"/>
        <v>-1117.1300000000001</v>
      </c>
      <c r="X4908" s="84">
        <f t="shared" si="752"/>
        <v>0</v>
      </c>
      <c r="Y4908" s="84"/>
      <c r="Z4908" s="16">
        <v>0</v>
      </c>
      <c r="AA4908" s="7">
        <v>0</v>
      </c>
      <c r="AB4908" s="7">
        <f t="shared" si="755"/>
        <v>0</v>
      </c>
      <c r="AC4908" s="5">
        <f t="shared" si="753"/>
        <v>0</v>
      </c>
      <c r="AD4908" s="84">
        <f t="shared" si="750"/>
        <v>0</v>
      </c>
      <c r="AE4908" s="3">
        <f>VLOOKUP(I4908,[1]媒体政策预估表!A:N,MATCH(O4908,[1]媒体政策预估表!$A$2:$M$2,0),0)</f>
        <v>0.18</v>
      </c>
      <c r="AF4908" s="7">
        <f t="shared" si="754"/>
        <v>0</v>
      </c>
      <c r="AG4908" s="16">
        <v>0</v>
      </c>
      <c r="AH4908" s="84">
        <f t="shared" si="751"/>
        <v>0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3608</v>
      </c>
      <c r="B4909" s="91" t="s">
        <v>35</v>
      </c>
      <c r="C4909" s="91" t="s">
        <v>65</v>
      </c>
      <c r="D4909" s="91" t="s">
        <v>66</v>
      </c>
      <c r="E4909" s="91" t="s">
        <v>504</v>
      </c>
      <c r="F4909" s="91" t="s">
        <v>504</v>
      </c>
      <c r="G4909" s="91" t="s">
        <v>504</v>
      </c>
      <c r="H4909" s="91">
        <v>22</v>
      </c>
      <c r="I4909" s="91" t="s">
        <v>2938</v>
      </c>
      <c r="J4909" s="2" t="s">
        <v>3313</v>
      </c>
      <c r="K4909" s="2" t="s">
        <v>3392</v>
      </c>
      <c r="L4909" s="2" t="s">
        <v>35</v>
      </c>
      <c r="M4909" s="91" t="s">
        <v>504</v>
      </c>
      <c r="N4909" s="64"/>
      <c r="O4909" s="64" t="s">
        <v>3622</v>
      </c>
      <c r="P4909" s="64" t="s">
        <v>41</v>
      </c>
      <c r="Q4909" s="16">
        <v>0</v>
      </c>
      <c r="R4909" s="82">
        <v>26112</v>
      </c>
      <c r="S4909" s="64"/>
      <c r="T4909" s="84">
        <v>-22923.33</v>
      </c>
      <c r="U4909" s="84">
        <v>0</v>
      </c>
      <c r="V4909" s="84">
        <v>41486.57</v>
      </c>
      <c r="W4909" s="84">
        <f t="shared" si="749"/>
        <v>-64409.9</v>
      </c>
      <c r="X4909" s="84">
        <f t="shared" si="752"/>
        <v>41486.57</v>
      </c>
      <c r="Y4909" s="84"/>
      <c r="Z4909" s="16">
        <v>0</v>
      </c>
      <c r="AA4909" s="7">
        <v>0</v>
      </c>
      <c r="AB4909" s="7">
        <f t="shared" si="755"/>
        <v>41486.57</v>
      </c>
      <c r="AC4909" s="5">
        <f t="shared" si="753"/>
        <v>0</v>
      </c>
      <c r="AD4909" s="84">
        <f t="shared" si="750"/>
        <v>41486.57</v>
      </c>
      <c r="AE4909" s="3">
        <f>VLOOKUP(I4909,[1]媒体政策预估表!A:N,MATCH(O4909,[1]媒体政策预估表!$A$2:$M$2,0),0)</f>
        <v>0.18</v>
      </c>
      <c r="AF4909" s="7">
        <f t="shared" si="754"/>
        <v>7467.5825999999997</v>
      </c>
      <c r="AG4909" s="16">
        <v>0</v>
      </c>
      <c r="AH4909" s="84">
        <f t="shared" si="751"/>
        <v>41486.57</v>
      </c>
      <c r="AI4909" s="64"/>
      <c r="AJ4909" s="1" t="e">
        <v>#N/A</v>
      </c>
      <c r="AK4909" s="12">
        <f t="shared" si="756"/>
        <v>0</v>
      </c>
    </row>
    <row r="4910" spans="1:37" hidden="1" x14ac:dyDescent="0.3">
      <c r="A4910" s="104" t="s">
        <v>3608</v>
      </c>
      <c r="B4910" s="91" t="s">
        <v>35</v>
      </c>
      <c r="C4910" s="91" t="s">
        <v>36</v>
      </c>
      <c r="D4910" s="91" t="s">
        <v>54</v>
      </c>
      <c r="E4910" s="91" t="s">
        <v>3606</v>
      </c>
      <c r="F4910" s="91" t="s">
        <v>3606</v>
      </c>
      <c r="G4910" s="91" t="s">
        <v>3606</v>
      </c>
      <c r="H4910" s="91">
        <v>22</v>
      </c>
      <c r="I4910" s="91" t="s">
        <v>2938</v>
      </c>
      <c r="J4910" s="2" t="s">
        <v>3313</v>
      </c>
      <c r="K4910" s="2" t="s">
        <v>3392</v>
      </c>
      <c r="L4910" s="2" t="s">
        <v>35</v>
      </c>
      <c r="M4910" s="91" t="s">
        <v>3606</v>
      </c>
      <c r="N4910" s="64"/>
      <c r="O4910" s="64" t="s">
        <v>3623</v>
      </c>
      <c r="P4910" s="64" t="s">
        <v>46</v>
      </c>
      <c r="Q4910" s="16">
        <v>0.02</v>
      </c>
      <c r="R4910" s="82">
        <v>247082</v>
      </c>
      <c r="S4910" s="64"/>
      <c r="T4910" s="84">
        <v>0</v>
      </c>
      <c r="U4910" s="84">
        <v>0</v>
      </c>
      <c r="V4910" s="84">
        <v>1339.01</v>
      </c>
      <c r="W4910" s="84">
        <v>0</v>
      </c>
      <c r="X4910" s="84">
        <f t="shared" si="752"/>
        <v>1312.7549019607843</v>
      </c>
      <c r="Y4910" s="84"/>
      <c r="Z4910" s="16">
        <v>0</v>
      </c>
      <c r="AA4910" s="7">
        <v>0</v>
      </c>
      <c r="AB4910" s="7"/>
      <c r="AC4910" s="5">
        <f t="shared" si="753"/>
        <v>26.255098039215682</v>
      </c>
      <c r="AD4910" s="84">
        <f t="shared" si="750"/>
        <v>1339.01</v>
      </c>
      <c r="AE4910" s="3">
        <f>VLOOKUP(I4910,[1]媒体政策预估表!A:N,MATCH(O4910,[1]媒体政策预估表!$A$2:$M$2,0),0)</f>
        <v>0.18</v>
      </c>
      <c r="AF4910" s="7">
        <f t="shared" si="754"/>
        <v>241.02179999999998</v>
      </c>
      <c r="AG4910" s="16">
        <v>0</v>
      </c>
      <c r="AH4910" s="84">
        <f t="shared" si="751"/>
        <v>1339.01</v>
      </c>
      <c r="AI4910" s="64"/>
      <c r="AJ4910" s="1">
        <v>117</v>
      </c>
      <c r="AK4910" s="12">
        <f t="shared" si="756"/>
        <v>1312.7549019607843</v>
      </c>
    </row>
    <row r="4911" spans="1:37" hidden="1" x14ac:dyDescent="0.3">
      <c r="A4911" s="104" t="s">
        <v>3607</v>
      </c>
      <c r="B4911" s="91" t="s">
        <v>35</v>
      </c>
      <c r="C4911" s="91" t="s">
        <v>36</v>
      </c>
      <c r="D4911" s="91" t="s">
        <v>54</v>
      </c>
      <c r="E4911" s="91" t="s">
        <v>3150</v>
      </c>
      <c r="F4911" s="91" t="s">
        <v>3150</v>
      </c>
      <c r="G4911" s="91" t="s">
        <v>3150</v>
      </c>
      <c r="H4911" s="91">
        <v>229</v>
      </c>
      <c r="I4911" s="91" t="s">
        <v>3376</v>
      </c>
      <c r="J4911" s="2" t="s">
        <v>3337</v>
      </c>
      <c r="K4911" s="2" t="s">
        <v>3354</v>
      </c>
      <c r="L4911" s="2" t="s">
        <v>35</v>
      </c>
      <c r="M4911" s="91"/>
      <c r="N4911" s="64"/>
      <c r="O4911" s="64" t="s">
        <v>3623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/>
      <c r="AA4911" s="7">
        <v>123906.96</v>
      </c>
      <c r="AB4911" s="7">
        <f t="shared" si="755"/>
        <v>123906.96</v>
      </c>
      <c r="AC4911" s="5">
        <f t="shared" si="753"/>
        <v>0</v>
      </c>
      <c r="AD4911" s="84"/>
      <c r="AE4911" s="3">
        <v>0.06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3420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3624</v>
      </c>
      <c r="G4912" s="91" t="s">
        <v>2698</v>
      </c>
      <c r="H4912" s="91">
        <v>360</v>
      </c>
      <c r="I4912" s="91" t="s">
        <v>1063</v>
      </c>
      <c r="J4912" s="2" t="s">
        <v>3336</v>
      </c>
      <c r="K4912" s="2" t="s">
        <v>3296</v>
      </c>
      <c r="L4912" s="2" t="s">
        <v>35</v>
      </c>
      <c r="M4912" s="91"/>
      <c r="N4912" s="64"/>
      <c r="O4912" s="64" t="s">
        <v>1199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47982.59</v>
      </c>
      <c r="AB4912" s="7">
        <f t="shared" si="755"/>
        <v>47982.59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3607</v>
      </c>
      <c r="B4913" s="91" t="s">
        <v>35</v>
      </c>
      <c r="C4913" s="91" t="s">
        <v>36</v>
      </c>
      <c r="D4913" s="91" t="s">
        <v>54</v>
      </c>
      <c r="E4913" s="91" t="s">
        <v>2698</v>
      </c>
      <c r="F4913" s="91" t="s">
        <v>3152</v>
      </c>
      <c r="G4913" s="91" t="s">
        <v>2698</v>
      </c>
      <c r="H4913" s="91">
        <v>360</v>
      </c>
      <c r="I4913" s="91" t="s">
        <v>1063</v>
      </c>
      <c r="J4913" s="2" t="s">
        <v>3336</v>
      </c>
      <c r="K4913" s="2" t="s">
        <v>3296</v>
      </c>
      <c r="L4913" s="2" t="s">
        <v>35</v>
      </c>
      <c r="M4913" s="91"/>
      <c r="N4913" s="64"/>
      <c r="O4913" s="64" t="s">
        <v>3623</v>
      </c>
      <c r="P4913" s="64" t="s">
        <v>41</v>
      </c>
      <c r="Q4913" s="16">
        <v>0</v>
      </c>
      <c r="R4913" s="82"/>
      <c r="S4913" s="64"/>
      <c r="T4913" s="84"/>
      <c r="U4913" s="84"/>
      <c r="V4913" s="84"/>
      <c r="W4913" s="84"/>
      <c r="X4913" s="84"/>
      <c r="Y4913" s="84"/>
      <c r="Z4913" s="16">
        <v>0</v>
      </c>
      <c r="AA4913" s="7">
        <v>104023.67</v>
      </c>
      <c r="AB4913" s="7">
        <f t="shared" si="755"/>
        <v>104023.67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0.12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3607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3625</v>
      </c>
      <c r="G4914" s="91" t="s">
        <v>123</v>
      </c>
      <c r="H4914" s="91">
        <v>237</v>
      </c>
      <c r="I4914" s="91" t="s">
        <v>2377</v>
      </c>
      <c r="J4914" s="2" t="s">
        <v>3333</v>
      </c>
      <c r="K4914" s="2" t="s">
        <v>3275</v>
      </c>
      <c r="L4914" s="2" t="s">
        <v>35</v>
      </c>
      <c r="M4914" s="91"/>
      <c r="N4914" s="64"/>
      <c r="O4914" s="64" t="s">
        <v>3622</v>
      </c>
      <c r="P4914" s="64" t="s">
        <v>41</v>
      </c>
      <c r="Q4914" s="16">
        <v>0</v>
      </c>
      <c r="R4914" s="82"/>
      <c r="S4914" s="64" t="s">
        <v>3626</v>
      </c>
      <c r="T4914" s="84"/>
      <c r="U4914" s="84"/>
      <c r="V4914" s="84"/>
      <c r="W4914" s="84"/>
      <c r="X4914" s="84"/>
      <c r="Y4914" s="84"/>
      <c r="Z4914" s="16"/>
      <c r="AA4914" s="7">
        <f>258954.91-1000</f>
        <v>257954.91</v>
      </c>
      <c r="AB4914" s="7">
        <f t="shared" si="755"/>
        <v>257954.91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3420</v>
      </c>
      <c r="B4915" s="91" t="s">
        <v>35</v>
      </c>
      <c r="C4915" s="91" t="s">
        <v>65</v>
      </c>
      <c r="D4915" s="91" t="s">
        <v>66</v>
      </c>
      <c r="E4915" s="91" t="s">
        <v>123</v>
      </c>
      <c r="F4915" s="91" t="s">
        <v>3627</v>
      </c>
      <c r="G4915" s="91" t="s">
        <v>123</v>
      </c>
      <c r="H4915" s="91">
        <v>237</v>
      </c>
      <c r="I4915" s="91" t="s">
        <v>2377</v>
      </c>
      <c r="J4915" s="2" t="s">
        <v>3333</v>
      </c>
      <c r="K4915" s="2" t="s">
        <v>3275</v>
      </c>
      <c r="L4915" s="2" t="s">
        <v>35</v>
      </c>
      <c r="M4915" s="91"/>
      <c r="N4915" s="64"/>
      <c r="O4915" s="64" t="s">
        <v>1199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1315.54</v>
      </c>
      <c r="AB4915" s="7">
        <f t="shared" si="755"/>
        <v>1315.54</v>
      </c>
      <c r="AC4915" s="5">
        <f t="shared" si="753"/>
        <v>0</v>
      </c>
      <c r="AD4915" s="84"/>
      <c r="AE4915" s="3">
        <f>VLOOKUP(I4915,[1]媒体政策预估表!A:N,MATCH(O4915,[1]媒体政策预估表!$A$2:$M$2,0),0)</f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3420</v>
      </c>
      <c r="B4916" s="91" t="s">
        <v>35</v>
      </c>
      <c r="C4916" s="91" t="s">
        <v>65</v>
      </c>
      <c r="D4916" s="91" t="s">
        <v>124</v>
      </c>
      <c r="E4916" s="91" t="s">
        <v>2396</v>
      </c>
      <c r="F4916" s="91" t="s">
        <v>3628</v>
      </c>
      <c r="G4916" s="91" t="s">
        <v>2396</v>
      </c>
      <c r="H4916" s="91">
        <v>229</v>
      </c>
      <c r="I4916" s="91" t="s">
        <v>3376</v>
      </c>
      <c r="J4916" s="2" t="s">
        <v>3337</v>
      </c>
      <c r="K4916" s="2" t="s">
        <v>3354</v>
      </c>
      <c r="L4916" s="2" t="s">
        <v>35</v>
      </c>
      <c r="M4916" s="91"/>
      <c r="N4916" s="64"/>
      <c r="O4916" s="64" t="s">
        <v>3623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1001344.72</v>
      </c>
      <c r="AB4916" s="7">
        <f t="shared" si="755"/>
        <v>1001344.72</v>
      </c>
      <c r="AC4916" s="5">
        <f t="shared" si="753"/>
        <v>0</v>
      </c>
      <c r="AD4916" s="84"/>
      <c r="AE4916" s="3">
        <v>0.06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3607</v>
      </c>
      <c r="B4917" s="91" t="s">
        <v>35</v>
      </c>
      <c r="C4917" s="91" t="s">
        <v>65</v>
      </c>
      <c r="D4917" s="91" t="s">
        <v>1294</v>
      </c>
      <c r="E4917" s="91" t="s">
        <v>3157</v>
      </c>
      <c r="F4917" s="91" t="s">
        <v>3157</v>
      </c>
      <c r="G4917" s="91" t="s">
        <v>3157</v>
      </c>
      <c r="H4917" s="91">
        <v>72</v>
      </c>
      <c r="I4917" s="91" t="s">
        <v>2575</v>
      </c>
      <c r="J4917" s="2" t="s">
        <v>3338</v>
      </c>
      <c r="K4917" s="2" t="s">
        <v>3293</v>
      </c>
      <c r="L4917" s="2" t="s">
        <v>35</v>
      </c>
      <c r="M4917" s="91"/>
      <c r="N4917" s="64"/>
      <c r="O4917" s="64" t="s">
        <v>2369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4338.46</v>
      </c>
      <c r="AB4917" s="7">
        <f t="shared" si="755"/>
        <v>4338.46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0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3607</v>
      </c>
      <c r="B4918" s="91" t="s">
        <v>35</v>
      </c>
      <c r="C4918" s="91" t="s">
        <v>47</v>
      </c>
      <c r="D4918" s="91" t="s">
        <v>63</v>
      </c>
      <c r="E4918" s="91" t="s">
        <v>130</v>
      </c>
      <c r="F4918" s="91" t="s">
        <v>130</v>
      </c>
      <c r="G4918" s="91" t="s">
        <v>130</v>
      </c>
      <c r="H4918" s="91">
        <v>237</v>
      </c>
      <c r="I4918" s="91" t="s">
        <v>2377</v>
      </c>
      <c r="J4918" s="2" t="s">
        <v>3333</v>
      </c>
      <c r="K4918" s="2" t="s">
        <v>3275</v>
      </c>
      <c r="L4918" s="2" t="s">
        <v>35</v>
      </c>
      <c r="M4918" s="91"/>
      <c r="N4918" s="64"/>
      <c r="O4918" s="64" t="s">
        <v>3629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34185.21</v>
      </c>
      <c r="AB4918" s="7">
        <f t="shared" si="755"/>
        <v>34185.21</v>
      </c>
      <c r="AC4918" s="5">
        <f t="shared" si="753"/>
        <v>0</v>
      </c>
      <c r="AD4918" s="84"/>
      <c r="AE4918" s="3">
        <f>VLOOKUP(I4918,[1]媒体政策预估表!A:N,MATCH(O4918,[1]媒体政策预估表!$A$2:$M$2,0),0)</f>
        <v>7.0000000000000007E-2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3607</v>
      </c>
      <c r="B4919" s="91" t="s">
        <v>35</v>
      </c>
      <c r="C4919" s="91" t="s">
        <v>47</v>
      </c>
      <c r="D4919" s="91" t="s">
        <v>63</v>
      </c>
      <c r="E4919" s="91" t="s">
        <v>2396</v>
      </c>
      <c r="F4919" s="91" t="s">
        <v>3630</v>
      </c>
      <c r="G4919" s="91" t="s">
        <v>2396</v>
      </c>
      <c r="H4919" s="91">
        <v>229</v>
      </c>
      <c r="I4919" s="91" t="s">
        <v>3376</v>
      </c>
      <c r="J4919" s="2" t="s">
        <v>3337</v>
      </c>
      <c r="K4919" s="2" t="s">
        <v>3354</v>
      </c>
      <c r="L4919" s="2" t="s">
        <v>35</v>
      </c>
      <c r="M4919" s="91"/>
      <c r="N4919" s="64"/>
      <c r="O4919" s="64" t="s">
        <v>3623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2058710.32</v>
      </c>
      <c r="AB4919" s="7">
        <f t="shared" si="755"/>
        <v>2058710.32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3607</v>
      </c>
      <c r="B4920" s="91" t="s">
        <v>35</v>
      </c>
      <c r="C4920" s="91" t="s">
        <v>47</v>
      </c>
      <c r="D4920" s="91" t="s">
        <v>63</v>
      </c>
      <c r="E4920" s="91" t="s">
        <v>2412</v>
      </c>
      <c r="F4920" s="91" t="s">
        <v>3631</v>
      </c>
      <c r="G4920" s="91" t="s">
        <v>2412</v>
      </c>
      <c r="H4920" s="91">
        <v>229</v>
      </c>
      <c r="I4920" s="91" t="s">
        <v>3376</v>
      </c>
      <c r="J4920" s="2" t="s">
        <v>3337</v>
      </c>
      <c r="K4920" s="2" t="s">
        <v>3354</v>
      </c>
      <c r="L4920" s="2" t="s">
        <v>35</v>
      </c>
      <c r="M4920" s="91"/>
      <c r="N4920" s="64"/>
      <c r="O4920" s="64" t="s">
        <v>3623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1510510.2999999998</v>
      </c>
      <c r="AB4920" s="7">
        <f t="shared" si="755"/>
        <v>1510510.2999999998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3607</v>
      </c>
      <c r="B4921" s="91" t="s">
        <v>35</v>
      </c>
      <c r="C4921" s="91" t="s">
        <v>47</v>
      </c>
      <c r="D4921" s="91" t="s">
        <v>63</v>
      </c>
      <c r="E4921" s="91" t="s">
        <v>2421</v>
      </c>
      <c r="F4921" s="91" t="s">
        <v>3632</v>
      </c>
      <c r="G4921" s="91" t="s">
        <v>2421</v>
      </c>
      <c r="H4921" s="91">
        <v>229</v>
      </c>
      <c r="I4921" s="91" t="s">
        <v>3376</v>
      </c>
      <c r="J4921" s="2" t="s">
        <v>3337</v>
      </c>
      <c r="K4921" s="2" t="s">
        <v>3354</v>
      </c>
      <c r="L4921" s="2" t="s">
        <v>35</v>
      </c>
      <c r="M4921" s="91"/>
      <c r="N4921" s="64"/>
      <c r="O4921" s="64" t="s">
        <v>3622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1200967.9099999999</v>
      </c>
      <c r="AB4921" s="7">
        <f t="shared" si="755"/>
        <v>1200967.9099999999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3607</v>
      </c>
      <c r="B4922" s="91" t="s">
        <v>35</v>
      </c>
      <c r="C4922" s="91" t="s">
        <v>146</v>
      </c>
      <c r="D4922" s="91" t="s">
        <v>147</v>
      </c>
      <c r="E4922" s="91" t="s">
        <v>3165</v>
      </c>
      <c r="F4922" s="91" t="s">
        <v>3165</v>
      </c>
      <c r="G4922" s="91" t="s">
        <v>3165</v>
      </c>
      <c r="H4922" s="91">
        <v>229</v>
      </c>
      <c r="I4922" s="91" t="s">
        <v>3376</v>
      </c>
      <c r="J4922" s="2" t="s">
        <v>3337</v>
      </c>
      <c r="K4922" s="2" t="s">
        <v>3354</v>
      </c>
      <c r="L4922" s="2" t="s">
        <v>35</v>
      </c>
      <c r="M4922" s="91"/>
      <c r="N4922" s="64"/>
      <c r="O4922" s="64" t="s">
        <v>3623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/>
      <c r="AA4922" s="7">
        <v>2754.93</v>
      </c>
      <c r="AB4922" s="7">
        <f t="shared" si="755"/>
        <v>2754.93</v>
      </c>
      <c r="AC4922" s="5">
        <f t="shared" si="753"/>
        <v>0</v>
      </c>
      <c r="AD4922" s="84"/>
      <c r="AE4922" s="3">
        <v>0.06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3607</v>
      </c>
      <c r="B4923" s="91" t="s">
        <v>35</v>
      </c>
      <c r="C4923" s="91" t="s">
        <v>166</v>
      </c>
      <c r="D4923" s="91" t="s">
        <v>171</v>
      </c>
      <c r="E4923" s="91" t="s">
        <v>2521</v>
      </c>
      <c r="F4923" s="91" t="s">
        <v>2521</v>
      </c>
      <c r="G4923" s="91" t="s">
        <v>2521</v>
      </c>
      <c r="H4923" s="91">
        <v>360</v>
      </c>
      <c r="I4923" s="91" t="s">
        <v>1063</v>
      </c>
      <c r="J4923" s="2" t="s">
        <v>3336</v>
      </c>
      <c r="K4923" s="2" t="s">
        <v>3296</v>
      </c>
      <c r="L4923" s="2" t="s">
        <v>35</v>
      </c>
      <c r="M4923" s="91"/>
      <c r="N4923" s="64"/>
      <c r="O4923" s="64" t="s">
        <v>3623</v>
      </c>
      <c r="P4923" s="64" t="s">
        <v>41</v>
      </c>
      <c r="Q4923" s="16">
        <v>0</v>
      </c>
      <c r="R4923" s="82"/>
      <c r="S4923" s="64"/>
      <c r="T4923" s="84"/>
      <c r="U4923" s="84"/>
      <c r="V4923" s="84"/>
      <c r="W4923" s="84"/>
      <c r="X4923" s="84"/>
      <c r="Y4923" s="84"/>
      <c r="Z4923" s="16">
        <v>0</v>
      </c>
      <c r="AA4923" s="7">
        <v>13921.87</v>
      </c>
      <c r="AB4923" s="7">
        <f t="shared" si="755"/>
        <v>13921.87</v>
      </c>
      <c r="AC4923" s="5">
        <f t="shared" si="753"/>
        <v>0</v>
      </c>
      <c r="AD4923" s="84"/>
      <c r="AE4923" s="3">
        <f>VLOOKUP(I4923,[1]媒体政策预估表!A:N,MATCH(O4923,[1]媒体政策预估表!$A$2:$M$2,0),0)</f>
        <v>0.12</v>
      </c>
      <c r="AF4923" s="7">
        <f t="shared" si="754"/>
        <v>0</v>
      </c>
      <c r="AG4923" s="16">
        <v>0</v>
      </c>
      <c r="AH4923" s="84"/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3417</v>
      </c>
      <c r="B4924" s="91" t="s">
        <v>35</v>
      </c>
      <c r="C4924" s="91" t="s">
        <v>59</v>
      </c>
      <c r="D4924" s="91" t="s">
        <v>60</v>
      </c>
      <c r="E4924" s="91" t="s">
        <v>222</v>
      </c>
      <c r="F4924" s="91" t="s">
        <v>2376</v>
      </c>
      <c r="G4924" s="91" t="s">
        <v>222</v>
      </c>
      <c r="H4924" s="91">
        <v>229</v>
      </c>
      <c r="I4924" s="91" t="s">
        <v>3376</v>
      </c>
      <c r="J4924" s="2" t="s">
        <v>3337</v>
      </c>
      <c r="K4924" s="2" t="s">
        <v>3354</v>
      </c>
      <c r="L4924" s="2" t="s">
        <v>35</v>
      </c>
      <c r="M4924" s="91"/>
      <c r="N4924" s="64"/>
      <c r="O4924" s="64" t="s">
        <v>45</v>
      </c>
      <c r="P4924" s="64" t="s">
        <v>93</v>
      </c>
      <c r="Q4924" s="16">
        <v>0.94</v>
      </c>
      <c r="R4924" s="82"/>
      <c r="S4924" s="64"/>
      <c r="T4924" s="7">
        <v>0</v>
      </c>
      <c r="U4924" s="7">
        <v>0</v>
      </c>
      <c r="V4924" s="7">
        <v>0</v>
      </c>
      <c r="W4924" s="83">
        <f>T4924+U4924-V4924</f>
        <v>0</v>
      </c>
      <c r="X4924" s="83">
        <f>IF(P4924="折扣",V4924*Q4924,IF(P4924="返现",V4924,V4924/(1+Q4924)))</f>
        <v>0</v>
      </c>
      <c r="Y4924" s="83"/>
      <c r="Z4924" s="16">
        <v>0</v>
      </c>
      <c r="AA4924" s="7">
        <v>0</v>
      </c>
      <c r="AB4924" s="7">
        <f t="shared" si="755"/>
        <v>0</v>
      </c>
      <c r="AC4924" s="5">
        <f t="shared" si="753"/>
        <v>0</v>
      </c>
      <c r="AD4924" s="83">
        <f>V4924</f>
        <v>0</v>
      </c>
      <c r="AE4924" s="3">
        <v>0.06</v>
      </c>
      <c r="AF4924" s="7">
        <f t="shared" si="754"/>
        <v>0</v>
      </c>
      <c r="AG4924" s="16">
        <v>0</v>
      </c>
      <c r="AH4924" s="83">
        <f>V4924</f>
        <v>0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3417</v>
      </c>
      <c r="B4925" s="91" t="s">
        <v>35</v>
      </c>
      <c r="C4925" s="91" t="s">
        <v>59</v>
      </c>
      <c r="D4925" s="91" t="s">
        <v>60</v>
      </c>
      <c r="E4925" s="91" t="s">
        <v>74</v>
      </c>
      <c r="F4925" s="91" t="s">
        <v>74</v>
      </c>
      <c r="G4925" s="91" t="s">
        <v>74</v>
      </c>
      <c r="H4925" s="91">
        <v>229</v>
      </c>
      <c r="I4925" s="91" t="s">
        <v>3376</v>
      </c>
      <c r="J4925" s="2" t="s">
        <v>3337</v>
      </c>
      <c r="K4925" s="2" t="s">
        <v>3354</v>
      </c>
      <c r="L4925" s="2" t="s">
        <v>35</v>
      </c>
      <c r="M4925" s="91"/>
      <c r="N4925" s="64" t="s">
        <v>3354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357377.46999999927</v>
      </c>
      <c r="U4925" s="7">
        <v>2120000</v>
      </c>
      <c r="V4925" s="7">
        <v>591056.46</v>
      </c>
      <c r="W4925" s="83">
        <f t="shared" ref="W4925:W4988" si="757">T4925+U4925-V4925</f>
        <v>1886321.0099999993</v>
      </c>
      <c r="X4925" s="83">
        <f t="shared" ref="X4925:X4988" si="758">IF(P4925="折扣",V4925*Q4925,IF(P4925="返现",V4925,V4925/(1+Q4925)))</f>
        <v>591056.46</v>
      </c>
      <c r="Y4925" s="83"/>
      <c r="Z4925" s="16">
        <v>0</v>
      </c>
      <c r="AA4925" s="7">
        <v>0</v>
      </c>
      <c r="AB4925" s="7">
        <f t="shared" si="755"/>
        <v>591056.46</v>
      </c>
      <c r="AC4925" s="5">
        <f t="shared" si="753"/>
        <v>35463.387599999995</v>
      </c>
      <c r="AD4925" s="83">
        <f t="shared" ref="AD4925:AD4988" si="759">V4925</f>
        <v>591056.46</v>
      </c>
      <c r="AE4925" s="3">
        <v>0.06</v>
      </c>
      <c r="AF4925" s="7">
        <f t="shared" si="754"/>
        <v>35463.387599999995</v>
      </c>
      <c r="AG4925" s="16">
        <v>0</v>
      </c>
      <c r="AH4925" s="83">
        <f t="shared" ref="AH4925:AH4988" si="760">V4925</f>
        <v>591056.46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3417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3376</v>
      </c>
      <c r="J4926" s="2" t="s">
        <v>3337</v>
      </c>
      <c r="K4926" s="2" t="s">
        <v>3354</v>
      </c>
      <c r="L4926" s="2" t="s">
        <v>35</v>
      </c>
      <c r="M4926" s="91"/>
      <c r="N4926" s="64" t="s">
        <v>3354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289694.00000000023</v>
      </c>
      <c r="U4926" s="7">
        <v>350000</v>
      </c>
      <c r="V4926" s="7">
        <v>446504.06000000011</v>
      </c>
      <c r="W4926" s="83">
        <f t="shared" si="757"/>
        <v>193189.94000000012</v>
      </c>
      <c r="X4926" s="83">
        <f t="shared" si="758"/>
        <v>446504.06000000011</v>
      </c>
      <c r="Y4926" s="83"/>
      <c r="Z4926" s="16">
        <v>0</v>
      </c>
      <c r="AA4926" s="7">
        <v>0</v>
      </c>
      <c r="AB4926" s="7">
        <f t="shared" si="755"/>
        <v>446504.06000000011</v>
      </c>
      <c r="AC4926" s="5">
        <f t="shared" si="753"/>
        <v>26790.243600000005</v>
      </c>
      <c r="AD4926" s="83">
        <f t="shared" si="759"/>
        <v>446504.06000000011</v>
      </c>
      <c r="AE4926" s="3">
        <v>0.06</v>
      </c>
      <c r="AF4926" s="7">
        <f t="shared" si="754"/>
        <v>26790.243600000005</v>
      </c>
      <c r="AG4926" s="16">
        <v>0</v>
      </c>
      <c r="AH4926" s="83">
        <f t="shared" si="760"/>
        <v>446504.06000000011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3417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78</v>
      </c>
      <c r="G4927" s="91" t="s">
        <v>78</v>
      </c>
      <c r="H4927" s="91">
        <v>229</v>
      </c>
      <c r="I4927" s="91" t="s">
        <v>3376</v>
      </c>
      <c r="J4927" s="2" t="s">
        <v>3337</v>
      </c>
      <c r="K4927" s="2" t="s">
        <v>3354</v>
      </c>
      <c r="L4927" s="2" t="s">
        <v>35</v>
      </c>
      <c r="M4927" s="91"/>
      <c r="N4927" s="64" t="s">
        <v>3354</v>
      </c>
      <c r="O4927" s="64" t="s">
        <v>45</v>
      </c>
      <c r="P4927" s="64" t="s">
        <v>76</v>
      </c>
      <c r="Q4927" s="16">
        <v>0.06</v>
      </c>
      <c r="R4927" s="82"/>
      <c r="S4927" s="64"/>
      <c r="T4927" s="7">
        <v>3778820.7900000014</v>
      </c>
      <c r="U4927" s="7">
        <v>15000000</v>
      </c>
      <c r="V4927" s="7">
        <v>5901816.6999999993</v>
      </c>
      <c r="W4927" s="83">
        <f t="shared" si="757"/>
        <v>12877004.090000004</v>
      </c>
      <c r="X4927" s="83">
        <f t="shared" si="758"/>
        <v>5901816.6999999993</v>
      </c>
      <c r="Y4927" s="83"/>
      <c r="Z4927" s="16">
        <v>0</v>
      </c>
      <c r="AA4927" s="7">
        <v>0</v>
      </c>
      <c r="AB4927" s="7">
        <f t="shared" si="755"/>
        <v>5901816.6999999993</v>
      </c>
      <c r="AC4927" s="5">
        <f t="shared" si="753"/>
        <v>354109.00199999992</v>
      </c>
      <c r="AD4927" s="83">
        <f t="shared" si="759"/>
        <v>5901816.6999999993</v>
      </c>
      <c r="AE4927" s="3">
        <v>0.06</v>
      </c>
      <c r="AF4927" s="7">
        <f t="shared" si="754"/>
        <v>354109.00199999992</v>
      </c>
      <c r="AG4927" s="16">
        <v>0</v>
      </c>
      <c r="AH4927" s="83">
        <f t="shared" si="760"/>
        <v>5901816.6999999993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3420</v>
      </c>
      <c r="B4928" s="91" t="s">
        <v>35</v>
      </c>
      <c r="C4928" s="91" t="s">
        <v>59</v>
      </c>
      <c r="D4928" s="91" t="s">
        <v>60</v>
      </c>
      <c r="E4928" s="91" t="s">
        <v>79</v>
      </c>
      <c r="F4928" s="91" t="s">
        <v>80</v>
      </c>
      <c r="G4928" s="91" t="s">
        <v>79</v>
      </c>
      <c r="H4928" s="91">
        <v>229</v>
      </c>
      <c r="I4928" s="91" t="s">
        <v>3376</v>
      </c>
      <c r="J4928" s="2" t="s">
        <v>3337</v>
      </c>
      <c r="K4928" s="2" t="s">
        <v>3292</v>
      </c>
      <c r="L4928" s="2" t="s">
        <v>35</v>
      </c>
      <c r="M4928" s="91"/>
      <c r="N4928" s="64" t="s">
        <v>3292</v>
      </c>
      <c r="O4928" s="64" t="s">
        <v>45</v>
      </c>
      <c r="P4928" s="64" t="s">
        <v>46</v>
      </c>
      <c r="Q4928" s="16">
        <v>0.06</v>
      </c>
      <c r="R4928" s="82"/>
      <c r="S4928" s="64"/>
      <c r="T4928" s="7">
        <v>1606662.4799999958</v>
      </c>
      <c r="U4928" s="7">
        <v>5100000</v>
      </c>
      <c r="V4928" s="7">
        <v>4361102.3199999984</v>
      </c>
      <c r="W4928" s="83">
        <f t="shared" si="757"/>
        <v>2345560.1599999974</v>
      </c>
      <c r="X4928" s="83">
        <f t="shared" si="758"/>
        <v>4114247.4716981114</v>
      </c>
      <c r="Y4928" s="83"/>
      <c r="Z4928" s="16">
        <v>0</v>
      </c>
      <c r="AA4928" s="7">
        <v>0</v>
      </c>
      <c r="AB4928" s="7">
        <f t="shared" si="755"/>
        <v>4114247.4716981114</v>
      </c>
      <c r="AC4928" s="5">
        <f t="shared" si="753"/>
        <v>246854.84830188705</v>
      </c>
      <c r="AD4928" s="83">
        <f t="shared" si="759"/>
        <v>4361102.3199999984</v>
      </c>
      <c r="AE4928" s="3">
        <v>0.06</v>
      </c>
      <c r="AF4928" s="7">
        <f t="shared" si="754"/>
        <v>261666.13919999989</v>
      </c>
      <c r="AG4928" s="16">
        <v>0</v>
      </c>
      <c r="AH4928" s="83">
        <f t="shared" si="760"/>
        <v>4361102.3199999984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3418</v>
      </c>
      <c r="B4929" s="91" t="s">
        <v>35</v>
      </c>
      <c r="C4929" s="91" t="s">
        <v>59</v>
      </c>
      <c r="D4929" s="91" t="s">
        <v>60</v>
      </c>
      <c r="E4929" s="91" t="s">
        <v>83</v>
      </c>
      <c r="F4929" s="91" t="s">
        <v>84</v>
      </c>
      <c r="G4929" s="91" t="s">
        <v>83</v>
      </c>
      <c r="H4929" s="91">
        <v>229</v>
      </c>
      <c r="I4929" s="91" t="s">
        <v>3376</v>
      </c>
      <c r="J4929" s="2" t="s">
        <v>3337</v>
      </c>
      <c r="K4929" s="2" t="s">
        <v>3354</v>
      </c>
      <c r="L4929" s="2" t="s">
        <v>35</v>
      </c>
      <c r="M4929" s="91"/>
      <c r="N4929" s="64" t="s">
        <v>3354</v>
      </c>
      <c r="O4929" s="64" t="s">
        <v>45</v>
      </c>
      <c r="P4929" s="64" t="s">
        <v>76</v>
      </c>
      <c r="Q4929" s="16">
        <v>0.06</v>
      </c>
      <c r="R4929" s="82"/>
      <c r="S4929" s="64"/>
      <c r="T4929" s="7">
        <v>1118040.4400000004</v>
      </c>
      <c r="U4929" s="7">
        <v>2000000</v>
      </c>
      <c r="V4929" s="7">
        <v>1977928.1799999995</v>
      </c>
      <c r="W4929" s="83">
        <f t="shared" si="757"/>
        <v>1140112.2600000009</v>
      </c>
      <c r="X4929" s="83">
        <f t="shared" si="758"/>
        <v>1977928.1799999995</v>
      </c>
      <c r="Y4929" s="83"/>
      <c r="Z4929" s="16">
        <v>0</v>
      </c>
      <c r="AA4929" s="7">
        <v>0</v>
      </c>
      <c r="AB4929" s="7">
        <f t="shared" si="755"/>
        <v>1977928.1799999995</v>
      </c>
      <c r="AC4929" s="5">
        <f t="shared" si="753"/>
        <v>118675.69079999997</v>
      </c>
      <c r="AD4929" s="83">
        <f t="shared" si="759"/>
        <v>1977928.1799999995</v>
      </c>
      <c r="AE4929" s="3">
        <v>0.06</v>
      </c>
      <c r="AF4929" s="7">
        <f t="shared" si="754"/>
        <v>118675.69079999997</v>
      </c>
      <c r="AG4929" s="16">
        <v>0</v>
      </c>
      <c r="AH4929" s="83">
        <f t="shared" si="760"/>
        <v>1977928.1799999995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3420</v>
      </c>
      <c r="B4930" s="91" t="s">
        <v>35</v>
      </c>
      <c r="C4930" s="91" t="s">
        <v>59</v>
      </c>
      <c r="D4930" s="91" t="s">
        <v>60</v>
      </c>
      <c r="E4930" s="91" t="s">
        <v>86</v>
      </c>
      <c r="F4930" s="91" t="s">
        <v>87</v>
      </c>
      <c r="G4930" s="91" t="s">
        <v>86</v>
      </c>
      <c r="H4930" s="91">
        <v>229</v>
      </c>
      <c r="I4930" s="91" t="s">
        <v>3376</v>
      </c>
      <c r="J4930" s="2" t="s">
        <v>3337</v>
      </c>
      <c r="K4930" s="2" t="s">
        <v>3354</v>
      </c>
      <c r="L4930" s="2" t="s">
        <v>35</v>
      </c>
      <c r="M4930" s="91"/>
      <c r="N4930" s="64" t="s">
        <v>3354</v>
      </c>
      <c r="O4930" s="64" t="s">
        <v>45</v>
      </c>
      <c r="P4930" s="64" t="s">
        <v>76</v>
      </c>
      <c r="Q4930" s="16">
        <v>0.06</v>
      </c>
      <c r="R4930" s="82"/>
      <c r="S4930" s="64" t="s">
        <v>3633</v>
      </c>
      <c r="T4930" s="7">
        <v>5438681.0700000012</v>
      </c>
      <c r="U4930" s="7">
        <v>17350000</v>
      </c>
      <c r="V4930" s="7">
        <v>17186601.549999993</v>
      </c>
      <c r="W4930" s="83">
        <f t="shared" si="757"/>
        <v>5602079.520000007</v>
      </c>
      <c r="X4930" s="83">
        <f>IF(P4930="折扣",V4930*Q4930,IF(P4930="返现",V4930,V4930/(1+Q4930)))+9392.54</f>
        <v>17195994.089999992</v>
      </c>
      <c r="Y4930" s="83"/>
      <c r="Z4930" s="16">
        <v>0</v>
      </c>
      <c r="AA4930" s="7">
        <v>0</v>
      </c>
      <c r="AB4930" s="7">
        <f t="shared" si="755"/>
        <v>17195994.089999992</v>
      </c>
      <c r="AC4930" s="5">
        <f t="shared" si="753"/>
        <v>1031759.6453999995</v>
      </c>
      <c r="AD4930" s="83">
        <f t="shared" si="759"/>
        <v>17186601.549999993</v>
      </c>
      <c r="AE4930" s="3">
        <v>0.06</v>
      </c>
      <c r="AF4930" s="7">
        <f t="shared" si="754"/>
        <v>1031196.0929999995</v>
      </c>
      <c r="AG4930" s="16">
        <v>0</v>
      </c>
      <c r="AH4930" s="83">
        <f t="shared" si="760"/>
        <v>17186601.549999993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3417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90</v>
      </c>
      <c r="G4931" s="91" t="s">
        <v>90</v>
      </c>
      <c r="H4931" s="91">
        <v>229</v>
      </c>
      <c r="I4931" s="91" t="s">
        <v>3376</v>
      </c>
      <c r="J4931" s="2" t="s">
        <v>3337</v>
      </c>
      <c r="K4931" s="2" t="s">
        <v>3354</v>
      </c>
      <c r="L4931" s="2" t="s">
        <v>35</v>
      </c>
      <c r="M4931" s="91"/>
      <c r="N4931" s="64" t="s">
        <v>3354</v>
      </c>
      <c r="O4931" s="64" t="s">
        <v>45</v>
      </c>
      <c r="P4931" s="64" t="s">
        <v>76</v>
      </c>
      <c r="Q4931" s="16">
        <v>0.06</v>
      </c>
      <c r="R4931" s="82"/>
      <c r="S4931" s="64"/>
      <c r="T4931" s="7">
        <v>3669487.8700000029</v>
      </c>
      <c r="U4931" s="7">
        <v>10000000</v>
      </c>
      <c r="V4931" s="7">
        <v>8963739.620000001</v>
      </c>
      <c r="W4931" s="83">
        <f t="shared" si="757"/>
        <v>4705748.2500000019</v>
      </c>
      <c r="X4931" s="83">
        <f t="shared" si="758"/>
        <v>8963739.620000001</v>
      </c>
      <c r="Y4931" s="83"/>
      <c r="Z4931" s="16">
        <v>0</v>
      </c>
      <c r="AA4931" s="7">
        <v>0</v>
      </c>
      <c r="AB4931" s="7">
        <f t="shared" si="755"/>
        <v>8963739.620000001</v>
      </c>
      <c r="AC4931" s="5">
        <f t="shared" si="753"/>
        <v>537824.37719999999</v>
      </c>
      <c r="AD4931" s="83">
        <f t="shared" si="759"/>
        <v>8963739.620000001</v>
      </c>
      <c r="AE4931" s="3">
        <v>0.06</v>
      </c>
      <c r="AF4931" s="7">
        <f t="shared" si="754"/>
        <v>537824.37719999999</v>
      </c>
      <c r="AG4931" s="16">
        <v>0</v>
      </c>
      <c r="AH4931" s="83">
        <f t="shared" si="760"/>
        <v>8963739.620000001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3418</v>
      </c>
      <c r="B4932" s="91" t="s">
        <v>35</v>
      </c>
      <c r="C4932" s="91" t="s">
        <v>59</v>
      </c>
      <c r="D4932" s="91" t="s">
        <v>60</v>
      </c>
      <c r="E4932" s="91" t="s">
        <v>91</v>
      </c>
      <c r="F4932" s="91" t="s">
        <v>92</v>
      </c>
      <c r="G4932" s="91" t="s">
        <v>91</v>
      </c>
      <c r="H4932" s="91">
        <v>229</v>
      </c>
      <c r="I4932" s="91" t="s">
        <v>3376</v>
      </c>
      <c r="J4932" s="2" t="s">
        <v>3337</v>
      </c>
      <c r="K4932" s="2" t="s">
        <v>3354</v>
      </c>
      <c r="L4932" s="2" t="s">
        <v>35</v>
      </c>
      <c r="M4932" s="91"/>
      <c r="N4932" s="64"/>
      <c r="O4932" s="64" t="s">
        <v>45</v>
      </c>
      <c r="P4932" s="64" t="s">
        <v>93</v>
      </c>
      <c r="Q4932" s="16">
        <v>0.94</v>
      </c>
      <c r="R4932" s="82"/>
      <c r="S4932" s="64"/>
      <c r="T4932" s="7">
        <v>0</v>
      </c>
      <c r="U4932" s="7">
        <v>0</v>
      </c>
      <c r="V4932" s="7">
        <v>0</v>
      </c>
      <c r="W4932" s="83">
        <f t="shared" si="757"/>
        <v>0</v>
      </c>
      <c r="X4932" s="83">
        <f t="shared" si="758"/>
        <v>0</v>
      </c>
      <c r="Y4932" s="83"/>
      <c r="Z4932" s="16">
        <v>0</v>
      </c>
      <c r="AA4932" s="7">
        <v>0</v>
      </c>
      <c r="AB4932" s="7">
        <f t="shared" si="755"/>
        <v>0</v>
      </c>
      <c r="AC4932" s="5">
        <f t="shared" si="753"/>
        <v>0</v>
      </c>
      <c r="AD4932" s="83">
        <f t="shared" si="759"/>
        <v>0</v>
      </c>
      <c r="AE4932" s="3">
        <v>0.06</v>
      </c>
      <c r="AF4932" s="7">
        <f t="shared" si="754"/>
        <v>0</v>
      </c>
      <c r="AG4932" s="16">
        <v>0</v>
      </c>
      <c r="AH4932" s="83">
        <f t="shared" si="760"/>
        <v>0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3417</v>
      </c>
      <c r="B4933" s="91" t="s">
        <v>35</v>
      </c>
      <c r="C4933" s="91" t="s">
        <v>59</v>
      </c>
      <c r="D4933" s="91" t="s">
        <v>60</v>
      </c>
      <c r="E4933" s="91" t="s">
        <v>96</v>
      </c>
      <c r="F4933" s="91" t="s">
        <v>96</v>
      </c>
      <c r="G4933" s="91" t="s">
        <v>96</v>
      </c>
      <c r="H4933" s="91">
        <v>229</v>
      </c>
      <c r="I4933" s="91" t="s">
        <v>3376</v>
      </c>
      <c r="J4933" s="2" t="s">
        <v>3337</v>
      </c>
      <c r="K4933" s="2" t="s">
        <v>3354</v>
      </c>
      <c r="L4933" s="2" t="s">
        <v>35</v>
      </c>
      <c r="M4933" s="91"/>
      <c r="N4933" s="64" t="s">
        <v>3354</v>
      </c>
      <c r="O4933" s="64" t="s">
        <v>45</v>
      </c>
      <c r="P4933" s="64" t="s">
        <v>46</v>
      </c>
      <c r="Q4933" s="16">
        <v>0.05</v>
      </c>
      <c r="R4933" s="82"/>
      <c r="S4933" s="64"/>
      <c r="T4933" s="7">
        <v>2540435.4100000006</v>
      </c>
      <c r="U4933" s="7">
        <v>1188085.3900000001</v>
      </c>
      <c r="V4933" s="7">
        <v>806116.57000000018</v>
      </c>
      <c r="W4933" s="83">
        <f t="shared" si="757"/>
        <v>2922404.2300000004</v>
      </c>
      <c r="X4933" s="83">
        <f t="shared" si="758"/>
        <v>767730.06666666677</v>
      </c>
      <c r="Y4933" s="83"/>
      <c r="Z4933" s="16">
        <v>0</v>
      </c>
      <c r="AA4933" s="7">
        <v>0</v>
      </c>
      <c r="AB4933" s="7">
        <f t="shared" si="755"/>
        <v>767730.06666666677</v>
      </c>
      <c r="AC4933" s="5">
        <f t="shared" si="753"/>
        <v>38386.503333333414</v>
      </c>
      <c r="AD4933" s="83">
        <f t="shared" si="759"/>
        <v>806116.57000000018</v>
      </c>
      <c r="AE4933" s="3">
        <v>0.06</v>
      </c>
      <c r="AF4933" s="7">
        <f t="shared" si="754"/>
        <v>48366.994200000008</v>
      </c>
      <c r="AG4933" s="16">
        <v>0</v>
      </c>
      <c r="AH4933" s="83">
        <f t="shared" si="760"/>
        <v>806116.57000000018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3418</v>
      </c>
      <c r="B4934" s="91" t="s">
        <v>35</v>
      </c>
      <c r="C4934" s="91" t="s">
        <v>97</v>
      </c>
      <c r="D4934" s="91" t="s">
        <v>98</v>
      </c>
      <c r="E4934" s="91" t="s">
        <v>99</v>
      </c>
      <c r="F4934" s="91" t="s">
        <v>99</v>
      </c>
      <c r="G4934" s="91" t="s">
        <v>99</v>
      </c>
      <c r="H4934" s="91">
        <v>229</v>
      </c>
      <c r="I4934" s="91" t="s">
        <v>3376</v>
      </c>
      <c r="J4934" s="2" t="s">
        <v>3337</v>
      </c>
      <c r="K4934" s="2" t="s">
        <v>3354</v>
      </c>
      <c r="L4934" s="2" t="s">
        <v>35</v>
      </c>
      <c r="M4934" s="91"/>
      <c r="N4934" s="64" t="s">
        <v>3354</v>
      </c>
      <c r="O4934" s="64" t="s">
        <v>45</v>
      </c>
      <c r="P4934" s="64" t="s">
        <v>41</v>
      </c>
      <c r="Q4934" s="16">
        <v>0</v>
      </c>
      <c r="R4934" s="82"/>
      <c r="S4934" s="64" t="s">
        <v>3634</v>
      </c>
      <c r="T4934" s="7">
        <v>4877.43</v>
      </c>
      <c r="U4934" s="7">
        <v>70000</v>
      </c>
      <c r="V4934" s="7">
        <v>50440.229999999989</v>
      </c>
      <c r="W4934" s="83">
        <f t="shared" si="757"/>
        <v>24437.200000000004</v>
      </c>
      <c r="X4934" s="83"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50440.229999999989</v>
      </c>
      <c r="AD4934" s="83">
        <f t="shared" si="759"/>
        <v>50440.229999999989</v>
      </c>
      <c r="AE4934" s="3">
        <v>0.06</v>
      </c>
      <c r="AF4934" s="7">
        <f t="shared" si="754"/>
        <v>3026.4137999999994</v>
      </c>
      <c r="AG4934" s="16">
        <v>0</v>
      </c>
      <c r="AH4934" s="83">
        <f t="shared" si="760"/>
        <v>50440.229999999989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3417</v>
      </c>
      <c r="B4935" s="91" t="s">
        <v>35</v>
      </c>
      <c r="C4935" s="91" t="s">
        <v>36</v>
      </c>
      <c r="D4935" s="91" t="s">
        <v>54</v>
      </c>
      <c r="E4935" s="91" t="s">
        <v>3635</v>
      </c>
      <c r="F4935" s="91" t="s">
        <v>3635</v>
      </c>
      <c r="G4935" s="91" t="s">
        <v>3635</v>
      </c>
      <c r="H4935" s="91">
        <v>229</v>
      </c>
      <c r="I4935" s="91" t="s">
        <v>3376</v>
      </c>
      <c r="J4935" s="2" t="s">
        <v>3337</v>
      </c>
      <c r="K4935" s="2" t="s">
        <v>3354</v>
      </c>
      <c r="L4935" s="2" t="s">
        <v>35</v>
      </c>
      <c r="M4935" s="91"/>
      <c r="N4935" s="64"/>
      <c r="O4935" s="64" t="s">
        <v>45</v>
      </c>
      <c r="P4935" s="64" t="s">
        <v>41</v>
      </c>
      <c r="Q4935" s="16">
        <v>0</v>
      </c>
      <c r="R4935" s="82"/>
      <c r="S4935" s="64"/>
      <c r="T4935" s="7">
        <v>0</v>
      </c>
      <c r="U4935" s="7">
        <v>2810000</v>
      </c>
      <c r="V4935" s="7">
        <v>0</v>
      </c>
      <c r="W4935" s="83">
        <f t="shared" si="757"/>
        <v>2810000</v>
      </c>
      <c r="X4935" s="83">
        <f t="shared" si="758"/>
        <v>0</v>
      </c>
      <c r="Y4935" s="83"/>
      <c r="Z4935" s="16">
        <v>0</v>
      </c>
      <c r="AA4935" s="7">
        <v>0</v>
      </c>
      <c r="AB4935" s="7">
        <f t="shared" si="755"/>
        <v>0</v>
      </c>
      <c r="AC4935" s="5">
        <f t="shared" si="753"/>
        <v>0</v>
      </c>
      <c r="AD4935" s="83">
        <f t="shared" si="759"/>
        <v>0</v>
      </c>
      <c r="AE4935" s="3">
        <v>0.06</v>
      </c>
      <c r="AF4935" s="7">
        <f t="shared" si="754"/>
        <v>0</v>
      </c>
      <c r="AG4935" s="16">
        <v>0</v>
      </c>
      <c r="AH4935" s="83">
        <f t="shared" si="760"/>
        <v>0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3417</v>
      </c>
      <c r="B4936" s="91" t="s">
        <v>35</v>
      </c>
      <c r="C4936" s="91" t="s">
        <v>36</v>
      </c>
      <c r="D4936" s="91" t="s">
        <v>54</v>
      </c>
      <c r="E4936" s="91" t="s">
        <v>71</v>
      </c>
      <c r="F4936" s="91" t="s">
        <v>103</v>
      </c>
      <c r="G4936" s="91" t="s">
        <v>71</v>
      </c>
      <c r="H4936" s="91">
        <v>229</v>
      </c>
      <c r="I4936" s="91" t="s">
        <v>3376</v>
      </c>
      <c r="J4936" s="2" t="s">
        <v>3337</v>
      </c>
      <c r="K4936" s="2" t="s">
        <v>3354</v>
      </c>
      <c r="L4936" s="2" t="s">
        <v>35</v>
      </c>
      <c r="M4936" s="91"/>
      <c r="N4936" s="64" t="s">
        <v>3354</v>
      </c>
      <c r="O4936" s="64" t="s">
        <v>45</v>
      </c>
      <c r="P4936" s="64" t="s">
        <v>46</v>
      </c>
      <c r="Q4936" s="16">
        <v>5.6000000000000001E-2</v>
      </c>
      <c r="R4936" s="82"/>
      <c r="S4936" s="64"/>
      <c r="T4936" s="7">
        <v>0</v>
      </c>
      <c r="U4936" s="7">
        <v>12710000</v>
      </c>
      <c r="V4936" s="7">
        <v>7820109.7199999988</v>
      </c>
      <c r="W4936" s="83">
        <f t="shared" si="757"/>
        <v>4889890.2800000012</v>
      </c>
      <c r="X4936" s="83">
        <f t="shared" si="758"/>
        <v>7405406.9318181807</v>
      </c>
      <c r="Y4936" s="83"/>
      <c r="Z4936" s="16">
        <v>0</v>
      </c>
      <c r="AA4936" s="7">
        <v>0</v>
      </c>
      <c r="AB4936" s="7">
        <f t="shared" si="755"/>
        <v>7405406.9318181807</v>
      </c>
      <c r="AC4936" s="5">
        <f t="shared" si="753"/>
        <v>414702.78818181809</v>
      </c>
      <c r="AD4936" s="83">
        <f t="shared" si="759"/>
        <v>7820109.7199999988</v>
      </c>
      <c r="AE4936" s="3">
        <v>0.06</v>
      </c>
      <c r="AF4936" s="7">
        <f t="shared" si="754"/>
        <v>469206.58319999994</v>
      </c>
      <c r="AG4936" s="16">
        <v>0</v>
      </c>
      <c r="AH4936" s="83">
        <f t="shared" si="760"/>
        <v>7820109.7199999988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3417</v>
      </c>
      <c r="B4937" s="91" t="s">
        <v>35</v>
      </c>
      <c r="C4937" s="91" t="s">
        <v>36</v>
      </c>
      <c r="D4937" s="91" t="s">
        <v>54</v>
      </c>
      <c r="E4937" s="91" t="s">
        <v>104</v>
      </c>
      <c r="F4937" s="91" t="s">
        <v>105</v>
      </c>
      <c r="G4937" s="91" t="s">
        <v>104</v>
      </c>
      <c r="H4937" s="91">
        <v>229</v>
      </c>
      <c r="I4937" s="91" t="s">
        <v>3376</v>
      </c>
      <c r="J4937" s="2" t="s">
        <v>3337</v>
      </c>
      <c r="K4937" s="2" t="s">
        <v>3354</v>
      </c>
      <c r="L4937" s="2" t="s">
        <v>35</v>
      </c>
      <c r="M4937" s="91"/>
      <c r="N4937" s="64" t="s">
        <v>3354</v>
      </c>
      <c r="O4937" s="64" t="s">
        <v>45</v>
      </c>
      <c r="P4937" s="64" t="s">
        <v>41</v>
      </c>
      <c r="Q4937" s="16">
        <v>0</v>
      </c>
      <c r="R4937" s="82"/>
      <c r="S4937" s="64"/>
      <c r="T4937" s="7">
        <v>2474196.1199999824</v>
      </c>
      <c r="U4937" s="7">
        <v>12876000</v>
      </c>
      <c r="V4937" s="7">
        <v>11215040.799999999</v>
      </c>
      <c r="W4937" s="83">
        <f t="shared" si="757"/>
        <v>4135155.3199999835</v>
      </c>
      <c r="X4937" s="83">
        <f t="shared" si="758"/>
        <v>11215040.799999999</v>
      </c>
      <c r="Y4937" s="83"/>
      <c r="Z4937" s="16">
        <v>0</v>
      </c>
      <c r="AA4937" s="7">
        <v>0</v>
      </c>
      <c r="AB4937" s="7">
        <f t="shared" si="755"/>
        <v>11215040.799999999</v>
      </c>
      <c r="AC4937" s="5">
        <f t="shared" si="753"/>
        <v>0</v>
      </c>
      <c r="AD4937" s="83">
        <f t="shared" si="759"/>
        <v>11215040.799999999</v>
      </c>
      <c r="AE4937" s="3">
        <v>0.06</v>
      </c>
      <c r="AF4937" s="7">
        <f t="shared" si="754"/>
        <v>672902.44799999986</v>
      </c>
      <c r="AG4937" s="16">
        <v>0</v>
      </c>
      <c r="AH4937" s="83">
        <f t="shared" si="760"/>
        <v>11215040.799999999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3417</v>
      </c>
      <c r="B4938" s="91" t="s">
        <v>35</v>
      </c>
      <c r="C4938" s="91" t="s">
        <v>36</v>
      </c>
      <c r="D4938" s="91" t="s">
        <v>54</v>
      </c>
      <c r="E4938" s="91" t="s">
        <v>3636</v>
      </c>
      <c r="F4938" s="91" t="s">
        <v>3637</v>
      </c>
      <c r="G4938" s="91" t="s">
        <v>3636</v>
      </c>
      <c r="H4938" s="91">
        <v>229</v>
      </c>
      <c r="I4938" s="91" t="s">
        <v>3376</v>
      </c>
      <c r="J4938" s="2" t="s">
        <v>3337</v>
      </c>
      <c r="K4938" s="2" t="s">
        <v>3354</v>
      </c>
      <c r="L4938" s="2" t="s">
        <v>35</v>
      </c>
      <c r="M4938" s="91"/>
      <c r="N4938" s="64" t="s">
        <v>3354</v>
      </c>
      <c r="O4938" s="64" t="s">
        <v>45</v>
      </c>
      <c r="P4938" s="64" t="s">
        <v>46</v>
      </c>
      <c r="Q4938" s="16">
        <v>5.6000000000000001E-2</v>
      </c>
      <c r="R4938" s="82"/>
      <c r="S4938" s="64"/>
      <c r="T4938" s="7">
        <v>0</v>
      </c>
      <c r="U4938" s="7">
        <v>528000</v>
      </c>
      <c r="V4938" s="7">
        <v>116838.48000000001</v>
      </c>
      <c r="W4938" s="83">
        <f t="shared" si="757"/>
        <v>411161.52</v>
      </c>
      <c r="X4938" s="83">
        <f t="shared" si="758"/>
        <v>110642.5</v>
      </c>
      <c r="Y4938" s="83"/>
      <c r="Z4938" s="16">
        <v>0</v>
      </c>
      <c r="AA4938" s="7">
        <v>0</v>
      </c>
      <c r="AB4938" s="7">
        <f t="shared" si="755"/>
        <v>110642.5</v>
      </c>
      <c r="AC4938" s="5">
        <f t="shared" si="753"/>
        <v>6195.9800000000105</v>
      </c>
      <c r="AD4938" s="83">
        <f t="shared" si="759"/>
        <v>116838.48000000001</v>
      </c>
      <c r="AE4938" s="3">
        <v>0.06</v>
      </c>
      <c r="AF4938" s="7">
        <f t="shared" si="754"/>
        <v>7010.3088000000007</v>
      </c>
      <c r="AG4938" s="16">
        <v>0</v>
      </c>
      <c r="AH4938" s="83">
        <f t="shared" si="760"/>
        <v>116838.48000000001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3417</v>
      </c>
      <c r="B4939" s="91" t="s">
        <v>35</v>
      </c>
      <c r="C4939" s="91" t="s">
        <v>36</v>
      </c>
      <c r="D4939" s="91" t="s">
        <v>54</v>
      </c>
      <c r="E4939" s="91" t="s">
        <v>107</v>
      </c>
      <c r="F4939" s="91" t="s">
        <v>107</v>
      </c>
      <c r="G4939" s="91" t="s">
        <v>108</v>
      </c>
      <c r="H4939" s="91">
        <v>229</v>
      </c>
      <c r="I4939" s="91" t="s">
        <v>3376</v>
      </c>
      <c r="J4939" s="2" t="s">
        <v>3337</v>
      </c>
      <c r="K4939" s="2" t="s">
        <v>3354</v>
      </c>
      <c r="L4939" s="2" t="s">
        <v>35</v>
      </c>
      <c r="M4939" s="91"/>
      <c r="N4939" s="64" t="s">
        <v>3354</v>
      </c>
      <c r="O4939" s="64" t="s">
        <v>45</v>
      </c>
      <c r="P4939" s="64" t="s">
        <v>41</v>
      </c>
      <c r="Q4939" s="16">
        <v>0</v>
      </c>
      <c r="R4939" s="82"/>
      <c r="S4939" s="64"/>
      <c r="T4939" s="7">
        <v>294974.72000000044</v>
      </c>
      <c r="U4939" s="7">
        <v>1900000</v>
      </c>
      <c r="V4939" s="7">
        <v>1376604.25</v>
      </c>
      <c r="W4939" s="83">
        <f t="shared" si="757"/>
        <v>818370.47000000067</v>
      </c>
      <c r="X4939" s="83">
        <f t="shared" si="758"/>
        <v>1376604.25</v>
      </c>
      <c r="Y4939" s="83"/>
      <c r="Z4939" s="16">
        <v>0</v>
      </c>
      <c r="AA4939" s="7">
        <v>0</v>
      </c>
      <c r="AB4939" s="7">
        <f t="shared" si="755"/>
        <v>1376604.25</v>
      </c>
      <c r="AC4939" s="5">
        <f t="shared" si="753"/>
        <v>0</v>
      </c>
      <c r="AD4939" s="83">
        <f t="shared" si="759"/>
        <v>1376604.25</v>
      </c>
      <c r="AE4939" s="3">
        <v>0.06</v>
      </c>
      <c r="AF4939" s="7">
        <f t="shared" si="754"/>
        <v>82596.25499999999</v>
      </c>
      <c r="AG4939" s="16">
        <v>0</v>
      </c>
      <c r="AH4939" s="83">
        <f t="shared" si="760"/>
        <v>1376604.25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3417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3376</v>
      </c>
      <c r="J4940" s="2" t="s">
        <v>3337</v>
      </c>
      <c r="K4940" s="2" t="s">
        <v>3354</v>
      </c>
      <c r="L4940" s="2" t="s">
        <v>35</v>
      </c>
      <c r="M4940" s="91"/>
      <c r="N4940" s="64" t="s">
        <v>3354</v>
      </c>
      <c r="O4940" s="64" t="s">
        <v>45</v>
      </c>
      <c r="P4940" s="64" t="s">
        <v>41</v>
      </c>
      <c r="Q4940" s="16">
        <v>0</v>
      </c>
      <c r="R4940" s="82"/>
      <c r="S4940" s="64" t="s">
        <v>3638</v>
      </c>
      <c r="T4940" s="7">
        <v>1081347.2699999996</v>
      </c>
      <c r="U4940" s="7">
        <v>1020700</v>
      </c>
      <c r="V4940" s="7">
        <v>1008988.1300000001</v>
      </c>
      <c r="W4940" s="83">
        <f t="shared" si="757"/>
        <v>1093059.1399999994</v>
      </c>
      <c r="X4940" s="83">
        <f t="shared" si="758"/>
        <v>1008988.1300000001</v>
      </c>
      <c r="Y4940" s="83"/>
      <c r="Z4940" s="16">
        <v>0</v>
      </c>
      <c r="AA4940" s="7">
        <v>39300</v>
      </c>
      <c r="AB4940" s="7">
        <f t="shared" si="755"/>
        <v>1048288.1300000001</v>
      </c>
      <c r="AC4940" s="5">
        <f t="shared" si="753"/>
        <v>0</v>
      </c>
      <c r="AD4940" s="83">
        <f t="shared" si="759"/>
        <v>1008988.1300000001</v>
      </c>
      <c r="AE4940" s="3">
        <v>0.06</v>
      </c>
      <c r="AF4940" s="7">
        <f t="shared" si="754"/>
        <v>60539.287800000006</v>
      </c>
      <c r="AG4940" s="16">
        <v>0</v>
      </c>
      <c r="AH4940" s="83">
        <f t="shared" si="760"/>
        <v>1008988.1300000001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3417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3376</v>
      </c>
      <c r="J4941" s="2" t="s">
        <v>3337</v>
      </c>
      <c r="K4941" s="2" t="s">
        <v>3354</v>
      </c>
      <c r="L4941" s="2" t="s">
        <v>35</v>
      </c>
      <c r="M4941" s="91"/>
      <c r="N4941" s="64" t="s">
        <v>3354</v>
      </c>
      <c r="O4941" s="64" t="s">
        <v>45</v>
      </c>
      <c r="P4941" s="64" t="s">
        <v>41</v>
      </c>
      <c r="Q4941" s="16">
        <v>0</v>
      </c>
      <c r="R4941" s="82"/>
      <c r="S4941" s="64"/>
      <c r="T4941" s="7">
        <v>1649510.8799999962</v>
      </c>
      <c r="U4941" s="7">
        <v>9140000</v>
      </c>
      <c r="V4941" s="7">
        <v>7368755.2699999996</v>
      </c>
      <c r="W4941" s="83">
        <f t="shared" si="757"/>
        <v>3420755.6099999957</v>
      </c>
      <c r="X4941" s="83">
        <f t="shared" si="758"/>
        <v>7368755.2699999996</v>
      </c>
      <c r="Y4941" s="83"/>
      <c r="Z4941" s="16">
        <v>0</v>
      </c>
      <c r="AA4941" s="7">
        <v>0</v>
      </c>
      <c r="AB4941" s="7">
        <f t="shared" ref="AB4941:AB5004" si="761">X4941+AA4941</f>
        <v>7368755.2699999996</v>
      </c>
      <c r="AC4941" s="5">
        <f t="shared" ref="AC4941:AC5004" si="762">IF(P4941="返现",X4941*Q4941,V4941-X4941)</f>
        <v>0</v>
      </c>
      <c r="AD4941" s="83">
        <f t="shared" si="759"/>
        <v>7368755.2699999996</v>
      </c>
      <c r="AE4941" s="3">
        <v>0.06</v>
      </c>
      <c r="AF4941" s="7">
        <f t="shared" ref="AF4941:AF5004" si="763">AD4941*AE4941</f>
        <v>442125.31619999994</v>
      </c>
      <c r="AG4941" s="16">
        <v>0</v>
      </c>
      <c r="AH4941" s="83">
        <f t="shared" si="760"/>
        <v>7368755.2699999996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3417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3376</v>
      </c>
      <c r="J4942" s="2" t="s">
        <v>3337</v>
      </c>
      <c r="K4942" s="2" t="s">
        <v>3354</v>
      </c>
      <c r="L4942" s="2" t="s">
        <v>35</v>
      </c>
      <c r="M4942" s="91"/>
      <c r="N4942" s="64" t="s">
        <v>3354</v>
      </c>
      <c r="O4942" s="64" t="s">
        <v>106</v>
      </c>
      <c r="P4942" s="64" t="s">
        <v>41</v>
      </c>
      <c r="Q4942" s="16">
        <v>0</v>
      </c>
      <c r="R4942" s="82"/>
      <c r="S4942" s="64"/>
      <c r="T4942" s="7">
        <v>191261.81999999972</v>
      </c>
      <c r="U4942" s="7">
        <v>410000</v>
      </c>
      <c r="V4942" s="7">
        <v>806399.83000000007</v>
      </c>
      <c r="W4942" s="83">
        <f t="shared" si="757"/>
        <v>-205138.01000000036</v>
      </c>
      <c r="X4942" s="83">
        <f t="shared" si="758"/>
        <v>806399.83000000007</v>
      </c>
      <c r="Y4942" s="83"/>
      <c r="Z4942" s="16">
        <v>0</v>
      </c>
      <c r="AA4942" s="7">
        <v>0</v>
      </c>
      <c r="AB4942" s="7">
        <f t="shared" si="761"/>
        <v>806399.83000000007</v>
      </c>
      <c r="AC4942" s="5">
        <f t="shared" si="762"/>
        <v>0</v>
      </c>
      <c r="AD4942" s="83">
        <f t="shared" si="759"/>
        <v>806399.83000000007</v>
      </c>
      <c r="AE4942" s="3">
        <v>0.06</v>
      </c>
      <c r="AF4942" s="7">
        <f t="shared" si="763"/>
        <v>48383.989800000003</v>
      </c>
      <c r="AG4942" s="16">
        <v>0</v>
      </c>
      <c r="AH4942" s="83">
        <f t="shared" si="760"/>
        <v>806399.83000000007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3417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3376</v>
      </c>
      <c r="J4943" s="2" t="s">
        <v>3337</v>
      </c>
      <c r="K4943" s="2" t="s">
        <v>3354</v>
      </c>
      <c r="L4943" s="2" t="s">
        <v>35</v>
      </c>
      <c r="M4943" s="91"/>
      <c r="N4943" s="64" t="s">
        <v>3354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723100.72</v>
      </c>
      <c r="U4943" s="7">
        <v>900000</v>
      </c>
      <c r="V4943" s="7">
        <v>862313.81000000017</v>
      </c>
      <c r="W4943" s="83">
        <f t="shared" si="757"/>
        <v>760786.9099999998</v>
      </c>
      <c r="X4943" s="83">
        <f t="shared" si="758"/>
        <v>862313.81000000017</v>
      </c>
      <c r="Y4943" s="83"/>
      <c r="Z4943" s="16">
        <v>0</v>
      </c>
      <c r="AA4943" s="7">
        <v>0</v>
      </c>
      <c r="AB4943" s="7">
        <f t="shared" si="761"/>
        <v>862313.81000000017</v>
      </c>
      <c r="AC4943" s="5">
        <f t="shared" si="762"/>
        <v>0</v>
      </c>
      <c r="AD4943" s="83">
        <f t="shared" si="759"/>
        <v>862313.81000000017</v>
      </c>
      <c r="AE4943" s="3">
        <v>0.06</v>
      </c>
      <c r="AF4943" s="7">
        <f t="shared" si="763"/>
        <v>51738.828600000008</v>
      </c>
      <c r="AG4943" s="16">
        <v>0</v>
      </c>
      <c r="AH4943" s="83">
        <f t="shared" si="760"/>
        <v>862313.81000000017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3417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112</v>
      </c>
      <c r="G4944" s="91" t="s">
        <v>112</v>
      </c>
      <c r="H4944" s="91">
        <v>229</v>
      </c>
      <c r="I4944" s="91" t="s">
        <v>3376</v>
      </c>
      <c r="J4944" s="2" t="s">
        <v>3337</v>
      </c>
      <c r="K4944" s="2" t="s">
        <v>3354</v>
      </c>
      <c r="L4944" s="2" t="s">
        <v>35</v>
      </c>
      <c r="M4944" s="91"/>
      <c r="N4944" s="64" t="s">
        <v>3354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2584.9799999999814</v>
      </c>
      <c r="U4944" s="7">
        <v>200000</v>
      </c>
      <c r="V4944" s="7">
        <v>137221.43</v>
      </c>
      <c r="W4944" s="83">
        <f t="shared" si="757"/>
        <v>65363.549999999988</v>
      </c>
      <c r="X4944" s="83">
        <f t="shared" si="758"/>
        <v>137221.43</v>
      </c>
      <c r="Y4944" s="83"/>
      <c r="Z4944" s="16">
        <v>0</v>
      </c>
      <c r="AA4944" s="7">
        <v>0</v>
      </c>
      <c r="AB4944" s="7">
        <f t="shared" si="761"/>
        <v>137221.43</v>
      </c>
      <c r="AC4944" s="5">
        <f t="shared" si="762"/>
        <v>0</v>
      </c>
      <c r="AD4944" s="83">
        <f t="shared" si="759"/>
        <v>137221.43</v>
      </c>
      <c r="AE4944" s="3">
        <v>0.06</v>
      </c>
      <c r="AF4944" s="7">
        <f t="shared" si="763"/>
        <v>8233.2857999999997</v>
      </c>
      <c r="AG4944" s="16">
        <v>0</v>
      </c>
      <c r="AH4944" s="83">
        <f t="shared" si="760"/>
        <v>137221.43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3417</v>
      </c>
      <c r="B4945" s="91" t="s">
        <v>35</v>
      </c>
      <c r="C4945" s="91" t="s">
        <v>36</v>
      </c>
      <c r="D4945" s="91" t="s">
        <v>54</v>
      </c>
      <c r="E4945" s="91" t="s">
        <v>113</v>
      </c>
      <c r="F4945" s="91" t="s">
        <v>114</v>
      </c>
      <c r="G4945" s="91" t="s">
        <v>113</v>
      </c>
      <c r="H4945" s="91">
        <v>229</v>
      </c>
      <c r="I4945" s="91" t="s">
        <v>3376</v>
      </c>
      <c r="J4945" s="2" t="s">
        <v>3337</v>
      </c>
      <c r="K4945" s="2" t="s">
        <v>3354</v>
      </c>
      <c r="L4945" s="2" t="s">
        <v>35</v>
      </c>
      <c r="M4945" s="91"/>
      <c r="N4945" s="64" t="s">
        <v>3354</v>
      </c>
      <c r="O4945" s="64" t="s">
        <v>45</v>
      </c>
      <c r="P4945" s="64" t="s">
        <v>41</v>
      </c>
      <c r="Q4945" s="16">
        <v>0</v>
      </c>
      <c r="R4945" s="82"/>
      <c r="S4945" s="64"/>
      <c r="T4945" s="7">
        <v>39534</v>
      </c>
      <c r="U4945" s="7">
        <v>140000</v>
      </c>
      <c r="V4945" s="7">
        <v>122907.4</v>
      </c>
      <c r="W4945" s="83">
        <f t="shared" si="757"/>
        <v>56626.600000000006</v>
      </c>
      <c r="X4945" s="83">
        <f t="shared" si="758"/>
        <v>122907.4</v>
      </c>
      <c r="Y4945" s="83"/>
      <c r="Z4945" s="16">
        <v>0</v>
      </c>
      <c r="AA4945" s="7">
        <v>0</v>
      </c>
      <c r="AB4945" s="7">
        <f t="shared" si="761"/>
        <v>122907.4</v>
      </c>
      <c r="AC4945" s="5">
        <f t="shared" si="762"/>
        <v>0</v>
      </c>
      <c r="AD4945" s="83">
        <f t="shared" si="759"/>
        <v>122907.4</v>
      </c>
      <c r="AE4945" s="3">
        <v>0.06</v>
      </c>
      <c r="AF4945" s="7">
        <f t="shared" si="763"/>
        <v>7374.4439999999995</v>
      </c>
      <c r="AG4945" s="16">
        <v>0</v>
      </c>
      <c r="AH4945" s="83">
        <f t="shared" si="760"/>
        <v>122907.4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3417</v>
      </c>
      <c r="B4946" s="91" t="s">
        <v>35</v>
      </c>
      <c r="C4946" s="91" t="s">
        <v>36</v>
      </c>
      <c r="D4946" s="91" t="s">
        <v>54</v>
      </c>
      <c r="E4946" s="91" t="s">
        <v>115</v>
      </c>
      <c r="F4946" s="91" t="s">
        <v>115</v>
      </c>
      <c r="G4946" s="91" t="s">
        <v>115</v>
      </c>
      <c r="H4946" s="91">
        <v>229</v>
      </c>
      <c r="I4946" s="91" t="s">
        <v>3376</v>
      </c>
      <c r="J4946" s="2" t="s">
        <v>3337</v>
      </c>
      <c r="K4946" s="2" t="s">
        <v>3354</v>
      </c>
      <c r="L4946" s="2" t="s">
        <v>35</v>
      </c>
      <c r="M4946" s="91"/>
      <c r="N4946" s="64" t="s">
        <v>3354</v>
      </c>
      <c r="O4946" s="64" t="s">
        <v>45</v>
      </c>
      <c r="P4946" s="64" t="s">
        <v>46</v>
      </c>
      <c r="Q4946" s="16">
        <v>0.02</v>
      </c>
      <c r="R4946" s="82"/>
      <c r="S4946" s="64"/>
      <c r="T4946" s="7">
        <v>67351.530000000057</v>
      </c>
      <c r="U4946" s="7">
        <v>300000</v>
      </c>
      <c r="V4946" s="7">
        <v>93578.63</v>
      </c>
      <c r="W4946" s="83">
        <f t="shared" si="757"/>
        <v>273772.90000000002</v>
      </c>
      <c r="X4946" s="83">
        <f t="shared" si="758"/>
        <v>91743.754901960783</v>
      </c>
      <c r="Y4946" s="83"/>
      <c r="Z4946" s="16">
        <v>0</v>
      </c>
      <c r="AA4946" s="7">
        <v>0</v>
      </c>
      <c r="AB4946" s="7">
        <f t="shared" si="761"/>
        <v>91743.754901960783</v>
      </c>
      <c r="AC4946" s="5">
        <f t="shared" si="762"/>
        <v>1834.8750980392215</v>
      </c>
      <c r="AD4946" s="83">
        <f t="shared" si="759"/>
        <v>93578.63</v>
      </c>
      <c r="AE4946" s="3">
        <v>0.06</v>
      </c>
      <c r="AF4946" s="7">
        <f t="shared" si="763"/>
        <v>5614.7178000000004</v>
      </c>
      <c r="AG4946" s="16">
        <v>0</v>
      </c>
      <c r="AH4946" s="83">
        <f t="shared" si="760"/>
        <v>93578.63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3417</v>
      </c>
      <c r="B4947" s="91" t="s">
        <v>35</v>
      </c>
      <c r="C4947" s="91" t="s">
        <v>36</v>
      </c>
      <c r="D4947" s="91" t="s">
        <v>37</v>
      </c>
      <c r="E4947" s="91" t="s">
        <v>230</v>
      </c>
      <c r="F4947" s="91" t="s">
        <v>230</v>
      </c>
      <c r="G4947" s="91" t="s">
        <v>230</v>
      </c>
      <c r="H4947" s="91">
        <v>229</v>
      </c>
      <c r="I4947" s="91" t="s">
        <v>3376</v>
      </c>
      <c r="J4947" s="2" t="s">
        <v>3337</v>
      </c>
      <c r="K4947" s="2" t="s">
        <v>3354</v>
      </c>
      <c r="L4947" s="2" t="s">
        <v>35</v>
      </c>
      <c r="M4947" s="91"/>
      <c r="N4947" s="64" t="s">
        <v>3354</v>
      </c>
      <c r="O4947" s="64" t="s">
        <v>45</v>
      </c>
      <c r="P4947" s="64" t="s">
        <v>41</v>
      </c>
      <c r="Q4947" s="16">
        <v>0</v>
      </c>
      <c r="R4947" s="82"/>
      <c r="S4947" s="64"/>
      <c r="T4947" s="7">
        <v>194974.17000000019</v>
      </c>
      <c r="U4947" s="7">
        <v>400000</v>
      </c>
      <c r="V4947" s="7">
        <v>353320.65</v>
      </c>
      <c r="W4947" s="83">
        <f t="shared" si="757"/>
        <v>241653.52000000014</v>
      </c>
      <c r="X4947" s="83">
        <f t="shared" si="758"/>
        <v>353320.65</v>
      </c>
      <c r="Y4947" s="83"/>
      <c r="Z4947" s="16">
        <v>0</v>
      </c>
      <c r="AA4947" s="7">
        <v>0</v>
      </c>
      <c r="AB4947" s="7">
        <f t="shared" si="761"/>
        <v>353320.65</v>
      </c>
      <c r="AC4947" s="5">
        <f t="shared" si="762"/>
        <v>0</v>
      </c>
      <c r="AD4947" s="83">
        <f t="shared" si="759"/>
        <v>353320.65</v>
      </c>
      <c r="AE4947" s="3">
        <v>0.06</v>
      </c>
      <c r="AF4947" s="7">
        <f t="shared" si="763"/>
        <v>21199.239000000001</v>
      </c>
      <c r="AG4947" s="16">
        <v>0</v>
      </c>
      <c r="AH4947" s="83">
        <f t="shared" si="760"/>
        <v>353320.65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3420</v>
      </c>
      <c r="B4948" s="91" t="s">
        <v>35</v>
      </c>
      <c r="C4948" s="91" t="s">
        <v>65</v>
      </c>
      <c r="D4948" s="91" t="s">
        <v>118</v>
      </c>
      <c r="E4948" s="91" t="s">
        <v>119</v>
      </c>
      <c r="F4948" s="91" t="s">
        <v>119</v>
      </c>
      <c r="G4948" s="91" t="s">
        <v>119</v>
      </c>
      <c r="H4948" s="91">
        <v>229</v>
      </c>
      <c r="I4948" s="91" t="s">
        <v>3376</v>
      </c>
      <c r="J4948" s="2" t="s">
        <v>3337</v>
      </c>
      <c r="K4948" s="2" t="s">
        <v>3292</v>
      </c>
      <c r="L4948" s="2" t="s">
        <v>35</v>
      </c>
      <c r="M4948" s="91"/>
      <c r="N4948" s="64" t="s">
        <v>3292</v>
      </c>
      <c r="O4948" s="64" t="s">
        <v>45</v>
      </c>
      <c r="P4948" s="64" t="s">
        <v>46</v>
      </c>
      <c r="Q4948" s="16">
        <v>0.06</v>
      </c>
      <c r="R4948" s="82"/>
      <c r="S4948" s="64"/>
      <c r="T4948" s="7">
        <v>115799.76000000001</v>
      </c>
      <c r="U4948" s="7">
        <v>-60704.099999999977</v>
      </c>
      <c r="V4948" s="7">
        <v>54830.14</v>
      </c>
      <c r="W4948" s="83">
        <f t="shared" si="757"/>
        <v>265.52000000003318</v>
      </c>
      <c r="X4948" s="83">
        <f t="shared" si="758"/>
        <v>51726.547169811318</v>
      </c>
      <c r="Y4948" s="83"/>
      <c r="Z4948" s="16">
        <v>0</v>
      </c>
      <c r="AA4948" s="7">
        <v>0</v>
      </c>
      <c r="AB4948" s="7">
        <f t="shared" si="761"/>
        <v>51726.547169811318</v>
      </c>
      <c r="AC4948" s="5">
        <f t="shared" si="762"/>
        <v>3103.5928301886815</v>
      </c>
      <c r="AD4948" s="83">
        <f t="shared" si="759"/>
        <v>54830.14</v>
      </c>
      <c r="AE4948" s="3">
        <v>0.06</v>
      </c>
      <c r="AF4948" s="7">
        <f t="shared" si="763"/>
        <v>3289.8083999999999</v>
      </c>
      <c r="AG4948" s="16">
        <v>0</v>
      </c>
      <c r="AH4948" s="83">
        <f t="shared" si="760"/>
        <v>54830.14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3417</v>
      </c>
      <c r="B4949" s="91" t="s">
        <v>35</v>
      </c>
      <c r="C4949" s="91" t="s">
        <v>65</v>
      </c>
      <c r="D4949" s="91" t="s">
        <v>66</v>
      </c>
      <c r="E4949" s="91" t="s">
        <v>122</v>
      </c>
      <c r="F4949" s="91" t="s">
        <v>122</v>
      </c>
      <c r="G4949" s="91" t="s">
        <v>122</v>
      </c>
      <c r="H4949" s="91">
        <v>229</v>
      </c>
      <c r="I4949" s="91" t="s">
        <v>3376</v>
      </c>
      <c r="J4949" s="2" t="s">
        <v>3337</v>
      </c>
      <c r="K4949" s="2" t="s">
        <v>3354</v>
      </c>
      <c r="L4949" s="2" t="s">
        <v>35</v>
      </c>
      <c r="M4949" s="91"/>
      <c r="N4949" s="64" t="s">
        <v>3354</v>
      </c>
      <c r="O4949" s="64" t="s">
        <v>45</v>
      </c>
      <c r="P4949" s="64" t="s">
        <v>41</v>
      </c>
      <c r="Q4949" s="16">
        <v>0</v>
      </c>
      <c r="R4949" s="82"/>
      <c r="S4949" s="64"/>
      <c r="T4949" s="7">
        <v>125751.20000000001</v>
      </c>
      <c r="U4949" s="7">
        <v>400000</v>
      </c>
      <c r="V4949" s="7">
        <v>361553.20000000013</v>
      </c>
      <c r="W4949" s="83">
        <f t="shared" si="757"/>
        <v>164197.99999999983</v>
      </c>
      <c r="X4949" s="83">
        <f t="shared" si="758"/>
        <v>361553.20000000013</v>
      </c>
      <c r="Y4949" s="83"/>
      <c r="Z4949" s="16">
        <v>0</v>
      </c>
      <c r="AA4949" s="7">
        <v>0</v>
      </c>
      <c r="AB4949" s="7">
        <f t="shared" si="761"/>
        <v>361553.20000000013</v>
      </c>
      <c r="AC4949" s="5">
        <f t="shared" si="762"/>
        <v>0</v>
      </c>
      <c r="AD4949" s="83">
        <f t="shared" si="759"/>
        <v>361553.20000000013</v>
      </c>
      <c r="AE4949" s="3">
        <v>0.06</v>
      </c>
      <c r="AF4949" s="7">
        <f t="shared" si="763"/>
        <v>21693.192000000006</v>
      </c>
      <c r="AG4949" s="16">
        <v>0</v>
      </c>
      <c r="AH4949" s="83">
        <f t="shared" si="760"/>
        <v>361553.20000000013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3417</v>
      </c>
      <c r="B4950" s="91" t="s">
        <v>35</v>
      </c>
      <c r="C4950" s="91" t="s">
        <v>65</v>
      </c>
      <c r="D4950" s="91" t="s">
        <v>66</v>
      </c>
      <c r="E4950" s="91" t="s">
        <v>123</v>
      </c>
      <c r="F4950" s="91" t="s">
        <v>123</v>
      </c>
      <c r="G4950" s="91" t="s">
        <v>123</v>
      </c>
      <c r="H4950" s="91">
        <v>229</v>
      </c>
      <c r="I4950" s="91" t="s">
        <v>3376</v>
      </c>
      <c r="J4950" s="2" t="s">
        <v>3337</v>
      </c>
      <c r="K4950" s="2" t="s">
        <v>3354</v>
      </c>
      <c r="L4950" s="2" t="s">
        <v>35</v>
      </c>
      <c r="M4950" s="91"/>
      <c r="N4950" s="64" t="s">
        <v>3354</v>
      </c>
      <c r="O4950" s="64" t="s">
        <v>45</v>
      </c>
      <c r="P4950" s="64" t="s">
        <v>46</v>
      </c>
      <c r="Q4950" s="16">
        <v>0.03</v>
      </c>
      <c r="R4950" s="82"/>
      <c r="S4950" s="64"/>
      <c r="T4950" s="7">
        <v>2216913.1399999987</v>
      </c>
      <c r="U4950" s="7">
        <v>14453137.960000001</v>
      </c>
      <c r="V4950" s="7">
        <v>13277610.560000002</v>
      </c>
      <c r="W4950" s="83">
        <f t="shared" si="757"/>
        <v>3392440.5399999972</v>
      </c>
      <c r="X4950" s="83">
        <f t="shared" si="758"/>
        <v>12890884.038834954</v>
      </c>
      <c r="Y4950" s="83"/>
      <c r="Z4950" s="16">
        <v>0</v>
      </c>
      <c r="AA4950" s="7">
        <v>0</v>
      </c>
      <c r="AB4950" s="7">
        <f t="shared" si="761"/>
        <v>12890884.038834954</v>
      </c>
      <c r="AC4950" s="5">
        <f t="shared" si="762"/>
        <v>386726.5211650487</v>
      </c>
      <c r="AD4950" s="83">
        <f t="shared" si="759"/>
        <v>13277610.560000002</v>
      </c>
      <c r="AE4950" s="3">
        <v>0.06</v>
      </c>
      <c r="AF4950" s="7">
        <f t="shared" si="763"/>
        <v>796656.63360000006</v>
      </c>
      <c r="AG4950" s="16">
        <v>0</v>
      </c>
      <c r="AH4950" s="83">
        <f t="shared" si="760"/>
        <v>13277610.560000002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3417</v>
      </c>
      <c r="B4951" s="91" t="s">
        <v>35</v>
      </c>
      <c r="C4951" s="91" t="s">
        <v>65</v>
      </c>
      <c r="D4951" s="91" t="s">
        <v>66</v>
      </c>
      <c r="E4951" s="91" t="s">
        <v>233</v>
      </c>
      <c r="F4951" s="91" t="s">
        <v>233</v>
      </c>
      <c r="G4951" s="91" t="s">
        <v>233</v>
      </c>
      <c r="H4951" s="91">
        <v>229</v>
      </c>
      <c r="I4951" s="91" t="s">
        <v>3376</v>
      </c>
      <c r="J4951" s="2" t="s">
        <v>3337</v>
      </c>
      <c r="K4951" s="2" t="s">
        <v>3354</v>
      </c>
      <c r="L4951" s="2" t="s">
        <v>35</v>
      </c>
      <c r="M4951" s="91"/>
      <c r="N4951" s="64"/>
      <c r="O4951" s="64" t="s">
        <v>45</v>
      </c>
      <c r="P4951" s="64" t="s">
        <v>41</v>
      </c>
      <c r="Q4951" s="16">
        <v>0</v>
      </c>
      <c r="R4951" s="82"/>
      <c r="S4951" s="64"/>
      <c r="T4951" s="7">
        <v>51736.429999999775</v>
      </c>
      <c r="U4951" s="7">
        <v>-51736.43</v>
      </c>
      <c r="V4951" s="7">
        <v>0</v>
      </c>
      <c r="W4951" s="83">
        <f t="shared" si="757"/>
        <v>-2.255546860396862E-10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3418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3376</v>
      </c>
      <c r="J4952" s="2" t="s">
        <v>3337</v>
      </c>
      <c r="K4952" s="2" t="s">
        <v>3354</v>
      </c>
      <c r="L4952" s="2" t="s">
        <v>35</v>
      </c>
      <c r="M4952" s="91"/>
      <c r="N4952" s="64" t="s">
        <v>3354</v>
      </c>
      <c r="O4952" s="64" t="s">
        <v>45</v>
      </c>
      <c r="P4952" s="64" t="s">
        <v>46</v>
      </c>
      <c r="Q4952" s="16">
        <v>6.5000000000000002E-2</v>
      </c>
      <c r="R4952" s="82"/>
      <c r="S4952" s="64"/>
      <c r="T4952" s="7">
        <v>268419.61999999988</v>
      </c>
      <c r="U4952" s="7">
        <v>-268419.62</v>
      </c>
      <c r="V4952" s="7">
        <v>0</v>
      </c>
      <c r="W4952" s="83">
        <f t="shared" si="757"/>
        <v>-1.1641532182693481E-10</v>
      </c>
      <c r="X4952" s="83">
        <f t="shared" si="758"/>
        <v>0</v>
      </c>
      <c r="Y4952" s="83"/>
      <c r="Z4952" s="16">
        <v>0</v>
      </c>
      <c r="AA4952" s="7">
        <v>0</v>
      </c>
      <c r="AB4952" s="7">
        <f t="shared" si="761"/>
        <v>0</v>
      </c>
      <c r="AC4952" s="5">
        <f t="shared" si="762"/>
        <v>0</v>
      </c>
      <c r="AD4952" s="83">
        <f t="shared" si="759"/>
        <v>0</v>
      </c>
      <c r="AE4952" s="3">
        <v>0.06</v>
      </c>
      <c r="AF4952" s="7">
        <f t="shared" si="763"/>
        <v>0</v>
      </c>
      <c r="AG4952" s="16">
        <v>0</v>
      </c>
      <c r="AH4952" s="83">
        <f t="shared" si="760"/>
        <v>0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3417</v>
      </c>
      <c r="B4953" s="91" t="s">
        <v>35</v>
      </c>
      <c r="C4953" s="91" t="s">
        <v>65</v>
      </c>
      <c r="D4953" s="91" t="s">
        <v>124</v>
      </c>
      <c r="E4953" s="91" t="s">
        <v>125</v>
      </c>
      <c r="F4953" s="91" t="s">
        <v>125</v>
      </c>
      <c r="G4953" s="91" t="s">
        <v>125</v>
      </c>
      <c r="H4953" s="91">
        <v>229</v>
      </c>
      <c r="I4953" s="91" t="s">
        <v>3376</v>
      </c>
      <c r="J4953" s="2" t="s">
        <v>3337</v>
      </c>
      <c r="K4953" s="2" t="s">
        <v>3354</v>
      </c>
      <c r="L4953" s="2" t="s">
        <v>35</v>
      </c>
      <c r="M4953" s="91"/>
      <c r="N4953" s="64" t="s">
        <v>3354</v>
      </c>
      <c r="O4953" s="64" t="s">
        <v>45</v>
      </c>
      <c r="P4953" s="64" t="s">
        <v>41</v>
      </c>
      <c r="Q4953" s="16">
        <v>0</v>
      </c>
      <c r="R4953" s="82"/>
      <c r="S4953" s="64" t="s">
        <v>3729</v>
      </c>
      <c r="T4953" s="7">
        <v>521082.62000000011</v>
      </c>
      <c r="U4953" s="7">
        <v>1068419.6200000001</v>
      </c>
      <c r="V4953" s="7">
        <v>528947.53</v>
      </c>
      <c r="W4953" s="83">
        <f t="shared" si="757"/>
        <v>1060554.7100000002</v>
      </c>
      <c r="X4953" s="83">
        <f>IF(P4953="折扣",V4953*Q4953,IF(P4953="返现",V4953,V4953/(1+Q4953)))-100</f>
        <v>528847.53</v>
      </c>
      <c r="Y4953" s="83"/>
      <c r="Z4953" s="16">
        <v>0</v>
      </c>
      <c r="AA4953" s="7">
        <v>0</v>
      </c>
      <c r="AB4953" s="7">
        <f t="shared" si="761"/>
        <v>528847.53</v>
      </c>
      <c r="AC4953" s="5">
        <f t="shared" si="762"/>
        <v>100</v>
      </c>
      <c r="AD4953" s="83">
        <f t="shared" si="759"/>
        <v>528947.53</v>
      </c>
      <c r="AE4953" s="3">
        <v>0.06</v>
      </c>
      <c r="AF4953" s="7">
        <f t="shared" si="763"/>
        <v>31736.8518</v>
      </c>
      <c r="AG4953" s="16">
        <v>0</v>
      </c>
      <c r="AH4953" s="83">
        <f t="shared" si="760"/>
        <v>528947.53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3417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3376</v>
      </c>
      <c r="J4954" s="2" t="s">
        <v>3337</v>
      </c>
      <c r="K4954" s="2" t="s">
        <v>3354</v>
      </c>
      <c r="L4954" s="2" t="s">
        <v>35</v>
      </c>
      <c r="M4954" s="91"/>
      <c r="N4954" s="64" t="s">
        <v>3354</v>
      </c>
      <c r="O4954" s="64" t="s">
        <v>45</v>
      </c>
      <c r="P4954" s="64" t="s">
        <v>46</v>
      </c>
      <c r="Q4954" s="16">
        <v>7.0000000000000007E-2</v>
      </c>
      <c r="R4954" s="82"/>
      <c r="S4954" s="64"/>
      <c r="T4954" s="7">
        <v>0</v>
      </c>
      <c r="U4954" s="7">
        <v>0</v>
      </c>
      <c r="V4954" s="7">
        <v>0</v>
      </c>
      <c r="W4954" s="83">
        <f t="shared" si="757"/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3417</v>
      </c>
      <c r="B4955" s="91" t="s">
        <v>35</v>
      </c>
      <c r="C4955" s="91" t="s">
        <v>65</v>
      </c>
      <c r="D4955" s="91" t="s">
        <v>124</v>
      </c>
      <c r="E4955" s="91" t="s">
        <v>126</v>
      </c>
      <c r="F4955" s="91" t="s">
        <v>126</v>
      </c>
      <c r="G4955" s="91" t="s">
        <v>126</v>
      </c>
      <c r="H4955" s="91">
        <v>229</v>
      </c>
      <c r="I4955" s="91" t="s">
        <v>3376</v>
      </c>
      <c r="J4955" s="2" t="s">
        <v>3337</v>
      </c>
      <c r="K4955" s="2" t="s">
        <v>3354</v>
      </c>
      <c r="L4955" s="2" t="s">
        <v>35</v>
      </c>
      <c r="M4955" s="91"/>
      <c r="N4955" s="64" t="s">
        <v>3354</v>
      </c>
      <c r="O4955" s="64" t="s">
        <v>45</v>
      </c>
      <c r="P4955" s="64" t="s">
        <v>41</v>
      </c>
      <c r="Q4955" s="16">
        <v>0</v>
      </c>
      <c r="R4955" s="82"/>
      <c r="S4955" s="64"/>
      <c r="T4955" s="7">
        <v>300.26000000002023</v>
      </c>
      <c r="U4955" s="7">
        <v>0</v>
      </c>
      <c r="V4955" s="7">
        <v>0</v>
      </c>
      <c r="W4955" s="83">
        <v>0</v>
      </c>
      <c r="X4955" s="83">
        <f t="shared" si="758"/>
        <v>0</v>
      </c>
      <c r="Y4955" s="83"/>
      <c r="Z4955" s="16">
        <v>0</v>
      </c>
      <c r="AA4955" s="7">
        <v>0</v>
      </c>
      <c r="AB4955" s="7">
        <f t="shared" si="761"/>
        <v>0</v>
      </c>
      <c r="AC4955" s="5">
        <f t="shared" si="762"/>
        <v>0</v>
      </c>
      <c r="AD4955" s="83">
        <f t="shared" si="759"/>
        <v>0</v>
      </c>
      <c r="AE4955" s="3">
        <v>0.06</v>
      </c>
      <c r="AF4955" s="7">
        <f t="shared" si="763"/>
        <v>0</v>
      </c>
      <c r="AG4955" s="16">
        <v>0</v>
      </c>
      <c r="AH4955" s="83">
        <f t="shared" si="760"/>
        <v>0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3420</v>
      </c>
      <c r="B4956" s="91" t="s">
        <v>35</v>
      </c>
      <c r="C4956" s="91" t="s">
        <v>65</v>
      </c>
      <c r="D4956" s="91" t="s">
        <v>127</v>
      </c>
      <c r="E4956" s="91" t="s">
        <v>278</v>
      </c>
      <c r="F4956" s="91" t="s">
        <v>279</v>
      </c>
      <c r="G4956" s="91" t="s">
        <v>278</v>
      </c>
      <c r="H4956" s="91">
        <v>229</v>
      </c>
      <c r="I4956" s="91" t="s">
        <v>3376</v>
      </c>
      <c r="J4956" s="2" t="s">
        <v>3337</v>
      </c>
      <c r="K4956" s="2" t="s">
        <v>3354</v>
      </c>
      <c r="L4956" s="2" t="s">
        <v>35</v>
      </c>
      <c r="M4956" s="91"/>
      <c r="N4956" s="64" t="s">
        <v>3354</v>
      </c>
      <c r="O4956" s="64" t="s">
        <v>45</v>
      </c>
      <c r="P4956" s="64" t="s">
        <v>46</v>
      </c>
      <c r="Q4956" s="16">
        <v>0.06</v>
      </c>
      <c r="R4956" s="82"/>
      <c r="S4956" s="64"/>
      <c r="T4956" s="7">
        <v>0</v>
      </c>
      <c r="U4956" s="7">
        <v>160000</v>
      </c>
      <c r="V4956" s="7">
        <v>141475.68999999989</v>
      </c>
      <c r="W4956" s="83">
        <f t="shared" si="757"/>
        <v>18524.310000000114</v>
      </c>
      <c r="X4956" s="83">
        <f t="shared" si="758"/>
        <v>133467.63207547157</v>
      </c>
      <c r="Y4956" s="83"/>
      <c r="Z4956" s="16">
        <v>0</v>
      </c>
      <c r="AA4956" s="7">
        <v>0</v>
      </c>
      <c r="AB4956" s="7">
        <f t="shared" si="761"/>
        <v>133467.63207547157</v>
      </c>
      <c r="AC4956" s="5">
        <f t="shared" si="762"/>
        <v>8008.0579245283152</v>
      </c>
      <c r="AD4956" s="83">
        <f t="shared" si="759"/>
        <v>141475.68999999989</v>
      </c>
      <c r="AE4956" s="3">
        <v>0.06</v>
      </c>
      <c r="AF4956" s="7">
        <f t="shared" si="763"/>
        <v>8488.5413999999928</v>
      </c>
      <c r="AG4956" s="16">
        <v>0</v>
      </c>
      <c r="AH4956" s="83">
        <f t="shared" si="760"/>
        <v>141475.68999999989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3417</v>
      </c>
      <c r="B4957" s="91" t="s">
        <v>35</v>
      </c>
      <c r="C4957" s="91" t="s">
        <v>65</v>
      </c>
      <c r="D4957" s="91" t="s">
        <v>1294</v>
      </c>
      <c r="E4957" s="91" t="s">
        <v>3639</v>
      </c>
      <c r="F4957" s="91" t="s">
        <v>3639</v>
      </c>
      <c r="G4957" s="91" t="s">
        <v>3639</v>
      </c>
      <c r="H4957" s="91">
        <v>229</v>
      </c>
      <c r="I4957" s="91" t="s">
        <v>3376</v>
      </c>
      <c r="J4957" s="2" t="s">
        <v>3337</v>
      </c>
      <c r="K4957" s="2" t="s">
        <v>3354</v>
      </c>
      <c r="L4957" s="2" t="s">
        <v>35</v>
      </c>
      <c r="M4957" s="91"/>
      <c r="N4957" s="64" t="s">
        <v>3354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0</v>
      </c>
      <c r="U4957" s="7">
        <v>18518.52</v>
      </c>
      <c r="V4957" s="7">
        <v>277.63</v>
      </c>
      <c r="W4957" s="83">
        <f t="shared" si="757"/>
        <v>18240.89</v>
      </c>
      <c r="X4957" s="83">
        <f t="shared" si="758"/>
        <v>277.63</v>
      </c>
      <c r="Y4957" s="83"/>
      <c r="Z4957" s="16">
        <v>0</v>
      </c>
      <c r="AA4957" s="7">
        <v>0</v>
      </c>
      <c r="AB4957" s="7">
        <f t="shared" si="761"/>
        <v>277.63</v>
      </c>
      <c r="AC4957" s="5">
        <f t="shared" si="762"/>
        <v>0</v>
      </c>
      <c r="AD4957" s="83">
        <f t="shared" si="759"/>
        <v>277.63</v>
      </c>
      <c r="AE4957" s="3">
        <v>0.06</v>
      </c>
      <c r="AF4957" s="7">
        <f t="shared" si="763"/>
        <v>16.657799999999998</v>
      </c>
      <c r="AG4957" s="16">
        <v>0</v>
      </c>
      <c r="AH4957" s="83">
        <f t="shared" si="760"/>
        <v>277.63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3417</v>
      </c>
      <c r="B4958" s="91" t="s">
        <v>35</v>
      </c>
      <c r="C4958" s="91" t="s">
        <v>47</v>
      </c>
      <c r="D4958" s="91" t="s">
        <v>63</v>
      </c>
      <c r="E4958" s="91" t="s">
        <v>129</v>
      </c>
      <c r="F4958" s="91" t="s">
        <v>129</v>
      </c>
      <c r="G4958" s="91" t="s">
        <v>129</v>
      </c>
      <c r="H4958" s="91">
        <v>229</v>
      </c>
      <c r="I4958" s="91" t="s">
        <v>3376</v>
      </c>
      <c r="J4958" s="2" t="s">
        <v>3337</v>
      </c>
      <c r="K4958" s="2" t="s">
        <v>3354</v>
      </c>
      <c r="L4958" s="2" t="s">
        <v>35</v>
      </c>
      <c r="M4958" s="91"/>
      <c r="N4958" s="64" t="s">
        <v>3354</v>
      </c>
      <c r="O4958" s="64" t="s">
        <v>45</v>
      </c>
      <c r="P4958" s="64" t="s">
        <v>41</v>
      </c>
      <c r="Q4958" s="16">
        <v>0</v>
      </c>
      <c r="R4958" s="82"/>
      <c r="S4958" s="64"/>
      <c r="T4958" s="7">
        <v>1948385.3900000006</v>
      </c>
      <c r="U4958" s="7">
        <v>4000000</v>
      </c>
      <c r="V4958" s="7">
        <v>3594746.0199999991</v>
      </c>
      <c r="W4958" s="83">
        <f t="shared" si="757"/>
        <v>2353639.3700000015</v>
      </c>
      <c r="X4958" s="83">
        <f t="shared" si="758"/>
        <v>3594746.0199999991</v>
      </c>
      <c r="Y4958" s="83"/>
      <c r="Z4958" s="16">
        <v>0</v>
      </c>
      <c r="AA4958" s="7">
        <v>0</v>
      </c>
      <c r="AB4958" s="7">
        <f t="shared" si="761"/>
        <v>3594746.0199999991</v>
      </c>
      <c r="AC4958" s="5">
        <f t="shared" si="762"/>
        <v>0</v>
      </c>
      <c r="AD4958" s="83">
        <f t="shared" si="759"/>
        <v>3594746.0199999991</v>
      </c>
      <c r="AE4958" s="3">
        <v>0.06</v>
      </c>
      <c r="AF4958" s="7">
        <f t="shared" si="763"/>
        <v>215684.76119999995</v>
      </c>
      <c r="AG4958" s="16">
        <v>0</v>
      </c>
      <c r="AH4958" s="83">
        <f t="shared" si="760"/>
        <v>3594746.0199999991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3417</v>
      </c>
      <c r="B4959" s="91" t="s">
        <v>35</v>
      </c>
      <c r="C4959" s="91" t="s">
        <v>47</v>
      </c>
      <c r="D4959" s="91" t="s">
        <v>63</v>
      </c>
      <c r="E4959" s="91" t="s">
        <v>130</v>
      </c>
      <c r="F4959" s="91" t="s">
        <v>130</v>
      </c>
      <c r="G4959" s="91" t="s">
        <v>130</v>
      </c>
      <c r="H4959" s="91">
        <v>229</v>
      </c>
      <c r="I4959" s="91" t="s">
        <v>3376</v>
      </c>
      <c r="J4959" s="2" t="s">
        <v>3337</v>
      </c>
      <c r="K4959" s="2" t="s">
        <v>3288</v>
      </c>
      <c r="L4959" s="2" t="s">
        <v>35</v>
      </c>
      <c r="M4959" s="91"/>
      <c r="N4959" s="64" t="s">
        <v>3288</v>
      </c>
      <c r="O4959" s="64" t="s">
        <v>45</v>
      </c>
      <c r="P4959" s="64" t="s">
        <v>93</v>
      </c>
      <c r="Q4959" s="16">
        <v>0.99</v>
      </c>
      <c r="R4959" s="82"/>
      <c r="S4959" s="64"/>
      <c r="T4959" s="7">
        <v>-537865.25999999605</v>
      </c>
      <c r="U4959" s="7">
        <v>5905795.5999999996</v>
      </c>
      <c r="V4959" s="7">
        <v>2476427.54</v>
      </c>
      <c r="W4959" s="83">
        <f t="shared" si="757"/>
        <v>2891502.8000000035</v>
      </c>
      <c r="X4959" s="83">
        <f t="shared" si="758"/>
        <v>2451663.2645999999</v>
      </c>
      <c r="Y4959" s="83"/>
      <c r="Z4959" s="16">
        <v>0</v>
      </c>
      <c r="AA4959" s="7">
        <v>0</v>
      </c>
      <c r="AB4959" s="7">
        <f t="shared" si="761"/>
        <v>2451663.2645999999</v>
      </c>
      <c r="AC4959" s="5">
        <f t="shared" si="762"/>
        <v>24764.275400000159</v>
      </c>
      <c r="AD4959" s="83">
        <f t="shared" si="759"/>
        <v>2476427.54</v>
      </c>
      <c r="AE4959" s="3">
        <v>0.06</v>
      </c>
      <c r="AF4959" s="7">
        <f t="shared" si="763"/>
        <v>148585.65239999999</v>
      </c>
      <c r="AG4959" s="16">
        <v>0</v>
      </c>
      <c r="AH4959" s="83">
        <f t="shared" si="760"/>
        <v>2476427.54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3417</v>
      </c>
      <c r="B4960" s="91" t="s">
        <v>35</v>
      </c>
      <c r="C4960" s="91" t="s">
        <v>47</v>
      </c>
      <c r="D4960" s="91" t="s">
        <v>63</v>
      </c>
      <c r="E4960" s="91" t="s">
        <v>131</v>
      </c>
      <c r="F4960" s="91" t="s">
        <v>131</v>
      </c>
      <c r="G4960" s="91" t="s">
        <v>131</v>
      </c>
      <c r="H4960" s="91">
        <v>229</v>
      </c>
      <c r="I4960" s="91" t="s">
        <v>3376</v>
      </c>
      <c r="J4960" s="2" t="s">
        <v>3337</v>
      </c>
      <c r="K4960" s="2" t="s">
        <v>3354</v>
      </c>
      <c r="L4960" s="2" t="s">
        <v>35</v>
      </c>
      <c r="M4960" s="91"/>
      <c r="N4960" s="64"/>
      <c r="O4960" s="64" t="s">
        <v>45</v>
      </c>
      <c r="P4960" s="64" t="s">
        <v>93</v>
      </c>
      <c r="Q4960" s="16">
        <v>0.99</v>
      </c>
      <c r="R4960" s="82"/>
      <c r="S4960" s="64"/>
      <c r="T4960" s="7">
        <v>3317202.2400000049</v>
      </c>
      <c r="U4960" s="7">
        <v>-3282008.2</v>
      </c>
      <c r="V4960" s="7">
        <v>0</v>
      </c>
      <c r="W4960" s="83">
        <f t="shared" si="757"/>
        <v>35194.040000004694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3417</v>
      </c>
      <c r="B4961" s="91" t="s">
        <v>35</v>
      </c>
      <c r="C4961" s="91" t="s">
        <v>47</v>
      </c>
      <c r="D4961" s="91" t="s">
        <v>63</v>
      </c>
      <c r="E4961" s="91" t="s">
        <v>132</v>
      </c>
      <c r="F4961" s="91" t="s">
        <v>132</v>
      </c>
      <c r="G4961" s="91" t="s">
        <v>132</v>
      </c>
      <c r="H4961" s="91">
        <v>229</v>
      </c>
      <c r="I4961" s="91" t="s">
        <v>3376</v>
      </c>
      <c r="J4961" s="2" t="s">
        <v>3337</v>
      </c>
      <c r="K4961" s="2" t="s">
        <v>3354</v>
      </c>
      <c r="L4961" s="2" t="s">
        <v>35</v>
      </c>
      <c r="M4961" s="91"/>
      <c r="N4961" s="64"/>
      <c r="O4961" s="64" t="s">
        <v>45</v>
      </c>
      <c r="P4961" s="64" t="s">
        <v>41</v>
      </c>
      <c r="Q4961" s="16">
        <v>0</v>
      </c>
      <c r="R4961" s="82"/>
      <c r="S4961" s="64"/>
      <c r="T4961" s="7">
        <v>195274.17999999673</v>
      </c>
      <c r="U4961" s="7">
        <v>-195274.18</v>
      </c>
      <c r="V4961" s="7">
        <v>0</v>
      </c>
      <c r="W4961" s="83">
        <f t="shared" si="757"/>
        <v>-3.2596290111541748E-9</v>
      </c>
      <c r="X4961" s="83">
        <f t="shared" si="758"/>
        <v>0</v>
      </c>
      <c r="Y4961" s="83"/>
      <c r="Z4961" s="16">
        <v>0</v>
      </c>
      <c r="AA4961" s="7">
        <v>0</v>
      </c>
      <c r="AB4961" s="7">
        <f t="shared" si="761"/>
        <v>0</v>
      </c>
      <c r="AC4961" s="5">
        <f t="shared" si="762"/>
        <v>0</v>
      </c>
      <c r="AD4961" s="83">
        <f t="shared" si="759"/>
        <v>0</v>
      </c>
      <c r="AE4961" s="3">
        <v>0.06</v>
      </c>
      <c r="AF4961" s="7">
        <f t="shared" si="763"/>
        <v>0</v>
      </c>
      <c r="AG4961" s="16">
        <v>0</v>
      </c>
      <c r="AH4961" s="83">
        <f t="shared" si="760"/>
        <v>0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3417</v>
      </c>
      <c r="B4962" s="91" t="s">
        <v>35</v>
      </c>
      <c r="C4962" s="91" t="s">
        <v>47</v>
      </c>
      <c r="D4962" s="91" t="s">
        <v>63</v>
      </c>
      <c r="E4962" s="91" t="s">
        <v>133</v>
      </c>
      <c r="F4962" s="91" t="s">
        <v>133</v>
      </c>
      <c r="G4962" s="91" t="s">
        <v>133</v>
      </c>
      <c r="H4962" s="91">
        <v>229</v>
      </c>
      <c r="I4962" s="91" t="s">
        <v>3376</v>
      </c>
      <c r="J4962" s="2" t="s">
        <v>3337</v>
      </c>
      <c r="K4962" s="2" t="s">
        <v>3354</v>
      </c>
      <c r="L4962" s="2" t="s">
        <v>35</v>
      </c>
      <c r="M4962" s="91"/>
      <c r="N4962" s="64" t="s">
        <v>3354</v>
      </c>
      <c r="O4962" s="64" t="s">
        <v>45</v>
      </c>
      <c r="P4962" s="64" t="s">
        <v>41</v>
      </c>
      <c r="Q4962" s="16">
        <v>0</v>
      </c>
      <c r="R4962" s="82"/>
      <c r="S4962" s="64"/>
      <c r="T4962" s="7">
        <v>22989.299999999581</v>
      </c>
      <c r="U4962" s="7">
        <v>615000</v>
      </c>
      <c r="V4962" s="7">
        <v>627780.19999999995</v>
      </c>
      <c r="W4962" s="83">
        <f t="shared" si="757"/>
        <v>10209.099999999627</v>
      </c>
      <c r="X4962" s="83">
        <f t="shared" si="758"/>
        <v>627780.19999999995</v>
      </c>
      <c r="Y4962" s="83"/>
      <c r="Z4962" s="16">
        <v>0</v>
      </c>
      <c r="AA4962" s="7">
        <v>0</v>
      </c>
      <c r="AB4962" s="7">
        <f t="shared" si="761"/>
        <v>627780.19999999995</v>
      </c>
      <c r="AC4962" s="5">
        <f t="shared" si="762"/>
        <v>0</v>
      </c>
      <c r="AD4962" s="83">
        <f t="shared" si="759"/>
        <v>627780.19999999995</v>
      </c>
      <c r="AE4962" s="3">
        <v>0.06</v>
      </c>
      <c r="AF4962" s="7">
        <f t="shared" si="763"/>
        <v>37666.811999999998</v>
      </c>
      <c r="AG4962" s="16">
        <v>0</v>
      </c>
      <c r="AH4962" s="83">
        <f t="shared" si="760"/>
        <v>627780.19999999995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3417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3376</v>
      </c>
      <c r="J4963" s="2" t="s">
        <v>3337</v>
      </c>
      <c r="K4963" s="2" t="s">
        <v>3354</v>
      </c>
      <c r="L4963" s="2" t="s">
        <v>35</v>
      </c>
      <c r="M4963" s="91"/>
      <c r="N4963" s="64" t="s">
        <v>3354</v>
      </c>
      <c r="O4963" s="64" t="s">
        <v>45</v>
      </c>
      <c r="P4963" s="64" t="s">
        <v>46</v>
      </c>
      <c r="Q4963" s="16">
        <v>1.4999999999999999E-2</v>
      </c>
      <c r="R4963" s="82"/>
      <c r="S4963" s="64"/>
      <c r="T4963" s="7">
        <v>2881025.4600000009</v>
      </c>
      <c r="U4963" s="7">
        <v>7830000</v>
      </c>
      <c r="V4963" s="7">
        <v>5640141.8399999999</v>
      </c>
      <c r="W4963" s="83">
        <f t="shared" si="757"/>
        <v>5070883.620000001</v>
      </c>
      <c r="X4963" s="83">
        <f t="shared" si="758"/>
        <v>5556789.9901477834</v>
      </c>
      <c r="Y4963" s="83"/>
      <c r="Z4963" s="16">
        <v>0</v>
      </c>
      <c r="AA4963" s="7">
        <v>0</v>
      </c>
      <c r="AB4963" s="7">
        <f t="shared" si="761"/>
        <v>5556789.9901477834</v>
      </c>
      <c r="AC4963" s="5">
        <f t="shared" si="762"/>
        <v>83351.84985221643</v>
      </c>
      <c r="AD4963" s="83">
        <f t="shared" si="759"/>
        <v>5640141.8399999999</v>
      </c>
      <c r="AE4963" s="3">
        <v>0.06</v>
      </c>
      <c r="AF4963" s="7">
        <f t="shared" si="763"/>
        <v>338408.51039999997</v>
      </c>
      <c r="AG4963" s="16">
        <v>0</v>
      </c>
      <c r="AH4963" s="83">
        <f t="shared" si="760"/>
        <v>5640141.8399999999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3417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137</v>
      </c>
      <c r="G4964" s="91" t="s">
        <v>136</v>
      </c>
      <c r="H4964" s="91">
        <v>229</v>
      </c>
      <c r="I4964" s="91" t="s">
        <v>3376</v>
      </c>
      <c r="J4964" s="2" t="s">
        <v>3337</v>
      </c>
      <c r="K4964" s="2" t="s">
        <v>3354</v>
      </c>
      <c r="L4964" s="2" t="s">
        <v>35</v>
      </c>
      <c r="M4964" s="91"/>
      <c r="N4964" s="64" t="s">
        <v>3354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74140.709999999963</v>
      </c>
      <c r="U4964" s="7">
        <v>250000</v>
      </c>
      <c r="V4964" s="7">
        <v>290412.43</v>
      </c>
      <c r="W4964" s="83">
        <f t="shared" si="757"/>
        <v>33728.27999999997</v>
      </c>
      <c r="X4964" s="83">
        <f t="shared" si="758"/>
        <v>290412.43</v>
      </c>
      <c r="Y4964" s="83"/>
      <c r="Z4964" s="16">
        <v>0</v>
      </c>
      <c r="AA4964" s="7">
        <v>0</v>
      </c>
      <c r="AB4964" s="7">
        <f t="shared" si="761"/>
        <v>290412.43</v>
      </c>
      <c r="AC4964" s="5">
        <f t="shared" si="762"/>
        <v>0</v>
      </c>
      <c r="AD4964" s="83">
        <f t="shared" si="759"/>
        <v>290412.43</v>
      </c>
      <c r="AE4964" s="3">
        <v>0.06</v>
      </c>
      <c r="AF4964" s="7">
        <f t="shared" si="763"/>
        <v>17424.745800000001</v>
      </c>
      <c r="AG4964" s="16">
        <v>0</v>
      </c>
      <c r="AH4964" s="83">
        <f t="shared" si="760"/>
        <v>290412.43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3417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138</v>
      </c>
      <c r="G4965" s="91" t="s">
        <v>138</v>
      </c>
      <c r="H4965" s="91">
        <v>229</v>
      </c>
      <c r="I4965" s="91" t="s">
        <v>3376</v>
      </c>
      <c r="J4965" s="2" t="s">
        <v>3337</v>
      </c>
      <c r="K4965" s="2" t="s">
        <v>3354</v>
      </c>
      <c r="L4965" s="2" t="s">
        <v>35</v>
      </c>
      <c r="M4965" s="91"/>
      <c r="N4965" s="64" t="s">
        <v>3354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143939.68</v>
      </c>
      <c r="U4965" s="7">
        <v>250000</v>
      </c>
      <c r="V4965" s="7">
        <v>152276.60999999999</v>
      </c>
      <c r="W4965" s="83">
        <f t="shared" si="757"/>
        <v>241663.07</v>
      </c>
      <c r="X4965" s="83">
        <f t="shared" si="758"/>
        <v>152276.60999999999</v>
      </c>
      <c r="Y4965" s="83"/>
      <c r="Z4965" s="16">
        <v>0</v>
      </c>
      <c r="AA4965" s="7">
        <v>0</v>
      </c>
      <c r="AB4965" s="7">
        <f t="shared" si="761"/>
        <v>152276.60999999999</v>
      </c>
      <c r="AC4965" s="5">
        <f t="shared" si="762"/>
        <v>0</v>
      </c>
      <c r="AD4965" s="83">
        <f t="shared" si="759"/>
        <v>152276.60999999999</v>
      </c>
      <c r="AE4965" s="3">
        <v>0.06</v>
      </c>
      <c r="AF4965" s="7">
        <f t="shared" si="763"/>
        <v>9136.5965999999989</v>
      </c>
      <c r="AG4965" s="16">
        <v>0</v>
      </c>
      <c r="AH4965" s="83">
        <f t="shared" si="760"/>
        <v>152276.60999999999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3417</v>
      </c>
      <c r="B4966" s="91" t="s">
        <v>35</v>
      </c>
      <c r="C4966" s="91" t="s">
        <v>47</v>
      </c>
      <c r="D4966" s="91" t="s">
        <v>63</v>
      </c>
      <c r="E4966" s="91" t="s">
        <v>140</v>
      </c>
      <c r="F4966" s="91" t="s">
        <v>141</v>
      </c>
      <c r="G4966" s="91" t="s">
        <v>140</v>
      </c>
      <c r="H4966" s="91">
        <v>229</v>
      </c>
      <c r="I4966" s="91" t="s">
        <v>3376</v>
      </c>
      <c r="J4966" s="2" t="s">
        <v>3337</v>
      </c>
      <c r="K4966" s="2" t="s">
        <v>3354</v>
      </c>
      <c r="L4966" s="2" t="s">
        <v>35</v>
      </c>
      <c r="M4966" s="91"/>
      <c r="N4966" s="64" t="s">
        <v>3354</v>
      </c>
      <c r="O4966" s="64" t="s">
        <v>45</v>
      </c>
      <c r="P4966" s="64" t="s">
        <v>41</v>
      </c>
      <c r="Q4966" s="16">
        <v>0</v>
      </c>
      <c r="R4966" s="82"/>
      <c r="S4966" s="64"/>
      <c r="T4966" s="7">
        <v>2084123.0599999968</v>
      </c>
      <c r="U4966" s="7">
        <v>8000000</v>
      </c>
      <c r="V4966" s="7">
        <v>5009011.42</v>
      </c>
      <c r="W4966" s="83">
        <f t="shared" si="757"/>
        <v>5075111.6399999969</v>
      </c>
      <c r="X4966" s="83">
        <f t="shared" si="758"/>
        <v>5009011.42</v>
      </c>
      <c r="Y4966" s="83"/>
      <c r="Z4966" s="16">
        <v>0</v>
      </c>
      <c r="AA4966" s="7">
        <v>0</v>
      </c>
      <c r="AB4966" s="7">
        <f t="shared" si="761"/>
        <v>5009011.42</v>
      </c>
      <c r="AC4966" s="5">
        <f t="shared" si="762"/>
        <v>0</v>
      </c>
      <c r="AD4966" s="83">
        <f t="shared" si="759"/>
        <v>5009011.42</v>
      </c>
      <c r="AE4966" s="3">
        <v>0.06</v>
      </c>
      <c r="AF4966" s="7">
        <f t="shared" si="763"/>
        <v>300540.68520000001</v>
      </c>
      <c r="AG4966" s="16">
        <v>0</v>
      </c>
      <c r="AH4966" s="83">
        <f t="shared" si="760"/>
        <v>5009011.42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3417</v>
      </c>
      <c r="B4967" s="91" t="s">
        <v>35</v>
      </c>
      <c r="C4967" s="91" t="s">
        <v>47</v>
      </c>
      <c r="D4967" s="91" t="s">
        <v>63</v>
      </c>
      <c r="E4967" s="91" t="s">
        <v>143</v>
      </c>
      <c r="F4967" s="91" t="s">
        <v>144</v>
      </c>
      <c r="G4967" s="91" t="s">
        <v>143</v>
      </c>
      <c r="H4967" s="91">
        <v>229</v>
      </c>
      <c r="I4967" s="91" t="s">
        <v>3376</v>
      </c>
      <c r="J4967" s="2" t="s">
        <v>3337</v>
      </c>
      <c r="K4967" s="2" t="s">
        <v>3354</v>
      </c>
      <c r="L4967" s="2" t="s">
        <v>35</v>
      </c>
      <c r="M4967" s="91"/>
      <c r="N4967" s="64"/>
      <c r="O4967" s="64" t="s">
        <v>45</v>
      </c>
      <c r="P4967" s="64" t="s">
        <v>46</v>
      </c>
      <c r="Q4967" s="16">
        <v>0.01</v>
      </c>
      <c r="R4967" s="82"/>
      <c r="S4967" s="64"/>
      <c r="T4967" s="7">
        <v>100001.9799999902</v>
      </c>
      <c r="U4967" s="7">
        <v>1100000</v>
      </c>
      <c r="V4967" s="7">
        <v>0</v>
      </c>
      <c r="W4967" s="83">
        <f t="shared" si="757"/>
        <v>1200001.9799999902</v>
      </c>
      <c r="X4967" s="83">
        <f t="shared" si="758"/>
        <v>0</v>
      </c>
      <c r="Y4967" s="83"/>
      <c r="Z4967" s="16">
        <v>0</v>
      </c>
      <c r="AA4967" s="7">
        <v>0</v>
      </c>
      <c r="AB4967" s="7">
        <f t="shared" si="761"/>
        <v>0</v>
      </c>
      <c r="AC4967" s="5">
        <f t="shared" si="762"/>
        <v>0</v>
      </c>
      <c r="AD4967" s="83">
        <f t="shared" si="759"/>
        <v>0</v>
      </c>
      <c r="AE4967" s="3">
        <v>0.06</v>
      </c>
      <c r="AF4967" s="7">
        <f t="shared" si="763"/>
        <v>0</v>
      </c>
      <c r="AG4967" s="16">
        <v>0</v>
      </c>
      <c r="AH4967" s="83">
        <f t="shared" si="760"/>
        <v>0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3417</v>
      </c>
      <c r="B4968" s="91" t="s">
        <v>35</v>
      </c>
      <c r="C4968" s="91" t="s">
        <v>47</v>
      </c>
      <c r="D4968" s="91" t="s">
        <v>48</v>
      </c>
      <c r="E4968" s="91" t="s">
        <v>50</v>
      </c>
      <c r="F4968" s="91" t="s">
        <v>50</v>
      </c>
      <c r="G4968" s="91" t="s">
        <v>50</v>
      </c>
      <c r="H4968" s="91">
        <v>229</v>
      </c>
      <c r="I4968" s="91" t="s">
        <v>3376</v>
      </c>
      <c r="J4968" s="2" t="s">
        <v>3337</v>
      </c>
      <c r="K4968" s="2" t="s">
        <v>3288</v>
      </c>
      <c r="L4968" s="2" t="s">
        <v>35</v>
      </c>
      <c r="M4968" s="91"/>
      <c r="N4968" s="64" t="s">
        <v>3288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3913077.4299999755</v>
      </c>
      <c r="U4968" s="7">
        <v>1350000</v>
      </c>
      <c r="V4968" s="7">
        <v>26955.530000000002</v>
      </c>
      <c r="W4968" s="83">
        <f t="shared" si="757"/>
        <v>5236121.8999999752</v>
      </c>
      <c r="X4968" s="83">
        <f t="shared" si="758"/>
        <v>26955.530000000002</v>
      </c>
      <c r="Y4968" s="83"/>
      <c r="Z4968" s="16">
        <v>0</v>
      </c>
      <c r="AA4968" s="7">
        <v>0</v>
      </c>
      <c r="AB4968" s="7">
        <f t="shared" si="761"/>
        <v>26955.530000000002</v>
      </c>
      <c r="AC4968" s="5">
        <f t="shared" si="762"/>
        <v>0</v>
      </c>
      <c r="AD4968" s="83">
        <f t="shared" si="759"/>
        <v>26955.530000000002</v>
      </c>
      <c r="AE4968" s="3">
        <v>0.06</v>
      </c>
      <c r="AF4968" s="7">
        <f t="shared" si="763"/>
        <v>1617.3318000000002</v>
      </c>
      <c r="AG4968" s="16">
        <v>0</v>
      </c>
      <c r="AH4968" s="83">
        <f t="shared" si="760"/>
        <v>26955.530000000002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3418</v>
      </c>
      <c r="B4969" s="91" t="s">
        <v>35</v>
      </c>
      <c r="C4969" s="91" t="s">
        <v>146</v>
      </c>
      <c r="D4969" s="91" t="s">
        <v>147</v>
      </c>
      <c r="E4969" s="91" t="s">
        <v>148</v>
      </c>
      <c r="F4969" s="91" t="s">
        <v>148</v>
      </c>
      <c r="G4969" s="91" t="s">
        <v>148</v>
      </c>
      <c r="H4969" s="91">
        <v>229</v>
      </c>
      <c r="I4969" s="91" t="s">
        <v>3376</v>
      </c>
      <c r="J4969" s="2" t="s">
        <v>3337</v>
      </c>
      <c r="K4969" s="2" t="s">
        <v>3354</v>
      </c>
      <c r="L4969" s="2" t="s">
        <v>35</v>
      </c>
      <c r="M4969" s="91"/>
      <c r="N4969" s="64" t="s">
        <v>3354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1085118.51</v>
      </c>
      <c r="U4969" s="7">
        <v>2349000</v>
      </c>
      <c r="V4969" s="7">
        <v>2477429.6599999997</v>
      </c>
      <c r="W4969" s="83">
        <f t="shared" si="757"/>
        <v>956688.85000000009</v>
      </c>
      <c r="X4969" s="83">
        <f t="shared" si="758"/>
        <v>2477429.6599999997</v>
      </c>
      <c r="Y4969" s="83"/>
      <c r="Z4969" s="16">
        <v>0</v>
      </c>
      <c r="AA4969" s="7">
        <v>0</v>
      </c>
      <c r="AB4969" s="7">
        <f t="shared" si="761"/>
        <v>2477429.6599999997</v>
      </c>
      <c r="AC4969" s="5">
        <f t="shared" si="762"/>
        <v>0</v>
      </c>
      <c r="AD4969" s="83">
        <f t="shared" si="759"/>
        <v>2477429.6599999997</v>
      </c>
      <c r="AE4969" s="3">
        <v>0.06</v>
      </c>
      <c r="AF4969" s="7">
        <f t="shared" si="763"/>
        <v>148645.77959999998</v>
      </c>
      <c r="AG4969" s="16">
        <v>0</v>
      </c>
      <c r="AH4969" s="83">
        <f t="shared" si="760"/>
        <v>2477429.6599999997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3417</v>
      </c>
      <c r="B4970" s="91" t="s">
        <v>35</v>
      </c>
      <c r="C4970" s="91" t="s">
        <v>146</v>
      </c>
      <c r="D4970" s="91" t="s">
        <v>147</v>
      </c>
      <c r="E4970" s="91" t="s">
        <v>239</v>
      </c>
      <c r="F4970" s="91" t="s">
        <v>240</v>
      </c>
      <c r="G4970" s="91" t="s">
        <v>241</v>
      </c>
      <c r="H4970" s="91">
        <v>229</v>
      </c>
      <c r="I4970" s="91" t="s">
        <v>3376</v>
      </c>
      <c r="J4970" s="2" t="s">
        <v>3337</v>
      </c>
      <c r="K4970" s="2" t="s">
        <v>3354</v>
      </c>
      <c r="L4970" s="2" t="s">
        <v>35</v>
      </c>
      <c r="M4970" s="91"/>
      <c r="N4970" s="64"/>
      <c r="O4970" s="64" t="s">
        <v>45</v>
      </c>
      <c r="P4970" s="64" t="s">
        <v>41</v>
      </c>
      <c r="Q4970" s="16">
        <v>0</v>
      </c>
      <c r="R4970" s="82"/>
      <c r="S4970" s="64"/>
      <c r="T4970" s="7">
        <v>110147.85999999968</v>
      </c>
      <c r="U4970" s="7">
        <v>-101372.18</v>
      </c>
      <c r="V4970" s="7">
        <v>0</v>
      </c>
      <c r="W4970" s="83">
        <f t="shared" si="757"/>
        <v>8775.6799999996874</v>
      </c>
      <c r="X4970" s="83">
        <f t="shared" si="758"/>
        <v>0</v>
      </c>
      <c r="Y4970" s="83"/>
      <c r="Z4970" s="16">
        <v>0</v>
      </c>
      <c r="AA4970" s="7">
        <v>0</v>
      </c>
      <c r="AB4970" s="7">
        <f t="shared" si="761"/>
        <v>0</v>
      </c>
      <c r="AC4970" s="5">
        <f t="shared" si="762"/>
        <v>0</v>
      </c>
      <c r="AD4970" s="83">
        <f t="shared" si="759"/>
        <v>0</v>
      </c>
      <c r="AE4970" s="3">
        <v>0.06</v>
      </c>
      <c r="AF4970" s="7">
        <f t="shared" si="763"/>
        <v>0</v>
      </c>
      <c r="AG4970" s="16">
        <v>0</v>
      </c>
      <c r="AH4970" s="83">
        <f t="shared" si="760"/>
        <v>0</v>
      </c>
      <c r="AI4970" s="64"/>
      <c r="AJ4970" s="1" t="e">
        <v>#N/A</v>
      </c>
      <c r="AK4970" s="12">
        <f t="shared" si="756"/>
        <v>0</v>
      </c>
    </row>
    <row r="4971" spans="1:37" hidden="1" x14ac:dyDescent="0.3">
      <c r="A4971" s="104" t="s">
        <v>3417</v>
      </c>
      <c r="B4971" s="91" t="s">
        <v>35</v>
      </c>
      <c r="C4971" s="91" t="s">
        <v>146</v>
      </c>
      <c r="D4971" s="91" t="s">
        <v>147</v>
      </c>
      <c r="E4971" s="91" t="s">
        <v>3640</v>
      </c>
      <c r="F4971" s="91" t="s">
        <v>3640</v>
      </c>
      <c r="G4971" s="91" t="s">
        <v>3640</v>
      </c>
      <c r="H4971" s="91">
        <v>229</v>
      </c>
      <c r="I4971" s="91" t="s">
        <v>3376</v>
      </c>
      <c r="J4971" s="2" t="s">
        <v>3337</v>
      </c>
      <c r="K4971" s="2" t="s">
        <v>3354</v>
      </c>
      <c r="L4971" s="2" t="s">
        <v>35</v>
      </c>
      <c r="M4971" s="91"/>
      <c r="N4971" s="64" t="s">
        <v>3354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0</v>
      </c>
      <c r="U4971" s="7">
        <v>320000</v>
      </c>
      <c r="V4971" s="7">
        <v>44186.14</v>
      </c>
      <c r="W4971" s="83">
        <f t="shared" si="757"/>
        <v>275813.86</v>
      </c>
      <c r="X4971" s="83">
        <f t="shared" si="758"/>
        <v>44186.14</v>
      </c>
      <c r="Y4971" s="83"/>
      <c r="Z4971" s="16">
        <v>0</v>
      </c>
      <c r="AA4971" s="7">
        <v>0</v>
      </c>
      <c r="AB4971" s="7">
        <f t="shared" si="761"/>
        <v>44186.14</v>
      </c>
      <c r="AC4971" s="5">
        <f t="shared" si="762"/>
        <v>0</v>
      </c>
      <c r="AD4971" s="83">
        <f t="shared" si="759"/>
        <v>44186.14</v>
      </c>
      <c r="AE4971" s="3">
        <v>0.06</v>
      </c>
      <c r="AF4971" s="7">
        <f t="shared" si="763"/>
        <v>2651.1684</v>
      </c>
      <c r="AG4971" s="16">
        <v>0</v>
      </c>
      <c r="AH4971" s="83">
        <f t="shared" si="760"/>
        <v>44186.14</v>
      </c>
      <c r="AI4971" s="64"/>
      <c r="AJ4971" s="1" t="e">
        <v>#N/A</v>
      </c>
      <c r="AK4971" s="12">
        <f t="shared" ref="AK4971:AK5034" si="764">X4971+AA4971-AB4971</f>
        <v>0</v>
      </c>
    </row>
    <row r="4972" spans="1:37" hidden="1" x14ac:dyDescent="0.3">
      <c r="A4972" s="104" t="s">
        <v>3418</v>
      </c>
      <c r="B4972" s="91" t="s">
        <v>35</v>
      </c>
      <c r="C4972" s="91" t="s">
        <v>146</v>
      </c>
      <c r="D4972" s="91" t="s">
        <v>147</v>
      </c>
      <c r="E4972" s="91" t="s">
        <v>149</v>
      </c>
      <c r="F4972" s="91" t="s">
        <v>150</v>
      </c>
      <c r="G4972" s="91" t="s">
        <v>149</v>
      </c>
      <c r="H4972" s="91">
        <v>229</v>
      </c>
      <c r="I4972" s="91" t="s">
        <v>3376</v>
      </c>
      <c r="J4972" s="2" t="s">
        <v>3337</v>
      </c>
      <c r="K4972" s="2" t="s">
        <v>3354</v>
      </c>
      <c r="L4972" s="2" t="s">
        <v>35</v>
      </c>
      <c r="M4972" s="91"/>
      <c r="N4972" s="64" t="s">
        <v>3354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2221008.5200000009</v>
      </c>
      <c r="U4972" s="7">
        <v>6000000</v>
      </c>
      <c r="V4972" s="7">
        <v>5558700.0799999991</v>
      </c>
      <c r="W4972" s="83">
        <f t="shared" si="757"/>
        <v>2662308.4400000023</v>
      </c>
      <c r="X4972" s="83">
        <f t="shared" si="758"/>
        <v>5558700.0799999991</v>
      </c>
      <c r="Y4972" s="83"/>
      <c r="Z4972" s="16">
        <v>0</v>
      </c>
      <c r="AA4972" s="7">
        <v>0</v>
      </c>
      <c r="AB4972" s="7">
        <f t="shared" si="761"/>
        <v>5558700.0799999991</v>
      </c>
      <c r="AC4972" s="5">
        <f t="shared" si="762"/>
        <v>0</v>
      </c>
      <c r="AD4972" s="83">
        <f t="shared" si="759"/>
        <v>5558700.0799999991</v>
      </c>
      <c r="AE4972" s="3">
        <v>0.06</v>
      </c>
      <c r="AF4972" s="7">
        <f t="shared" si="763"/>
        <v>333522.00479999994</v>
      </c>
      <c r="AG4972" s="16">
        <v>0</v>
      </c>
      <c r="AH4972" s="83">
        <f t="shared" si="760"/>
        <v>5558700.0799999991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3417</v>
      </c>
      <c r="B4973" s="91" t="s">
        <v>35</v>
      </c>
      <c r="C4973" s="91" t="s">
        <v>146</v>
      </c>
      <c r="D4973" s="91" t="s">
        <v>147</v>
      </c>
      <c r="E4973" s="91" t="s">
        <v>152</v>
      </c>
      <c r="F4973" s="91" t="s">
        <v>153</v>
      </c>
      <c r="G4973" s="91" t="s">
        <v>152</v>
      </c>
      <c r="H4973" s="91">
        <v>229</v>
      </c>
      <c r="I4973" s="91" t="s">
        <v>3376</v>
      </c>
      <c r="J4973" s="2" t="s">
        <v>3337</v>
      </c>
      <c r="K4973" s="2" t="s">
        <v>3354</v>
      </c>
      <c r="L4973" s="2" t="s">
        <v>35</v>
      </c>
      <c r="M4973" s="91"/>
      <c r="N4973" s="64" t="s">
        <v>3354</v>
      </c>
      <c r="O4973" s="64" t="s">
        <v>45</v>
      </c>
      <c r="P4973" s="64" t="s">
        <v>41</v>
      </c>
      <c r="Q4973" s="16">
        <v>0</v>
      </c>
      <c r="R4973" s="82"/>
      <c r="S4973" s="64"/>
      <c r="T4973" s="7">
        <v>3198084.0399999977</v>
      </c>
      <c r="U4973" s="7">
        <v>14030000</v>
      </c>
      <c r="V4973" s="7">
        <v>10282298.07</v>
      </c>
      <c r="W4973" s="83">
        <f t="shared" si="757"/>
        <v>6945785.9699999988</v>
      </c>
      <c r="X4973" s="83">
        <f t="shared" si="758"/>
        <v>10282298.07</v>
      </c>
      <c r="Y4973" s="83"/>
      <c r="Z4973" s="16">
        <v>0</v>
      </c>
      <c r="AA4973" s="7">
        <v>0</v>
      </c>
      <c r="AB4973" s="7">
        <f t="shared" si="761"/>
        <v>10282298.07</v>
      </c>
      <c r="AC4973" s="5">
        <f t="shared" si="762"/>
        <v>0</v>
      </c>
      <c r="AD4973" s="83">
        <f t="shared" si="759"/>
        <v>10282298.07</v>
      </c>
      <c r="AE4973" s="3">
        <v>0.06</v>
      </c>
      <c r="AF4973" s="7">
        <f t="shared" si="763"/>
        <v>616937.88419999997</v>
      </c>
      <c r="AG4973" s="16">
        <v>0</v>
      </c>
      <c r="AH4973" s="83">
        <f t="shared" si="760"/>
        <v>10282298.07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3417</v>
      </c>
      <c r="B4974" s="91" t="s">
        <v>35</v>
      </c>
      <c r="C4974" s="91" t="s">
        <v>146</v>
      </c>
      <c r="D4974" s="91" t="s">
        <v>154</v>
      </c>
      <c r="E4974" s="91" t="s">
        <v>155</v>
      </c>
      <c r="F4974" s="91" t="s">
        <v>155</v>
      </c>
      <c r="G4974" s="91" t="s">
        <v>155</v>
      </c>
      <c r="H4974" s="91">
        <v>229</v>
      </c>
      <c r="I4974" s="91" t="s">
        <v>3376</v>
      </c>
      <c r="J4974" s="2" t="s">
        <v>3337</v>
      </c>
      <c r="K4974" s="2" t="s">
        <v>3354</v>
      </c>
      <c r="L4974" s="2" t="s">
        <v>35</v>
      </c>
      <c r="M4974" s="91"/>
      <c r="N4974" s="64" t="s">
        <v>3354</v>
      </c>
      <c r="O4974" s="64" t="s">
        <v>106</v>
      </c>
      <c r="P4974" s="64" t="s">
        <v>46</v>
      </c>
      <c r="Q4974" s="16">
        <v>0.05</v>
      </c>
      <c r="R4974" s="82"/>
      <c r="S4974" s="64"/>
      <c r="T4974" s="7">
        <v>66651.609999999928</v>
      </c>
      <c r="U4974" s="7">
        <v>450000</v>
      </c>
      <c r="V4974" s="7">
        <v>308758.94999999995</v>
      </c>
      <c r="W4974" s="83">
        <f t="shared" si="757"/>
        <v>207892.65999999997</v>
      </c>
      <c r="X4974" s="83">
        <f t="shared" si="758"/>
        <v>294056.14285714278</v>
      </c>
      <c r="Y4974" s="83"/>
      <c r="Z4974" s="16">
        <v>0</v>
      </c>
      <c r="AA4974" s="7">
        <v>0</v>
      </c>
      <c r="AB4974" s="7">
        <f t="shared" si="761"/>
        <v>294056.14285714278</v>
      </c>
      <c r="AC4974" s="5">
        <f t="shared" si="762"/>
        <v>14702.807142857171</v>
      </c>
      <c r="AD4974" s="83">
        <f t="shared" si="759"/>
        <v>308758.94999999995</v>
      </c>
      <c r="AE4974" s="3">
        <v>0.06</v>
      </c>
      <c r="AF4974" s="7">
        <f t="shared" si="763"/>
        <v>18525.536999999997</v>
      </c>
      <c r="AG4974" s="16">
        <v>0</v>
      </c>
      <c r="AH4974" s="83">
        <f t="shared" si="760"/>
        <v>308758.94999999995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3417</v>
      </c>
      <c r="B4975" s="91" t="s">
        <v>35</v>
      </c>
      <c r="C4975" s="91" t="s">
        <v>146</v>
      </c>
      <c r="D4975" s="91" t="s">
        <v>154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3376</v>
      </c>
      <c r="J4975" s="2" t="s">
        <v>3337</v>
      </c>
      <c r="K4975" s="2" t="s">
        <v>3354</v>
      </c>
      <c r="L4975" s="2" t="s">
        <v>35</v>
      </c>
      <c r="M4975" s="91"/>
      <c r="N4975" s="64" t="s">
        <v>3354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325251.03000000026</v>
      </c>
      <c r="U4975" s="7">
        <v>3970000</v>
      </c>
      <c r="V4975" s="7">
        <v>3574025.4799999995</v>
      </c>
      <c r="W4975" s="83">
        <f t="shared" si="757"/>
        <v>721225.55000000075</v>
      </c>
      <c r="X4975" s="83">
        <f t="shared" si="758"/>
        <v>3574025.4799999995</v>
      </c>
      <c r="Y4975" s="83"/>
      <c r="Z4975" s="16">
        <v>0</v>
      </c>
      <c r="AA4975" s="7">
        <v>0</v>
      </c>
      <c r="AB4975" s="7">
        <f t="shared" si="761"/>
        <v>3574025.4799999995</v>
      </c>
      <c r="AC4975" s="5">
        <f t="shared" si="762"/>
        <v>0</v>
      </c>
      <c r="AD4975" s="83">
        <f t="shared" si="759"/>
        <v>3574025.4799999995</v>
      </c>
      <c r="AE4975" s="3">
        <v>0.06</v>
      </c>
      <c r="AF4975" s="7">
        <f t="shared" si="763"/>
        <v>214441.52879999997</v>
      </c>
      <c r="AG4975" s="16">
        <v>0</v>
      </c>
      <c r="AH4975" s="83">
        <f t="shared" si="760"/>
        <v>3574025.4799999995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3417</v>
      </c>
      <c r="B4976" s="91" t="s">
        <v>35</v>
      </c>
      <c r="C4976" s="91" t="s">
        <v>146</v>
      </c>
      <c r="D4976" s="91" t="s">
        <v>154</v>
      </c>
      <c r="E4976" s="91" t="s">
        <v>161</v>
      </c>
      <c r="F4976" s="91" t="s">
        <v>161</v>
      </c>
      <c r="G4976" s="91" t="s">
        <v>161</v>
      </c>
      <c r="H4976" s="91">
        <v>229</v>
      </c>
      <c r="I4976" s="91" t="s">
        <v>3376</v>
      </c>
      <c r="J4976" s="2" t="s">
        <v>3337</v>
      </c>
      <c r="K4976" s="2" t="s">
        <v>3354</v>
      </c>
      <c r="L4976" s="2" t="s">
        <v>35</v>
      </c>
      <c r="M4976" s="91"/>
      <c r="N4976" s="64" t="s">
        <v>3354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1439724.470000003</v>
      </c>
      <c r="U4976" s="7">
        <v>4435367.5999999996</v>
      </c>
      <c r="V4976" s="7">
        <v>4012820.92</v>
      </c>
      <c r="W4976" s="83">
        <f t="shared" si="757"/>
        <v>1862271.1500000022</v>
      </c>
      <c r="X4976" s="83">
        <f t="shared" si="758"/>
        <v>4012820.92</v>
      </c>
      <c r="Y4976" s="83"/>
      <c r="Z4976" s="16">
        <v>0</v>
      </c>
      <c r="AA4976" s="7">
        <v>0</v>
      </c>
      <c r="AB4976" s="7">
        <f t="shared" si="761"/>
        <v>4012820.92</v>
      </c>
      <c r="AC4976" s="5">
        <f t="shared" si="762"/>
        <v>0</v>
      </c>
      <c r="AD4976" s="83">
        <f t="shared" si="759"/>
        <v>4012820.92</v>
      </c>
      <c r="AE4976" s="3">
        <v>0.06</v>
      </c>
      <c r="AF4976" s="7">
        <f t="shared" si="763"/>
        <v>240769.25519999999</v>
      </c>
      <c r="AG4976" s="16">
        <v>0</v>
      </c>
      <c r="AH4976" s="83">
        <f t="shared" si="760"/>
        <v>4012820.92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3417</v>
      </c>
      <c r="B4977" s="91" t="s">
        <v>35</v>
      </c>
      <c r="C4977" s="91" t="s">
        <v>146</v>
      </c>
      <c r="D4977" s="91" t="s">
        <v>163</v>
      </c>
      <c r="E4977" s="91" t="s">
        <v>164</v>
      </c>
      <c r="F4977" s="91" t="s">
        <v>164</v>
      </c>
      <c r="G4977" s="91" t="s">
        <v>164</v>
      </c>
      <c r="H4977" s="91">
        <v>229</v>
      </c>
      <c r="I4977" s="91" t="s">
        <v>3376</v>
      </c>
      <c r="J4977" s="2" t="s">
        <v>3337</v>
      </c>
      <c r="K4977" s="2" t="s">
        <v>3354</v>
      </c>
      <c r="L4977" s="2" t="s">
        <v>35</v>
      </c>
      <c r="M4977" s="91"/>
      <c r="N4977" s="64" t="s">
        <v>3354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49523.78</v>
      </c>
      <c r="U4977" s="7">
        <v>310000</v>
      </c>
      <c r="V4977" s="7">
        <v>229751.43000000008</v>
      </c>
      <c r="W4977" s="83">
        <f t="shared" si="757"/>
        <v>129772.34999999995</v>
      </c>
      <c r="X4977" s="83">
        <f t="shared" si="758"/>
        <v>229751.43000000008</v>
      </c>
      <c r="Y4977" s="83"/>
      <c r="Z4977" s="16">
        <v>0</v>
      </c>
      <c r="AA4977" s="7">
        <v>0</v>
      </c>
      <c r="AB4977" s="7">
        <f t="shared" si="761"/>
        <v>229751.43000000008</v>
      </c>
      <c r="AC4977" s="5">
        <f t="shared" si="762"/>
        <v>0</v>
      </c>
      <c r="AD4977" s="83">
        <f t="shared" si="759"/>
        <v>229751.43000000008</v>
      </c>
      <c r="AE4977" s="3">
        <v>0.06</v>
      </c>
      <c r="AF4977" s="7">
        <f t="shared" si="763"/>
        <v>13785.085800000004</v>
      </c>
      <c r="AG4977" s="16">
        <v>0</v>
      </c>
      <c r="AH4977" s="83">
        <f t="shared" si="760"/>
        <v>229751.43000000008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3417</v>
      </c>
      <c r="B4978" s="91" t="s">
        <v>35</v>
      </c>
      <c r="C4978" s="91" t="s">
        <v>146</v>
      </c>
      <c r="D4978" s="91" t="s">
        <v>163</v>
      </c>
      <c r="E4978" s="91" t="s">
        <v>165</v>
      </c>
      <c r="F4978" s="91" t="s">
        <v>165</v>
      </c>
      <c r="G4978" s="91" t="s">
        <v>165</v>
      </c>
      <c r="H4978" s="91">
        <v>229</v>
      </c>
      <c r="I4978" s="91" t="s">
        <v>3376</v>
      </c>
      <c r="J4978" s="2" t="s">
        <v>3337</v>
      </c>
      <c r="K4978" s="2" t="s">
        <v>3354</v>
      </c>
      <c r="L4978" s="2" t="s">
        <v>35</v>
      </c>
      <c r="M4978" s="91"/>
      <c r="N4978" s="64" t="s">
        <v>3354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367097.20999999961</v>
      </c>
      <c r="U4978" s="7">
        <v>7000000</v>
      </c>
      <c r="V4978" s="7">
        <v>3277537.399999999</v>
      </c>
      <c r="W4978" s="83">
        <f t="shared" si="757"/>
        <v>4089559.810000001</v>
      </c>
      <c r="X4978" s="83">
        <f t="shared" si="758"/>
        <v>3277537.399999999</v>
      </c>
      <c r="Y4978" s="83"/>
      <c r="Z4978" s="16">
        <v>0</v>
      </c>
      <c r="AA4978" s="7">
        <v>0</v>
      </c>
      <c r="AB4978" s="7">
        <f t="shared" si="761"/>
        <v>3277537.399999999</v>
      </c>
      <c r="AC4978" s="5">
        <f t="shared" si="762"/>
        <v>0</v>
      </c>
      <c r="AD4978" s="83">
        <f t="shared" si="759"/>
        <v>3277537.399999999</v>
      </c>
      <c r="AE4978" s="3">
        <v>0.06</v>
      </c>
      <c r="AF4978" s="7">
        <f t="shared" si="763"/>
        <v>196652.24399999992</v>
      </c>
      <c r="AG4978" s="16">
        <v>0</v>
      </c>
      <c r="AH4978" s="83">
        <f t="shared" si="760"/>
        <v>3277537.399999999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3417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168</v>
      </c>
      <c r="G4979" s="91" t="s">
        <v>168</v>
      </c>
      <c r="H4979" s="91">
        <v>229</v>
      </c>
      <c r="I4979" s="91" t="s">
        <v>3376</v>
      </c>
      <c r="J4979" s="2" t="s">
        <v>3337</v>
      </c>
      <c r="K4979" s="2" t="s">
        <v>3354</v>
      </c>
      <c r="L4979" s="2" t="s">
        <v>35</v>
      </c>
      <c r="M4979" s="91"/>
      <c r="N4979" s="64" t="s">
        <v>3354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474652.93999999901</v>
      </c>
      <c r="U4979" s="7">
        <v>-2685.7000000000116</v>
      </c>
      <c r="V4979" s="7">
        <v>52134.22</v>
      </c>
      <c r="W4979" s="83">
        <f t="shared" si="757"/>
        <v>419833.01999999897</v>
      </c>
      <c r="X4979" s="83">
        <f t="shared" si="758"/>
        <v>52134.22</v>
      </c>
      <c r="Y4979" s="83"/>
      <c r="Z4979" s="16">
        <v>0</v>
      </c>
      <c r="AA4979" s="7">
        <v>0</v>
      </c>
      <c r="AB4979" s="7">
        <f t="shared" si="761"/>
        <v>52134.22</v>
      </c>
      <c r="AC4979" s="5">
        <f t="shared" si="762"/>
        <v>0</v>
      </c>
      <c r="AD4979" s="83">
        <f t="shared" si="759"/>
        <v>52134.22</v>
      </c>
      <c r="AE4979" s="3">
        <v>0.06</v>
      </c>
      <c r="AF4979" s="7">
        <f t="shared" si="763"/>
        <v>3128.0531999999998</v>
      </c>
      <c r="AG4979" s="16">
        <v>0</v>
      </c>
      <c r="AH4979" s="83">
        <f t="shared" si="760"/>
        <v>52134.22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3417</v>
      </c>
      <c r="B4980" s="91" t="s">
        <v>35</v>
      </c>
      <c r="C4980" s="91" t="s">
        <v>166</v>
      </c>
      <c r="D4980" s="91" t="s">
        <v>167</v>
      </c>
      <c r="E4980" s="91" t="s">
        <v>168</v>
      </c>
      <c r="F4980" s="91" t="s">
        <v>247</v>
      </c>
      <c r="G4980" s="91" t="s">
        <v>168</v>
      </c>
      <c r="H4980" s="91">
        <v>229</v>
      </c>
      <c r="I4980" s="91" t="s">
        <v>3376</v>
      </c>
      <c r="J4980" s="2" t="s">
        <v>3337</v>
      </c>
      <c r="K4980" s="2" t="s">
        <v>3354</v>
      </c>
      <c r="L4980" s="2" t="s">
        <v>35</v>
      </c>
      <c r="M4980" s="91"/>
      <c r="N4980" s="64" t="s">
        <v>3354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-74632.5</v>
      </c>
      <c r="U4980" s="7">
        <v>200000</v>
      </c>
      <c r="V4980" s="7">
        <v>53644.72</v>
      </c>
      <c r="W4980" s="83">
        <f t="shared" si="757"/>
        <v>71722.78</v>
      </c>
      <c r="X4980" s="83">
        <f t="shared" si="758"/>
        <v>53644.72</v>
      </c>
      <c r="Y4980" s="83"/>
      <c r="Z4980" s="16">
        <v>0</v>
      </c>
      <c r="AA4980" s="7">
        <v>0</v>
      </c>
      <c r="AB4980" s="7">
        <f t="shared" si="761"/>
        <v>53644.72</v>
      </c>
      <c r="AC4980" s="5">
        <f t="shared" si="762"/>
        <v>0</v>
      </c>
      <c r="AD4980" s="83">
        <f t="shared" si="759"/>
        <v>53644.72</v>
      </c>
      <c r="AE4980" s="3">
        <v>0.06</v>
      </c>
      <c r="AF4980" s="7">
        <f t="shared" si="763"/>
        <v>3218.6831999999999</v>
      </c>
      <c r="AG4980" s="16">
        <v>0</v>
      </c>
      <c r="AH4980" s="83">
        <f t="shared" si="760"/>
        <v>53644.72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3418</v>
      </c>
      <c r="B4981" s="91" t="s">
        <v>35</v>
      </c>
      <c r="C4981" s="91" t="s">
        <v>166</v>
      </c>
      <c r="D4981" s="91" t="s">
        <v>167</v>
      </c>
      <c r="E4981" s="91" t="s">
        <v>3567</v>
      </c>
      <c r="F4981" s="91" t="s">
        <v>3567</v>
      </c>
      <c r="G4981" s="91" t="s">
        <v>3567</v>
      </c>
      <c r="H4981" s="91">
        <v>229</v>
      </c>
      <c r="I4981" s="91" t="s">
        <v>3376</v>
      </c>
      <c r="J4981" s="2" t="s">
        <v>3337</v>
      </c>
      <c r="K4981" s="2" t="s">
        <v>3354</v>
      </c>
      <c r="L4981" s="2" t="s">
        <v>35</v>
      </c>
      <c r="M4981" s="91"/>
      <c r="N4981" s="64" t="s">
        <v>3354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0</v>
      </c>
      <c r="U4981" s="7">
        <v>200000</v>
      </c>
      <c r="V4981" s="7">
        <v>73680.78</v>
      </c>
      <c r="W4981" s="83">
        <f t="shared" si="757"/>
        <v>126319.22</v>
      </c>
      <c r="X4981" s="83">
        <f t="shared" si="758"/>
        <v>73680.78</v>
      </c>
      <c r="Y4981" s="83"/>
      <c r="Z4981" s="16">
        <v>0</v>
      </c>
      <c r="AA4981" s="7">
        <v>0</v>
      </c>
      <c r="AB4981" s="7">
        <f t="shared" si="761"/>
        <v>73680.78</v>
      </c>
      <c r="AC4981" s="5">
        <f t="shared" si="762"/>
        <v>0</v>
      </c>
      <c r="AD4981" s="83">
        <f t="shared" si="759"/>
        <v>73680.78</v>
      </c>
      <c r="AE4981" s="3">
        <v>0.06</v>
      </c>
      <c r="AF4981" s="7">
        <f t="shared" si="763"/>
        <v>4420.8467999999993</v>
      </c>
      <c r="AG4981" s="16">
        <v>0</v>
      </c>
      <c r="AH4981" s="83">
        <f t="shared" si="760"/>
        <v>73680.78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3417</v>
      </c>
      <c r="B4982" s="91" t="s">
        <v>35</v>
      </c>
      <c r="C4982" s="91" t="s">
        <v>166</v>
      </c>
      <c r="D4982" s="91" t="s">
        <v>167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3376</v>
      </c>
      <c r="J4982" s="2" t="s">
        <v>3337</v>
      </c>
      <c r="K4982" s="2" t="s">
        <v>3288</v>
      </c>
      <c r="L4982" s="2" t="s">
        <v>35</v>
      </c>
      <c r="M4982" s="91"/>
      <c r="N4982" s="64" t="s">
        <v>3288</v>
      </c>
      <c r="O4982" s="64" t="s">
        <v>45</v>
      </c>
      <c r="P4982" s="64" t="s">
        <v>41</v>
      </c>
      <c r="Q4982" s="16">
        <v>0</v>
      </c>
      <c r="R4982" s="82"/>
      <c r="S4982" s="64"/>
      <c r="T4982" s="7">
        <v>158823.2100000002</v>
      </c>
      <c r="U4982" s="7">
        <v>-60540.350000000006</v>
      </c>
      <c r="V4982" s="7">
        <v>95641.25</v>
      </c>
      <c r="W4982" s="83">
        <f t="shared" si="757"/>
        <v>2641.6100000001898</v>
      </c>
      <c r="X4982" s="83">
        <f t="shared" si="758"/>
        <v>95641.25</v>
      </c>
      <c r="Y4982" s="83"/>
      <c r="Z4982" s="16">
        <v>0</v>
      </c>
      <c r="AA4982" s="7">
        <v>0</v>
      </c>
      <c r="AB4982" s="7">
        <f t="shared" si="761"/>
        <v>95641.25</v>
      </c>
      <c r="AC4982" s="5">
        <f t="shared" si="762"/>
        <v>0</v>
      </c>
      <c r="AD4982" s="83">
        <f t="shared" si="759"/>
        <v>95641.25</v>
      </c>
      <c r="AE4982" s="3">
        <v>0.06</v>
      </c>
      <c r="AF4982" s="7">
        <f t="shared" si="763"/>
        <v>5738.4749999999995</v>
      </c>
      <c r="AG4982" s="16">
        <v>0</v>
      </c>
      <c r="AH4982" s="83">
        <f t="shared" si="760"/>
        <v>95641.25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3420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172</v>
      </c>
      <c r="G4983" s="91" t="s">
        <v>172</v>
      </c>
      <c r="H4983" s="91">
        <v>229</v>
      </c>
      <c r="I4983" s="91" t="s">
        <v>3376</v>
      </c>
      <c r="J4983" s="2" t="s">
        <v>3337</v>
      </c>
      <c r="K4983" s="2" t="s">
        <v>3288</v>
      </c>
      <c r="L4983" s="2" t="s">
        <v>35</v>
      </c>
      <c r="M4983" s="91"/>
      <c r="N4983" s="64" t="s">
        <v>3288</v>
      </c>
      <c r="O4983" s="64" t="s">
        <v>45</v>
      </c>
      <c r="P4983" s="64" t="s">
        <v>76</v>
      </c>
      <c r="Q4983" s="16">
        <v>0.06</v>
      </c>
      <c r="R4983" s="82"/>
      <c r="S4983" s="64"/>
      <c r="T4983" s="7">
        <v>3491279.1699999832</v>
      </c>
      <c r="U4983" s="7">
        <v>6000000</v>
      </c>
      <c r="V4983" s="7">
        <v>5728685.5100000007</v>
      </c>
      <c r="W4983" s="83">
        <f t="shared" si="757"/>
        <v>3762593.6599999825</v>
      </c>
      <c r="X4983" s="83">
        <f t="shared" si="758"/>
        <v>5728685.5100000007</v>
      </c>
      <c r="Y4983" s="83"/>
      <c r="Z4983" s="16">
        <v>0</v>
      </c>
      <c r="AA4983" s="7">
        <v>0</v>
      </c>
      <c r="AB4983" s="7">
        <f t="shared" si="761"/>
        <v>5728685.5100000007</v>
      </c>
      <c r="AC4983" s="5">
        <f t="shared" si="762"/>
        <v>343721.13060000003</v>
      </c>
      <c r="AD4983" s="83">
        <f t="shared" si="759"/>
        <v>5728685.5100000007</v>
      </c>
      <c r="AE4983" s="3">
        <v>0.06</v>
      </c>
      <c r="AF4983" s="7">
        <f t="shared" si="763"/>
        <v>343721.13060000003</v>
      </c>
      <c r="AG4983" s="16">
        <v>0</v>
      </c>
      <c r="AH4983" s="83">
        <f t="shared" si="760"/>
        <v>5728685.5100000007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3417</v>
      </c>
      <c r="B4984" s="91" t="s">
        <v>35</v>
      </c>
      <c r="C4984" s="91" t="s">
        <v>166</v>
      </c>
      <c r="D4984" s="91" t="s">
        <v>171</v>
      </c>
      <c r="E4984" s="91" t="s">
        <v>172</v>
      </c>
      <c r="F4984" s="91" t="s">
        <v>173</v>
      </c>
      <c r="G4984" s="91" t="s">
        <v>172</v>
      </c>
      <c r="H4984" s="91">
        <v>229</v>
      </c>
      <c r="I4984" s="91" t="s">
        <v>3376</v>
      </c>
      <c r="J4984" s="2" t="s">
        <v>3337</v>
      </c>
      <c r="K4984" s="2" t="s">
        <v>3288</v>
      </c>
      <c r="L4984" s="2" t="s">
        <v>35</v>
      </c>
      <c r="M4984" s="91"/>
      <c r="N4984" s="64" t="s">
        <v>3288</v>
      </c>
      <c r="O4984" s="64" t="s">
        <v>45</v>
      </c>
      <c r="P4984" s="64" t="s">
        <v>76</v>
      </c>
      <c r="Q4984" s="16">
        <v>0.06</v>
      </c>
      <c r="R4984" s="82"/>
      <c r="S4984" s="64"/>
      <c r="T4984" s="7">
        <v>1619254.8299999889</v>
      </c>
      <c r="U4984" s="7">
        <v>2659130.9699999997</v>
      </c>
      <c r="V4984" s="7">
        <v>3368044.3999999994</v>
      </c>
      <c r="W4984" s="83">
        <f t="shared" si="757"/>
        <v>910341.3999999892</v>
      </c>
      <c r="X4984" s="83">
        <f t="shared" si="758"/>
        <v>3368044.3999999994</v>
      </c>
      <c r="Y4984" s="83"/>
      <c r="Z4984" s="16">
        <v>0</v>
      </c>
      <c r="AA4984" s="7">
        <v>0</v>
      </c>
      <c r="AB4984" s="7">
        <f t="shared" si="761"/>
        <v>3368044.3999999994</v>
      </c>
      <c r="AC4984" s="5">
        <f t="shared" si="762"/>
        <v>202082.66399999996</v>
      </c>
      <c r="AD4984" s="83">
        <f t="shared" si="759"/>
        <v>3368044.3999999994</v>
      </c>
      <c r="AE4984" s="3">
        <v>0.06</v>
      </c>
      <c r="AF4984" s="7">
        <f t="shared" si="763"/>
        <v>202082.66399999996</v>
      </c>
      <c r="AG4984" s="16">
        <v>0</v>
      </c>
      <c r="AH4984" s="83">
        <f t="shared" si="760"/>
        <v>3368044.3999999994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3417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3376</v>
      </c>
      <c r="J4985" s="2" t="s">
        <v>3337</v>
      </c>
      <c r="K4985" s="2" t="s">
        <v>3288</v>
      </c>
      <c r="L4985" s="2" t="s">
        <v>35</v>
      </c>
      <c r="M4985" s="91"/>
      <c r="N4985" s="64" t="s">
        <v>3288</v>
      </c>
      <c r="O4985" s="64" t="s">
        <v>45</v>
      </c>
      <c r="P4985" s="64" t="s">
        <v>46</v>
      </c>
      <c r="Q4985" s="16">
        <v>0.02</v>
      </c>
      <c r="R4985" s="82"/>
      <c r="S4985" s="64"/>
      <c r="T4985" s="7">
        <v>3431908.9699999914</v>
      </c>
      <c r="U4985" s="7">
        <v>0</v>
      </c>
      <c r="V4985" s="7">
        <v>1391227.7899999991</v>
      </c>
      <c r="W4985" s="83">
        <f t="shared" si="757"/>
        <v>2040681.1799999923</v>
      </c>
      <c r="X4985" s="83">
        <f t="shared" si="758"/>
        <v>1363948.8137254892</v>
      </c>
      <c r="Y4985" s="83"/>
      <c r="Z4985" s="16">
        <v>0</v>
      </c>
      <c r="AA4985" s="7">
        <v>0</v>
      </c>
      <c r="AB4985" s="7">
        <f t="shared" si="761"/>
        <v>1363948.8137254892</v>
      </c>
      <c r="AC4985" s="5">
        <f t="shared" si="762"/>
        <v>27278.976274509914</v>
      </c>
      <c r="AD4985" s="83">
        <f t="shared" si="759"/>
        <v>1391227.7899999991</v>
      </c>
      <c r="AE4985" s="3">
        <v>0.06</v>
      </c>
      <c r="AF4985" s="7">
        <f t="shared" si="763"/>
        <v>83473.667399999948</v>
      </c>
      <c r="AG4985" s="16">
        <v>0</v>
      </c>
      <c r="AH4985" s="83">
        <f t="shared" si="760"/>
        <v>1391227.7899999991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3418</v>
      </c>
      <c r="B4986" s="91" t="s">
        <v>35</v>
      </c>
      <c r="C4986" s="91" t="s">
        <v>166</v>
      </c>
      <c r="D4986" s="91" t="s">
        <v>171</v>
      </c>
      <c r="E4986" s="91" t="s">
        <v>174</v>
      </c>
      <c r="F4986" s="91" t="s">
        <v>174</v>
      </c>
      <c r="G4986" s="91" t="s">
        <v>174</v>
      </c>
      <c r="H4986" s="91">
        <v>229</v>
      </c>
      <c r="I4986" s="91" t="s">
        <v>3376</v>
      </c>
      <c r="J4986" s="2" t="s">
        <v>3337</v>
      </c>
      <c r="K4986" s="2" t="s">
        <v>3288</v>
      </c>
      <c r="L4986" s="2" t="s">
        <v>35</v>
      </c>
      <c r="M4986" s="91"/>
      <c r="N4986" s="64" t="s">
        <v>3288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3148959.1100000003</v>
      </c>
      <c r="U4986" s="7">
        <v>350000</v>
      </c>
      <c r="V4986" s="7">
        <v>0</v>
      </c>
      <c r="W4986" s="83">
        <f t="shared" si="757"/>
        <v>3498959.1100000003</v>
      </c>
      <c r="X4986" s="83">
        <f t="shared" si="758"/>
        <v>0</v>
      </c>
      <c r="Y4986" s="83"/>
      <c r="Z4986" s="16">
        <v>0</v>
      </c>
      <c r="AA4986" s="7">
        <v>0</v>
      </c>
      <c r="AB4986" s="7">
        <f t="shared" si="761"/>
        <v>0</v>
      </c>
      <c r="AC4986" s="5">
        <f t="shared" si="762"/>
        <v>0</v>
      </c>
      <c r="AD4986" s="83">
        <f t="shared" si="759"/>
        <v>0</v>
      </c>
      <c r="AE4986" s="3">
        <v>0.06</v>
      </c>
      <c r="AF4986" s="7">
        <f t="shared" si="763"/>
        <v>0</v>
      </c>
      <c r="AG4986" s="16">
        <v>0</v>
      </c>
      <c r="AH4986" s="83">
        <f t="shared" si="760"/>
        <v>0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3417</v>
      </c>
      <c r="B4987" s="91" t="s">
        <v>35</v>
      </c>
      <c r="C4987" s="91" t="s">
        <v>166</v>
      </c>
      <c r="D4987" s="91" t="s">
        <v>171</v>
      </c>
      <c r="E4987" s="91" t="s">
        <v>2439</v>
      </c>
      <c r="F4987" s="91" t="s">
        <v>3704</v>
      </c>
      <c r="G4987" s="91" t="s">
        <v>2439</v>
      </c>
      <c r="H4987" s="91">
        <v>229</v>
      </c>
      <c r="I4987" s="91" t="s">
        <v>3376</v>
      </c>
      <c r="J4987" s="2" t="s">
        <v>3337</v>
      </c>
      <c r="K4987" s="2" t="s">
        <v>3354</v>
      </c>
      <c r="L4987" s="2" t="s">
        <v>35</v>
      </c>
      <c r="M4987" s="91"/>
      <c r="N4987" s="64" t="s">
        <v>3354</v>
      </c>
      <c r="O4987" s="64" t="s">
        <v>45</v>
      </c>
      <c r="P4987" s="64" t="s">
        <v>41</v>
      </c>
      <c r="Q4987" s="16">
        <v>0</v>
      </c>
      <c r="R4987" s="82"/>
      <c r="S4987" s="64"/>
      <c r="T4987" s="7">
        <v>0</v>
      </c>
      <c r="U4987" s="7">
        <v>600000</v>
      </c>
      <c r="V4987" s="7">
        <v>378539.96999999991</v>
      </c>
      <c r="W4987" s="83">
        <f t="shared" si="757"/>
        <v>221460.03000000009</v>
      </c>
      <c r="X4987" s="83">
        <f t="shared" si="758"/>
        <v>378539.96999999991</v>
      </c>
      <c r="Y4987" s="83"/>
      <c r="Z4987" s="16">
        <v>0</v>
      </c>
      <c r="AA4987" s="7">
        <v>0</v>
      </c>
      <c r="AB4987" s="7">
        <f t="shared" si="761"/>
        <v>378539.96999999991</v>
      </c>
      <c r="AC4987" s="5">
        <f t="shared" si="762"/>
        <v>0</v>
      </c>
      <c r="AD4987" s="83">
        <f t="shared" si="759"/>
        <v>378539.96999999991</v>
      </c>
      <c r="AE4987" s="3">
        <v>0.06</v>
      </c>
      <c r="AF4987" s="7">
        <f t="shared" si="763"/>
        <v>22712.398199999992</v>
      </c>
      <c r="AG4987" s="16">
        <v>0</v>
      </c>
      <c r="AH4987" s="83">
        <f t="shared" si="760"/>
        <v>378539.96999999991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3417</v>
      </c>
      <c r="B4988" s="91" t="s">
        <v>35</v>
      </c>
      <c r="C4988" s="91" t="s">
        <v>166</v>
      </c>
      <c r="D4988" s="91" t="s">
        <v>171</v>
      </c>
      <c r="E4988" s="91" t="s">
        <v>3641</v>
      </c>
      <c r="F4988" s="91" t="s">
        <v>3641</v>
      </c>
      <c r="G4988" s="91" t="s">
        <v>3641</v>
      </c>
      <c r="H4988" s="91">
        <v>229</v>
      </c>
      <c r="I4988" s="91" t="s">
        <v>3376</v>
      </c>
      <c r="J4988" s="2" t="s">
        <v>3337</v>
      </c>
      <c r="K4988" s="2" t="s">
        <v>3354</v>
      </c>
      <c r="L4988" s="2" t="s">
        <v>35</v>
      </c>
      <c r="M4988" s="91"/>
      <c r="N4988" s="64" t="s">
        <v>3354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500000</v>
      </c>
      <c r="V4988" s="7">
        <v>180099.32999999996</v>
      </c>
      <c r="W4988" s="83">
        <f t="shared" si="757"/>
        <v>319900.67000000004</v>
      </c>
      <c r="X4988" s="83">
        <f t="shared" si="758"/>
        <v>176567.97058823524</v>
      </c>
      <c r="Y4988" s="83"/>
      <c r="Z4988" s="16">
        <v>0</v>
      </c>
      <c r="AA4988" s="7">
        <v>0</v>
      </c>
      <c r="AB4988" s="7">
        <f t="shared" si="761"/>
        <v>176567.97058823524</v>
      </c>
      <c r="AC4988" s="5">
        <f t="shared" si="762"/>
        <v>3531.3594117647153</v>
      </c>
      <c r="AD4988" s="83">
        <f t="shared" si="759"/>
        <v>180099.32999999996</v>
      </c>
      <c r="AE4988" s="3">
        <v>0.06</v>
      </c>
      <c r="AF4988" s="7">
        <f t="shared" si="763"/>
        <v>10805.959799999997</v>
      </c>
      <c r="AG4988" s="16">
        <v>0</v>
      </c>
      <c r="AH4988" s="83">
        <f t="shared" si="760"/>
        <v>180099.32999999996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3418</v>
      </c>
      <c r="B4989" s="91" t="s">
        <v>35</v>
      </c>
      <c r="C4989" s="91" t="s">
        <v>166</v>
      </c>
      <c r="D4989" s="91" t="s">
        <v>176</v>
      </c>
      <c r="E4989" s="91" t="s">
        <v>1969</v>
      </c>
      <c r="F4989" s="91" t="s">
        <v>1969</v>
      </c>
      <c r="G4989" s="91" t="s">
        <v>1969</v>
      </c>
      <c r="H4989" s="91">
        <v>229</v>
      </c>
      <c r="I4989" s="91" t="s">
        <v>3376</v>
      </c>
      <c r="J4989" s="2" t="s">
        <v>3337</v>
      </c>
      <c r="K4989" s="2" t="s">
        <v>3354</v>
      </c>
      <c r="L4989" s="2" t="s">
        <v>35</v>
      </c>
      <c r="M4989" s="91"/>
      <c r="N4989" s="64" t="s">
        <v>3354</v>
      </c>
      <c r="O4989" s="64" t="s">
        <v>45</v>
      </c>
      <c r="P4989" s="64" t="s">
        <v>46</v>
      </c>
      <c r="Q4989" s="16">
        <v>0.02</v>
      </c>
      <c r="R4989" s="82"/>
      <c r="S4989" s="64"/>
      <c r="T4989" s="7">
        <v>0</v>
      </c>
      <c r="U4989" s="7">
        <v>153000</v>
      </c>
      <c r="V4989" s="7">
        <v>44319.119999999995</v>
      </c>
      <c r="W4989" s="83">
        <f t="shared" ref="W4989:W5052" si="765">T4989+U4989-V4989</f>
        <v>108680.88</v>
      </c>
      <c r="X4989" s="83">
        <f t="shared" ref="X4989:X5052" si="766">IF(P4989="折扣",V4989*Q4989,IF(P4989="返现",V4989,V4989/(1+Q4989)))</f>
        <v>43450.117647058818</v>
      </c>
      <c r="Y4989" s="83"/>
      <c r="Z4989" s="16">
        <v>0</v>
      </c>
      <c r="AA4989" s="7">
        <v>0</v>
      </c>
      <c r="AB4989" s="7">
        <f t="shared" si="761"/>
        <v>43450.117647058818</v>
      </c>
      <c r="AC4989" s="5">
        <f t="shared" si="762"/>
        <v>869.00235294117738</v>
      </c>
      <c r="AD4989" s="83">
        <f t="shared" ref="AD4989:AD5052" si="767">V4989</f>
        <v>44319.119999999995</v>
      </c>
      <c r="AE4989" s="3">
        <v>0.06</v>
      </c>
      <c r="AF4989" s="7">
        <f t="shared" si="763"/>
        <v>2659.1471999999994</v>
      </c>
      <c r="AG4989" s="16">
        <v>0</v>
      </c>
      <c r="AH4989" s="83">
        <f t="shared" ref="AH4989:AH5052" si="768">V4989</f>
        <v>44319.119999999995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3418</v>
      </c>
      <c r="B4990" s="91" t="s">
        <v>35</v>
      </c>
      <c r="C4990" s="91" t="s">
        <v>166</v>
      </c>
      <c r="D4990" s="91" t="s">
        <v>176</v>
      </c>
      <c r="E4990" s="91" t="s">
        <v>179</v>
      </c>
      <c r="F4990" s="91" t="s">
        <v>179</v>
      </c>
      <c r="G4990" s="91" t="s">
        <v>179</v>
      </c>
      <c r="H4990" s="91">
        <v>229</v>
      </c>
      <c r="I4990" s="91" t="s">
        <v>3376</v>
      </c>
      <c r="J4990" s="2" t="s">
        <v>3337</v>
      </c>
      <c r="K4990" s="2" t="s">
        <v>3292</v>
      </c>
      <c r="L4990" s="2" t="s">
        <v>35</v>
      </c>
      <c r="M4990" s="91"/>
      <c r="N4990" s="64" t="s">
        <v>3292</v>
      </c>
      <c r="O4990" s="64" t="s">
        <v>45</v>
      </c>
      <c r="P4990" s="64" t="s">
        <v>41</v>
      </c>
      <c r="Q4990" s="16">
        <v>0</v>
      </c>
      <c r="R4990" s="82"/>
      <c r="S4990" s="64"/>
      <c r="T4990" s="7">
        <v>2064.6799999999785</v>
      </c>
      <c r="U4990" s="7">
        <v>40000</v>
      </c>
      <c r="V4990" s="7">
        <v>37733.859999999993</v>
      </c>
      <c r="W4990" s="83">
        <f t="shared" si="765"/>
        <v>4330.8199999999852</v>
      </c>
      <c r="X4990" s="83">
        <f t="shared" si="766"/>
        <v>37733.859999999993</v>
      </c>
      <c r="Y4990" s="83"/>
      <c r="Z4990" s="16">
        <v>0</v>
      </c>
      <c r="AA4990" s="7">
        <v>0</v>
      </c>
      <c r="AB4990" s="7">
        <f t="shared" si="761"/>
        <v>37733.859999999993</v>
      </c>
      <c r="AC4990" s="5">
        <f t="shared" si="762"/>
        <v>0</v>
      </c>
      <c r="AD4990" s="83">
        <f t="shared" si="767"/>
        <v>37733.859999999993</v>
      </c>
      <c r="AE4990" s="3">
        <v>0.06</v>
      </c>
      <c r="AF4990" s="7">
        <f t="shared" si="763"/>
        <v>2264.0315999999993</v>
      </c>
      <c r="AG4990" s="16">
        <v>0</v>
      </c>
      <c r="AH4990" s="83">
        <f t="shared" si="768"/>
        <v>37733.859999999993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3418</v>
      </c>
      <c r="B4991" s="91" t="s">
        <v>35</v>
      </c>
      <c r="C4991" s="91" t="s">
        <v>166</v>
      </c>
      <c r="D4991" s="91" t="s">
        <v>176</v>
      </c>
      <c r="E4991" s="91" t="s">
        <v>180</v>
      </c>
      <c r="F4991" s="91" t="s">
        <v>181</v>
      </c>
      <c r="G4991" s="91" t="s">
        <v>180</v>
      </c>
      <c r="H4991" s="91">
        <v>229</v>
      </c>
      <c r="I4991" s="91" t="s">
        <v>3376</v>
      </c>
      <c r="J4991" s="2" t="s">
        <v>3337</v>
      </c>
      <c r="K4991" s="2" t="s">
        <v>3292</v>
      </c>
      <c r="L4991" s="2" t="s">
        <v>35</v>
      </c>
      <c r="M4991" s="91"/>
      <c r="N4991" s="64" t="s">
        <v>3292</v>
      </c>
      <c r="O4991" s="64" t="s">
        <v>45</v>
      </c>
      <c r="P4991" s="64" t="s">
        <v>46</v>
      </c>
      <c r="Q4991" s="16">
        <v>0.03</v>
      </c>
      <c r="R4991" s="82"/>
      <c r="S4991" s="64"/>
      <c r="T4991" s="7">
        <v>-1192116.620000002</v>
      </c>
      <c r="U4991" s="7">
        <v>2800000</v>
      </c>
      <c r="V4991" s="7">
        <v>0</v>
      </c>
      <c r="W4991" s="83">
        <f t="shared" si="765"/>
        <v>1607883.379999998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3418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3376</v>
      </c>
      <c r="J4992" s="2" t="s">
        <v>3337</v>
      </c>
      <c r="K4992" s="2" t="s">
        <v>3354</v>
      </c>
      <c r="L4992" s="2" t="s">
        <v>35</v>
      </c>
      <c r="M4992" s="91"/>
      <c r="N4992" s="64" t="s">
        <v>3354</v>
      </c>
      <c r="O4992" s="64" t="s">
        <v>45</v>
      </c>
      <c r="P4992" s="64" t="s">
        <v>46</v>
      </c>
      <c r="Q4992" s="16">
        <v>0.01</v>
      </c>
      <c r="R4992" s="82"/>
      <c r="S4992" s="64"/>
      <c r="T4992" s="7">
        <v>-298239.03999999992</v>
      </c>
      <c r="U4992" s="7">
        <v>200000</v>
      </c>
      <c r="V4992" s="7">
        <v>0</v>
      </c>
      <c r="W4992" s="83">
        <f t="shared" si="765"/>
        <v>-98239.039999999921</v>
      </c>
      <c r="X4992" s="83">
        <f t="shared" si="766"/>
        <v>0</v>
      </c>
      <c r="Y4992" s="83"/>
      <c r="Z4992" s="16">
        <v>0</v>
      </c>
      <c r="AA4992" s="7">
        <v>0</v>
      </c>
      <c r="AB4992" s="7">
        <f t="shared" si="761"/>
        <v>0</v>
      </c>
      <c r="AC4992" s="5">
        <f t="shared" si="762"/>
        <v>0</v>
      </c>
      <c r="AD4992" s="83">
        <f t="shared" si="767"/>
        <v>0</v>
      </c>
      <c r="AE4992" s="3">
        <v>0.06</v>
      </c>
      <c r="AF4992" s="7">
        <f t="shared" si="763"/>
        <v>0</v>
      </c>
      <c r="AG4992" s="16">
        <v>0</v>
      </c>
      <c r="AH4992" s="83">
        <f t="shared" si="768"/>
        <v>0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3418</v>
      </c>
      <c r="B4993" s="91" t="s">
        <v>35</v>
      </c>
      <c r="C4993" s="91" t="s">
        <v>166</v>
      </c>
      <c r="D4993" s="91" t="s">
        <v>176</v>
      </c>
      <c r="E4993" s="91" t="s">
        <v>182</v>
      </c>
      <c r="F4993" s="91" t="s">
        <v>182</v>
      </c>
      <c r="G4993" s="91" t="s">
        <v>182</v>
      </c>
      <c r="H4993" s="91">
        <v>229</v>
      </c>
      <c r="I4993" s="91" t="s">
        <v>3376</v>
      </c>
      <c r="J4993" s="2" t="s">
        <v>3337</v>
      </c>
      <c r="K4993" s="2" t="s">
        <v>3354</v>
      </c>
      <c r="L4993" s="2" t="s">
        <v>35</v>
      </c>
      <c r="M4993" s="91"/>
      <c r="N4993" s="64" t="s">
        <v>3354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504399.35</v>
      </c>
      <c r="U4993" s="7">
        <v>40000</v>
      </c>
      <c r="V4993" s="7">
        <v>221090.00999999998</v>
      </c>
      <c r="W4993" s="83">
        <f t="shared" si="765"/>
        <v>323309.33999999997</v>
      </c>
      <c r="X4993" s="83">
        <f t="shared" si="766"/>
        <v>221090.00999999998</v>
      </c>
      <c r="Y4993" s="83"/>
      <c r="Z4993" s="16">
        <v>0</v>
      </c>
      <c r="AA4993" s="7">
        <v>0</v>
      </c>
      <c r="AB4993" s="7">
        <f t="shared" si="761"/>
        <v>221090.00999999998</v>
      </c>
      <c r="AC4993" s="5">
        <f t="shared" si="762"/>
        <v>0</v>
      </c>
      <c r="AD4993" s="83">
        <f t="shared" si="767"/>
        <v>221090.00999999998</v>
      </c>
      <c r="AE4993" s="3">
        <v>0.06</v>
      </c>
      <c r="AF4993" s="7">
        <f t="shared" si="763"/>
        <v>13265.400599999999</v>
      </c>
      <c r="AG4993" s="16">
        <v>0</v>
      </c>
      <c r="AH4993" s="83">
        <f t="shared" si="768"/>
        <v>221090.00999999998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3417</v>
      </c>
      <c r="B4994" s="91" t="s">
        <v>35</v>
      </c>
      <c r="C4994" s="91" t="s">
        <v>166</v>
      </c>
      <c r="D4994" s="91" t="s">
        <v>183</v>
      </c>
      <c r="E4994" s="91" t="s">
        <v>184</v>
      </c>
      <c r="F4994" s="91" t="s">
        <v>185</v>
      </c>
      <c r="G4994" s="91" t="s">
        <v>184</v>
      </c>
      <c r="H4994" s="91">
        <v>229</v>
      </c>
      <c r="I4994" s="91" t="s">
        <v>3376</v>
      </c>
      <c r="J4994" s="2" t="s">
        <v>3337</v>
      </c>
      <c r="K4994" s="2" t="s">
        <v>3292</v>
      </c>
      <c r="L4994" s="2" t="s">
        <v>35</v>
      </c>
      <c r="M4994" s="91"/>
      <c r="N4994" s="64" t="s">
        <v>3292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502238.27999999974</v>
      </c>
      <c r="U4994" s="7">
        <v>0</v>
      </c>
      <c r="V4994" s="7">
        <v>130109.56</v>
      </c>
      <c r="W4994" s="83">
        <f t="shared" si="765"/>
        <v>372128.71999999974</v>
      </c>
      <c r="X4994" s="83">
        <f t="shared" si="766"/>
        <v>130109.56</v>
      </c>
      <c r="Y4994" s="83"/>
      <c r="Z4994" s="16">
        <v>0</v>
      </c>
      <c r="AA4994" s="7">
        <v>0</v>
      </c>
      <c r="AB4994" s="7">
        <f t="shared" si="761"/>
        <v>130109.56</v>
      </c>
      <c r="AC4994" s="5">
        <f t="shared" si="762"/>
        <v>0</v>
      </c>
      <c r="AD4994" s="83">
        <f t="shared" si="767"/>
        <v>130109.56</v>
      </c>
      <c r="AE4994" s="3">
        <v>0.06</v>
      </c>
      <c r="AF4994" s="7">
        <f t="shared" si="763"/>
        <v>7806.5735999999997</v>
      </c>
      <c r="AG4994" s="16">
        <v>0</v>
      </c>
      <c r="AH4994" s="83">
        <f t="shared" si="768"/>
        <v>130109.56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3417</v>
      </c>
      <c r="B4995" s="91" t="s">
        <v>35</v>
      </c>
      <c r="C4995" s="91" t="s">
        <v>186</v>
      </c>
      <c r="D4995" s="91" t="s">
        <v>187</v>
      </c>
      <c r="E4995" s="91" t="s">
        <v>188</v>
      </c>
      <c r="F4995" s="91" t="s">
        <v>188</v>
      </c>
      <c r="G4995" s="91" t="s">
        <v>188</v>
      </c>
      <c r="H4995" s="91">
        <v>229</v>
      </c>
      <c r="I4995" s="91" t="s">
        <v>3376</v>
      </c>
      <c r="J4995" s="2" t="s">
        <v>3337</v>
      </c>
      <c r="K4995" s="2" t="s">
        <v>3354</v>
      </c>
      <c r="L4995" s="2" t="s">
        <v>35</v>
      </c>
      <c r="M4995" s="91"/>
      <c r="N4995" s="64" t="s">
        <v>3354</v>
      </c>
      <c r="O4995" s="64" t="s">
        <v>45</v>
      </c>
      <c r="P4995" s="64" t="s">
        <v>41</v>
      </c>
      <c r="Q4995" s="16">
        <v>0</v>
      </c>
      <c r="R4995" s="82"/>
      <c r="S4995" s="64"/>
      <c r="T4995" s="7">
        <v>2083923.1799999992</v>
      </c>
      <c r="U4995" s="7">
        <v>21500000</v>
      </c>
      <c r="V4995" s="7">
        <v>16686091.589999998</v>
      </c>
      <c r="W4995" s="83">
        <f t="shared" si="765"/>
        <v>6897831.5900000017</v>
      </c>
      <c r="X4995" s="83">
        <f t="shared" si="766"/>
        <v>16686091.589999998</v>
      </c>
      <c r="Y4995" s="83"/>
      <c r="Z4995" s="16">
        <v>0</v>
      </c>
      <c r="AA4995" s="7">
        <v>0</v>
      </c>
      <c r="AB4995" s="7">
        <f t="shared" si="761"/>
        <v>16686091.589999998</v>
      </c>
      <c r="AC4995" s="5">
        <f t="shared" si="762"/>
        <v>0</v>
      </c>
      <c r="AD4995" s="83">
        <f t="shared" si="767"/>
        <v>16686091.589999998</v>
      </c>
      <c r="AE4995" s="3">
        <v>0.06</v>
      </c>
      <c r="AF4995" s="7">
        <f t="shared" si="763"/>
        <v>1001165.4953999999</v>
      </c>
      <c r="AG4995" s="16">
        <v>0</v>
      </c>
      <c r="AH4995" s="83">
        <f t="shared" si="768"/>
        <v>16686091.589999998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3417</v>
      </c>
      <c r="B4996" s="91" t="s">
        <v>35</v>
      </c>
      <c r="C4996" s="91" t="s">
        <v>189</v>
      </c>
      <c r="D4996" s="91" t="s">
        <v>190</v>
      </c>
      <c r="E4996" s="91" t="s">
        <v>191</v>
      </c>
      <c r="F4996" s="91" t="s">
        <v>191</v>
      </c>
      <c r="G4996" s="91" t="s">
        <v>191</v>
      </c>
      <c r="H4996" s="91">
        <v>229</v>
      </c>
      <c r="I4996" s="91" t="s">
        <v>3376</v>
      </c>
      <c r="J4996" s="2" t="s">
        <v>3337</v>
      </c>
      <c r="K4996" s="2" t="s">
        <v>3292</v>
      </c>
      <c r="L4996" s="2" t="s">
        <v>35</v>
      </c>
      <c r="M4996" s="91"/>
      <c r="N4996" s="64" t="s">
        <v>3292</v>
      </c>
      <c r="O4996" s="64" t="s">
        <v>45</v>
      </c>
      <c r="P4996" s="64" t="s">
        <v>46</v>
      </c>
      <c r="Q4996" s="16">
        <v>0.03</v>
      </c>
      <c r="R4996" s="82"/>
      <c r="S4996" s="64"/>
      <c r="T4996" s="7">
        <v>495272.53000000049</v>
      </c>
      <c r="U4996" s="7">
        <v>1102100</v>
      </c>
      <c r="V4996" s="7">
        <v>903431.59</v>
      </c>
      <c r="W4996" s="83">
        <f t="shared" si="765"/>
        <v>693940.94000000053</v>
      </c>
      <c r="X4996" s="83">
        <f t="shared" si="766"/>
        <v>877118.04854368931</v>
      </c>
      <c r="Y4996" s="83"/>
      <c r="Z4996" s="16">
        <v>0</v>
      </c>
      <c r="AA4996" s="7">
        <v>0</v>
      </c>
      <c r="AB4996" s="7">
        <f t="shared" si="761"/>
        <v>877118.04854368931</v>
      </c>
      <c r="AC4996" s="5">
        <f t="shared" si="762"/>
        <v>26313.541456310661</v>
      </c>
      <c r="AD4996" s="83">
        <f t="shared" si="767"/>
        <v>903431.59</v>
      </c>
      <c r="AE4996" s="3">
        <v>0.06</v>
      </c>
      <c r="AF4996" s="7">
        <f t="shared" si="763"/>
        <v>54205.895399999994</v>
      </c>
      <c r="AG4996" s="16">
        <v>0</v>
      </c>
      <c r="AH4996" s="83">
        <f t="shared" si="768"/>
        <v>903431.59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3417</v>
      </c>
      <c r="B4997" s="91" t="s">
        <v>35</v>
      </c>
      <c r="C4997" s="91" t="s">
        <v>189</v>
      </c>
      <c r="D4997" s="91" t="s">
        <v>190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3376</v>
      </c>
      <c r="J4997" s="2" t="s">
        <v>3337</v>
      </c>
      <c r="K4997" s="2" t="s">
        <v>3292</v>
      </c>
      <c r="L4997" s="2" t="s">
        <v>35</v>
      </c>
      <c r="M4997" s="91"/>
      <c r="N4997" s="64" t="s">
        <v>3292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749008.96</v>
      </c>
      <c r="U4997" s="7">
        <v>39600</v>
      </c>
      <c r="V4997" s="7">
        <v>489739.12</v>
      </c>
      <c r="W4997" s="83">
        <f t="shared" si="765"/>
        <v>298869.83999999997</v>
      </c>
      <c r="X4997" s="83">
        <f t="shared" si="766"/>
        <v>462018.03773584904</v>
      </c>
      <c r="Y4997" s="83"/>
      <c r="Z4997" s="16">
        <v>0</v>
      </c>
      <c r="AA4997" s="7">
        <v>0</v>
      </c>
      <c r="AB4997" s="7">
        <f t="shared" si="761"/>
        <v>462018.03773584904</v>
      </c>
      <c r="AC4997" s="5">
        <f t="shared" si="762"/>
        <v>27721.082264150959</v>
      </c>
      <c r="AD4997" s="83">
        <f t="shared" si="767"/>
        <v>489739.12</v>
      </c>
      <c r="AE4997" s="3">
        <v>0.06</v>
      </c>
      <c r="AF4997" s="7">
        <f t="shared" si="763"/>
        <v>29384.3472</v>
      </c>
      <c r="AG4997" s="16">
        <v>0</v>
      </c>
      <c r="AH4997" s="83">
        <f t="shared" si="768"/>
        <v>489739.12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3417</v>
      </c>
      <c r="B4998" s="91" t="s">
        <v>35</v>
      </c>
      <c r="C4998" s="91" t="s">
        <v>189</v>
      </c>
      <c r="D4998" s="91" t="s">
        <v>190</v>
      </c>
      <c r="E4998" s="91" t="s">
        <v>194</v>
      </c>
      <c r="F4998" s="91" t="s">
        <v>194</v>
      </c>
      <c r="G4998" s="91" t="s">
        <v>194</v>
      </c>
      <c r="H4998" s="91">
        <v>229</v>
      </c>
      <c r="I4998" s="91" t="s">
        <v>3376</v>
      </c>
      <c r="J4998" s="2" t="s">
        <v>3337</v>
      </c>
      <c r="K4998" s="2" t="s">
        <v>3292</v>
      </c>
      <c r="L4998" s="2" t="s">
        <v>35</v>
      </c>
      <c r="M4998" s="91"/>
      <c r="N4998" s="64" t="s">
        <v>3292</v>
      </c>
      <c r="O4998" s="64" t="s">
        <v>45</v>
      </c>
      <c r="P4998" s="64" t="s">
        <v>46</v>
      </c>
      <c r="Q4998" s="16">
        <v>0.06</v>
      </c>
      <c r="R4998" s="82"/>
      <c r="S4998" s="64"/>
      <c r="T4998" s="7">
        <v>30898713.669999991</v>
      </c>
      <c r="U4998" s="7">
        <v>-3180000</v>
      </c>
      <c r="V4998" s="7">
        <v>15487139.15000001</v>
      </c>
      <c r="W4998" s="83">
        <f t="shared" si="765"/>
        <v>12231574.519999981</v>
      </c>
      <c r="X4998" s="83">
        <f t="shared" si="766"/>
        <v>14610508.632075479</v>
      </c>
      <c r="Y4998" s="83"/>
      <c r="Z4998" s="16">
        <v>0</v>
      </c>
      <c r="AA4998" s="7">
        <v>0</v>
      </c>
      <c r="AB4998" s="7">
        <f t="shared" si="761"/>
        <v>14610508.632075479</v>
      </c>
      <c r="AC4998" s="5">
        <f t="shared" si="762"/>
        <v>876630.51792453043</v>
      </c>
      <c r="AD4998" s="83">
        <f t="shared" si="767"/>
        <v>15487139.15000001</v>
      </c>
      <c r="AE4998" s="3">
        <v>0.06</v>
      </c>
      <c r="AF4998" s="7">
        <f t="shared" si="763"/>
        <v>929228.34900000051</v>
      </c>
      <c r="AG4998" s="16">
        <v>0</v>
      </c>
      <c r="AH4998" s="83">
        <f t="shared" si="768"/>
        <v>15487139.15000001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3417</v>
      </c>
      <c r="B4999" s="91" t="s">
        <v>35</v>
      </c>
      <c r="C4999" s="91" t="s">
        <v>189</v>
      </c>
      <c r="D4999" s="91" t="s">
        <v>190</v>
      </c>
      <c r="E4999" s="91" t="s">
        <v>195</v>
      </c>
      <c r="F4999" s="91" t="s">
        <v>195</v>
      </c>
      <c r="G4999" s="91" t="s">
        <v>195</v>
      </c>
      <c r="H4999" s="91">
        <v>229</v>
      </c>
      <c r="I4999" s="91" t="s">
        <v>3376</v>
      </c>
      <c r="J4999" s="2" t="s">
        <v>3337</v>
      </c>
      <c r="K4999" s="2" t="s">
        <v>3292</v>
      </c>
      <c r="L4999" s="2" t="s">
        <v>35</v>
      </c>
      <c r="M4999" s="91"/>
      <c r="N4999" s="64" t="s">
        <v>3292</v>
      </c>
      <c r="O4999" s="64" t="s">
        <v>45</v>
      </c>
      <c r="P4999" s="64" t="s">
        <v>46</v>
      </c>
      <c r="Q4999" s="16">
        <v>0.04</v>
      </c>
      <c r="R4999" s="82"/>
      <c r="S4999" s="64"/>
      <c r="T4999" s="7">
        <v>552769.43000000005</v>
      </c>
      <c r="U4999" s="7">
        <v>3848000</v>
      </c>
      <c r="V4999" s="7">
        <v>3457192.6099999994</v>
      </c>
      <c r="W4999" s="83">
        <f t="shared" si="765"/>
        <v>943576.8200000003</v>
      </c>
      <c r="X4999" s="83">
        <f t="shared" si="766"/>
        <v>3324223.6634615376</v>
      </c>
      <c r="Y4999" s="83"/>
      <c r="Z4999" s="16">
        <v>0</v>
      </c>
      <c r="AA4999" s="7">
        <v>0</v>
      </c>
      <c r="AB4999" s="7">
        <f t="shared" si="761"/>
        <v>3324223.6634615376</v>
      </c>
      <c r="AC4999" s="5">
        <f t="shared" si="762"/>
        <v>132968.94653846184</v>
      </c>
      <c r="AD4999" s="83">
        <f t="shared" si="767"/>
        <v>3457192.6099999994</v>
      </c>
      <c r="AE4999" s="3">
        <v>0.06</v>
      </c>
      <c r="AF4999" s="7">
        <f t="shared" si="763"/>
        <v>207431.55659999995</v>
      </c>
      <c r="AG4999" s="16">
        <v>0</v>
      </c>
      <c r="AH4999" s="83">
        <f t="shared" si="768"/>
        <v>3457192.6099999994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3420</v>
      </c>
      <c r="B5000" s="91" t="s">
        <v>35</v>
      </c>
      <c r="C5000" s="91" t="s">
        <v>189</v>
      </c>
      <c r="D5000" s="91" t="s">
        <v>190</v>
      </c>
      <c r="E5000" s="91" t="s">
        <v>3642</v>
      </c>
      <c r="F5000" s="91" t="s">
        <v>3642</v>
      </c>
      <c r="G5000" s="91" t="s">
        <v>3642</v>
      </c>
      <c r="H5000" s="91">
        <v>229</v>
      </c>
      <c r="I5000" s="91" t="s">
        <v>3376</v>
      </c>
      <c r="J5000" s="2" t="s">
        <v>3337</v>
      </c>
      <c r="K5000" s="2" t="s">
        <v>3354</v>
      </c>
      <c r="L5000" s="2" t="s">
        <v>35</v>
      </c>
      <c r="M5000" s="91"/>
      <c r="N5000" s="64"/>
      <c r="O5000" s="64" t="s">
        <v>45</v>
      </c>
      <c r="P5000" s="64" t="s">
        <v>41</v>
      </c>
      <c r="Q5000" s="16">
        <v>0</v>
      </c>
      <c r="R5000" s="82"/>
      <c r="S5000" s="64"/>
      <c r="T5000" s="7">
        <v>0</v>
      </c>
      <c r="U5000" s="7">
        <v>0</v>
      </c>
      <c r="V5000" s="7">
        <v>0</v>
      </c>
      <c r="W5000" s="83">
        <f t="shared" si="765"/>
        <v>0</v>
      </c>
      <c r="X5000" s="83">
        <f t="shared" si="766"/>
        <v>0</v>
      </c>
      <c r="Y5000" s="83"/>
      <c r="Z5000" s="16">
        <v>0</v>
      </c>
      <c r="AA5000" s="7">
        <v>0</v>
      </c>
      <c r="AB5000" s="7">
        <f t="shared" si="761"/>
        <v>0</v>
      </c>
      <c r="AC5000" s="5">
        <f t="shared" si="762"/>
        <v>0</v>
      </c>
      <c r="AD5000" s="83">
        <f t="shared" si="767"/>
        <v>0</v>
      </c>
      <c r="AE5000" s="3">
        <v>0.06</v>
      </c>
      <c r="AF5000" s="7">
        <f t="shared" si="763"/>
        <v>0</v>
      </c>
      <c r="AG5000" s="16">
        <v>0</v>
      </c>
      <c r="AH5000" s="83">
        <f t="shared" si="768"/>
        <v>0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3417</v>
      </c>
      <c r="B5001" s="91" t="s">
        <v>35</v>
      </c>
      <c r="C5001" s="91" t="s">
        <v>189</v>
      </c>
      <c r="D5001" s="91" t="s">
        <v>190</v>
      </c>
      <c r="E5001" s="91" t="s">
        <v>197</v>
      </c>
      <c r="F5001" s="91" t="s">
        <v>197</v>
      </c>
      <c r="G5001" s="91" t="s">
        <v>197</v>
      </c>
      <c r="H5001" s="91">
        <v>229</v>
      </c>
      <c r="I5001" s="91" t="s">
        <v>3376</v>
      </c>
      <c r="J5001" s="2" t="s">
        <v>3337</v>
      </c>
      <c r="K5001" s="2" t="s">
        <v>3292</v>
      </c>
      <c r="L5001" s="2" t="s">
        <v>35</v>
      </c>
      <c r="M5001" s="91"/>
      <c r="N5001" s="64" t="s">
        <v>3292</v>
      </c>
      <c r="O5001" s="64" t="s">
        <v>45</v>
      </c>
      <c r="P5001" s="64" t="s">
        <v>46</v>
      </c>
      <c r="Q5001" s="16">
        <v>0.03</v>
      </c>
      <c r="R5001" s="82"/>
      <c r="S5001" s="64"/>
      <c r="T5001" s="7">
        <v>683970.89000000525</v>
      </c>
      <c r="U5001" s="7">
        <v>607764.5</v>
      </c>
      <c r="V5001" s="7">
        <v>1291691.5199999996</v>
      </c>
      <c r="W5001" s="83">
        <f t="shared" si="765"/>
        <v>43.870000005699694</v>
      </c>
      <c r="X5001" s="83">
        <f t="shared" si="766"/>
        <v>1254069.4368932035</v>
      </c>
      <c r="Y5001" s="83"/>
      <c r="Z5001" s="16">
        <v>0</v>
      </c>
      <c r="AA5001" s="7">
        <v>0</v>
      </c>
      <c r="AB5001" s="7">
        <f t="shared" si="761"/>
        <v>1254069.4368932035</v>
      </c>
      <c r="AC5001" s="5">
        <f t="shared" si="762"/>
        <v>37622.083106796024</v>
      </c>
      <c r="AD5001" s="83">
        <f t="shared" si="767"/>
        <v>1291691.5199999996</v>
      </c>
      <c r="AE5001" s="3">
        <v>0.06</v>
      </c>
      <c r="AF5001" s="7">
        <f t="shared" si="763"/>
        <v>77501.491199999975</v>
      </c>
      <c r="AG5001" s="16">
        <v>0</v>
      </c>
      <c r="AH5001" s="83">
        <f t="shared" si="768"/>
        <v>1291691.5199999996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3418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3376</v>
      </c>
      <c r="J5002" s="2" t="s">
        <v>3337</v>
      </c>
      <c r="K5002" s="2" t="s">
        <v>3354</v>
      </c>
      <c r="L5002" s="2" t="s">
        <v>35</v>
      </c>
      <c r="M5002" s="91"/>
      <c r="N5002" s="64"/>
      <c r="O5002" s="64" t="s">
        <v>45</v>
      </c>
      <c r="P5002" s="64" t="s">
        <v>46</v>
      </c>
      <c r="Q5002" s="16">
        <v>0.05</v>
      </c>
      <c r="R5002" s="82"/>
      <c r="S5002" s="64"/>
      <c r="T5002" s="7">
        <v>97275.820000000065</v>
      </c>
      <c r="U5002" s="7">
        <v>-96781.61</v>
      </c>
      <c r="V5002" s="7">
        <v>0</v>
      </c>
      <c r="W5002" s="83"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3418</v>
      </c>
      <c r="B5003" s="91" t="s">
        <v>35</v>
      </c>
      <c r="C5003" s="91" t="s">
        <v>189</v>
      </c>
      <c r="D5003" s="91" t="s">
        <v>190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3376</v>
      </c>
      <c r="J5003" s="2" t="s">
        <v>3337</v>
      </c>
      <c r="K5003" s="2" t="s">
        <v>3354</v>
      </c>
      <c r="L5003" s="2" t="s">
        <v>35</v>
      </c>
      <c r="M5003" s="91"/>
      <c r="N5003" s="64"/>
      <c r="O5003" s="64" t="s">
        <v>45</v>
      </c>
      <c r="P5003" s="64" t="s">
        <v>41</v>
      </c>
      <c r="Q5003" s="16">
        <v>0</v>
      </c>
      <c r="R5003" s="82"/>
      <c r="S5003" s="64"/>
      <c r="T5003" s="7">
        <v>200000</v>
      </c>
      <c r="U5003" s="7">
        <v>-200000</v>
      </c>
      <c r="V5003" s="7">
        <v>0</v>
      </c>
      <c r="W5003" s="83">
        <f t="shared" si="765"/>
        <v>0</v>
      </c>
      <c r="X5003" s="83">
        <f t="shared" si="766"/>
        <v>0</v>
      </c>
      <c r="Y5003" s="83"/>
      <c r="Z5003" s="16">
        <v>0</v>
      </c>
      <c r="AA5003" s="7">
        <v>0</v>
      </c>
      <c r="AB5003" s="7">
        <f t="shared" si="761"/>
        <v>0</v>
      </c>
      <c r="AC5003" s="5">
        <f t="shared" si="762"/>
        <v>0</v>
      </c>
      <c r="AD5003" s="83">
        <f t="shared" si="767"/>
        <v>0</v>
      </c>
      <c r="AE5003" s="3">
        <v>0.06</v>
      </c>
      <c r="AF5003" s="7">
        <f t="shared" si="763"/>
        <v>0</v>
      </c>
      <c r="AG5003" s="16">
        <v>0</v>
      </c>
      <c r="AH5003" s="83">
        <f t="shared" si="768"/>
        <v>0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3417</v>
      </c>
      <c r="B5004" s="91" t="s">
        <v>35</v>
      </c>
      <c r="C5004" s="91" t="s">
        <v>189</v>
      </c>
      <c r="D5004" s="91" t="s">
        <v>190</v>
      </c>
      <c r="E5004" s="91" t="s">
        <v>200</v>
      </c>
      <c r="F5004" s="91" t="s">
        <v>200</v>
      </c>
      <c r="G5004" s="91" t="s">
        <v>200</v>
      </c>
      <c r="H5004" s="91">
        <v>229</v>
      </c>
      <c r="I5004" s="91" t="s">
        <v>3376</v>
      </c>
      <c r="J5004" s="2" t="s">
        <v>3337</v>
      </c>
      <c r="K5004" s="2" t="s">
        <v>3292</v>
      </c>
      <c r="L5004" s="2" t="s">
        <v>35</v>
      </c>
      <c r="M5004" s="91"/>
      <c r="N5004" s="64" t="s">
        <v>3292</v>
      </c>
      <c r="O5004" s="64" t="s">
        <v>45</v>
      </c>
      <c r="P5004" s="64" t="s">
        <v>41</v>
      </c>
      <c r="Q5004" s="16">
        <v>0</v>
      </c>
      <c r="R5004" s="82"/>
      <c r="S5004" s="64"/>
      <c r="T5004" s="7">
        <v>42618.589999999618</v>
      </c>
      <c r="U5004" s="7">
        <v>480000</v>
      </c>
      <c r="V5004" s="7">
        <v>437019.75</v>
      </c>
      <c r="W5004" s="83">
        <f t="shared" si="765"/>
        <v>85598.839999999618</v>
      </c>
      <c r="X5004" s="83">
        <f t="shared" si="766"/>
        <v>437019.75</v>
      </c>
      <c r="Y5004" s="83"/>
      <c r="Z5004" s="16">
        <v>0</v>
      </c>
      <c r="AA5004" s="7">
        <v>0</v>
      </c>
      <c r="AB5004" s="7">
        <f t="shared" si="761"/>
        <v>437019.75</v>
      </c>
      <c r="AC5004" s="5">
        <f t="shared" si="762"/>
        <v>0</v>
      </c>
      <c r="AD5004" s="83">
        <f t="shared" si="767"/>
        <v>437019.75</v>
      </c>
      <c r="AE5004" s="3">
        <v>0.06</v>
      </c>
      <c r="AF5004" s="7">
        <f t="shared" si="763"/>
        <v>26221.184999999998</v>
      </c>
      <c r="AG5004" s="16">
        <v>0</v>
      </c>
      <c r="AH5004" s="83">
        <f t="shared" si="768"/>
        <v>437019.75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3417</v>
      </c>
      <c r="B5005" s="91" t="s">
        <v>35</v>
      </c>
      <c r="C5005" s="91" t="s">
        <v>189</v>
      </c>
      <c r="D5005" s="91" t="s">
        <v>190</v>
      </c>
      <c r="E5005" s="91" t="s">
        <v>201</v>
      </c>
      <c r="F5005" s="91" t="s">
        <v>201</v>
      </c>
      <c r="G5005" s="91" t="s">
        <v>201</v>
      </c>
      <c r="H5005" s="91">
        <v>229</v>
      </c>
      <c r="I5005" s="91" t="s">
        <v>3376</v>
      </c>
      <c r="J5005" s="2" t="s">
        <v>3337</v>
      </c>
      <c r="K5005" s="2" t="s">
        <v>3292</v>
      </c>
      <c r="L5005" s="2" t="s">
        <v>35</v>
      </c>
      <c r="M5005" s="91"/>
      <c r="N5005" s="64" t="s">
        <v>3292</v>
      </c>
      <c r="O5005" s="64" t="s">
        <v>45</v>
      </c>
      <c r="P5005" s="64" t="s">
        <v>46</v>
      </c>
      <c r="Q5005" s="16">
        <v>0.02</v>
      </c>
      <c r="R5005" s="82"/>
      <c r="S5005" s="64"/>
      <c r="T5005" s="7">
        <v>0</v>
      </c>
      <c r="U5005" s="7">
        <v>2508385.31</v>
      </c>
      <c r="V5005" s="7">
        <v>1573131.9800000093</v>
      </c>
      <c r="W5005" s="83">
        <f t="shared" si="765"/>
        <v>935253.32999999076</v>
      </c>
      <c r="X5005" s="83">
        <f>(V5005-22000)/(1+Q5005)</f>
        <v>1520717.6274509896</v>
      </c>
      <c r="Y5005" s="83"/>
      <c r="Z5005" s="16">
        <v>0</v>
      </c>
      <c r="AA5005" s="7">
        <v>0</v>
      </c>
      <c r="AB5005" s="7">
        <f t="shared" ref="AB5005:AB5068" si="769">X5005+AA5005</f>
        <v>1520717.6274509896</v>
      </c>
      <c r="AC5005" s="5">
        <f t="shared" ref="AC5005:AC5068" si="770">IF(P5005="返现",X5005*Q5005,V5005-X5005)</f>
        <v>52414.352549019735</v>
      </c>
      <c r="AD5005" s="83">
        <f t="shared" si="767"/>
        <v>1573131.9800000093</v>
      </c>
      <c r="AE5005" s="3">
        <v>0.06</v>
      </c>
      <c r="AF5005" s="7">
        <f t="shared" ref="AF5005:AF5068" si="771">AD5005*AE5005</f>
        <v>94387.918800000552</v>
      </c>
      <c r="AG5005" s="16">
        <v>0</v>
      </c>
      <c r="AH5005" s="83">
        <f t="shared" si="768"/>
        <v>1573131.9800000093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3417</v>
      </c>
      <c r="B5006" s="91" t="s">
        <v>35</v>
      </c>
      <c r="C5006" s="91" t="s">
        <v>189</v>
      </c>
      <c r="D5006" s="91" t="s">
        <v>190</v>
      </c>
      <c r="E5006" s="91" t="s">
        <v>269</v>
      </c>
      <c r="F5006" s="91" t="s">
        <v>269</v>
      </c>
      <c r="G5006" s="91" t="s">
        <v>269</v>
      </c>
      <c r="H5006" s="91">
        <v>229</v>
      </c>
      <c r="I5006" s="91" t="s">
        <v>3376</v>
      </c>
      <c r="J5006" s="2" t="s">
        <v>3337</v>
      </c>
      <c r="K5006" s="2" t="s">
        <v>3292</v>
      </c>
      <c r="L5006" s="2" t="s">
        <v>35</v>
      </c>
      <c r="M5006" s="91"/>
      <c r="N5006" s="64" t="s">
        <v>3292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70859.939999999333</v>
      </c>
      <c r="U5006" s="7">
        <v>1040000</v>
      </c>
      <c r="V5006" s="7">
        <v>360307.6</v>
      </c>
      <c r="W5006" s="83">
        <f t="shared" si="765"/>
        <v>750552.33999999927</v>
      </c>
      <c r="X5006" s="83">
        <f t="shared" si="766"/>
        <v>346449.61538461538</v>
      </c>
      <c r="Y5006" s="83"/>
      <c r="Z5006" s="16">
        <v>0</v>
      </c>
      <c r="AA5006" s="7">
        <v>0</v>
      </c>
      <c r="AB5006" s="7">
        <f t="shared" si="769"/>
        <v>346449.61538461538</v>
      </c>
      <c r="AC5006" s="5">
        <f t="shared" si="770"/>
        <v>13857.984615384601</v>
      </c>
      <c r="AD5006" s="83">
        <f t="shared" si="767"/>
        <v>360307.6</v>
      </c>
      <c r="AE5006" s="3">
        <v>0.06</v>
      </c>
      <c r="AF5006" s="7">
        <f t="shared" si="771"/>
        <v>21618.455999999998</v>
      </c>
      <c r="AG5006" s="16">
        <v>0</v>
      </c>
      <c r="AH5006" s="83">
        <f t="shared" si="768"/>
        <v>360307.6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3418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3376</v>
      </c>
      <c r="J5007" s="2" t="s">
        <v>3337</v>
      </c>
      <c r="K5007" s="2" t="s">
        <v>3292</v>
      </c>
      <c r="L5007" s="2" t="s">
        <v>35</v>
      </c>
      <c r="M5007" s="91"/>
      <c r="N5007" s="64" t="s">
        <v>3292</v>
      </c>
      <c r="O5007" s="64" t="s">
        <v>45</v>
      </c>
      <c r="P5007" s="64" t="s">
        <v>46</v>
      </c>
      <c r="Q5007" s="16">
        <v>0.04</v>
      </c>
      <c r="R5007" s="82"/>
      <c r="S5007" s="64"/>
      <c r="T5007" s="7">
        <v>2476822.5500000119</v>
      </c>
      <c r="U5007" s="7">
        <v>-929704.15000000037</v>
      </c>
      <c r="V5007" s="7">
        <v>0</v>
      </c>
      <c r="W5007" s="83">
        <f t="shared" si="765"/>
        <v>1547118.4000000115</v>
      </c>
      <c r="X5007" s="83">
        <f t="shared" si="766"/>
        <v>0</v>
      </c>
      <c r="Y5007" s="83"/>
      <c r="Z5007" s="16">
        <v>0</v>
      </c>
      <c r="AA5007" s="7">
        <v>0</v>
      </c>
      <c r="AB5007" s="7">
        <f t="shared" si="769"/>
        <v>0</v>
      </c>
      <c r="AC5007" s="5">
        <f t="shared" si="770"/>
        <v>0</v>
      </c>
      <c r="AD5007" s="83">
        <f t="shared" si="767"/>
        <v>0</v>
      </c>
      <c r="AE5007" s="3">
        <v>0.06</v>
      </c>
      <c r="AF5007" s="7">
        <f t="shared" si="771"/>
        <v>0</v>
      </c>
      <c r="AG5007" s="16">
        <v>0</v>
      </c>
      <c r="AH5007" s="83">
        <f t="shared" si="768"/>
        <v>0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3417</v>
      </c>
      <c r="B5008" s="91" t="s">
        <v>35</v>
      </c>
      <c r="C5008" s="91" t="s">
        <v>189</v>
      </c>
      <c r="D5008" s="91" t="s">
        <v>190</v>
      </c>
      <c r="E5008" s="91" t="s">
        <v>204</v>
      </c>
      <c r="F5008" s="91" t="s">
        <v>204</v>
      </c>
      <c r="G5008" s="91" t="s">
        <v>204</v>
      </c>
      <c r="H5008" s="91">
        <v>229</v>
      </c>
      <c r="I5008" s="91" t="s">
        <v>3376</v>
      </c>
      <c r="J5008" s="2" t="s">
        <v>3337</v>
      </c>
      <c r="K5008" s="2" t="s">
        <v>3292</v>
      </c>
      <c r="L5008" s="2" t="s">
        <v>35</v>
      </c>
      <c r="M5008" s="91"/>
      <c r="N5008" s="64" t="s">
        <v>3292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-675783.96999999974</v>
      </c>
      <c r="U5008" s="7">
        <v>3558097.22</v>
      </c>
      <c r="V5008" s="7">
        <v>1870627.8099999998</v>
      </c>
      <c r="W5008" s="83">
        <f t="shared" si="765"/>
        <v>1011685.4400000006</v>
      </c>
      <c r="X5008" s="83">
        <f t="shared" si="766"/>
        <v>1870627.8099999998</v>
      </c>
      <c r="Y5008" s="83"/>
      <c r="Z5008" s="16">
        <v>0</v>
      </c>
      <c r="AA5008" s="7">
        <v>0</v>
      </c>
      <c r="AB5008" s="7">
        <f t="shared" si="769"/>
        <v>1870627.8099999998</v>
      </c>
      <c r="AC5008" s="5">
        <f t="shared" si="770"/>
        <v>0</v>
      </c>
      <c r="AD5008" s="83">
        <f t="shared" si="767"/>
        <v>1870627.8099999998</v>
      </c>
      <c r="AE5008" s="3">
        <v>0.06</v>
      </c>
      <c r="AF5008" s="7">
        <f t="shared" si="771"/>
        <v>112237.66859999999</v>
      </c>
      <c r="AG5008" s="16">
        <v>0</v>
      </c>
      <c r="AH5008" s="83">
        <f t="shared" si="768"/>
        <v>1870627.8099999998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3417</v>
      </c>
      <c r="B5009" s="91" t="s">
        <v>35</v>
      </c>
      <c r="C5009" s="91" t="s">
        <v>189</v>
      </c>
      <c r="D5009" s="91" t="s">
        <v>190</v>
      </c>
      <c r="E5009" s="91" t="s">
        <v>250</v>
      </c>
      <c r="F5009" s="91" t="s">
        <v>250</v>
      </c>
      <c r="G5009" s="91" t="s">
        <v>250</v>
      </c>
      <c r="H5009" s="91">
        <v>229</v>
      </c>
      <c r="I5009" s="91" t="s">
        <v>3376</v>
      </c>
      <c r="J5009" s="2" t="s">
        <v>3337</v>
      </c>
      <c r="K5009" s="2" t="s">
        <v>3292</v>
      </c>
      <c r="L5009" s="2" t="s">
        <v>35</v>
      </c>
      <c r="M5009" s="91"/>
      <c r="N5009" s="64" t="s">
        <v>3292</v>
      </c>
      <c r="O5009" s="64" t="s">
        <v>45</v>
      </c>
      <c r="P5009" s="64" t="s">
        <v>41</v>
      </c>
      <c r="Q5009" s="16">
        <v>0</v>
      </c>
      <c r="R5009" s="82"/>
      <c r="S5009" s="64"/>
      <c r="T5009" s="7">
        <v>0</v>
      </c>
      <c r="U5009" s="7">
        <v>51000</v>
      </c>
      <c r="V5009" s="7">
        <v>66278.339999999982</v>
      </c>
      <c r="W5009" s="83">
        <f t="shared" si="765"/>
        <v>-15278.339999999982</v>
      </c>
      <c r="X5009" s="83">
        <f t="shared" si="766"/>
        <v>66278.339999999982</v>
      </c>
      <c r="Y5009" s="83"/>
      <c r="Z5009" s="16">
        <v>0</v>
      </c>
      <c r="AA5009" s="7">
        <v>0</v>
      </c>
      <c r="AB5009" s="7">
        <f t="shared" si="769"/>
        <v>66278.339999999982</v>
      </c>
      <c r="AC5009" s="5">
        <f t="shared" si="770"/>
        <v>0</v>
      </c>
      <c r="AD5009" s="83">
        <f t="shared" si="767"/>
        <v>66278.339999999982</v>
      </c>
      <c r="AE5009" s="3">
        <v>0.06</v>
      </c>
      <c r="AF5009" s="7">
        <f t="shared" si="771"/>
        <v>3976.7003999999988</v>
      </c>
      <c r="AG5009" s="16">
        <v>0</v>
      </c>
      <c r="AH5009" s="83">
        <f t="shared" si="768"/>
        <v>66278.339999999982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3417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3643</v>
      </c>
      <c r="G5010" s="91" t="s">
        <v>206</v>
      </c>
      <c r="H5010" s="91">
        <v>229</v>
      </c>
      <c r="I5010" s="91" t="s">
        <v>3376</v>
      </c>
      <c r="J5010" s="2" t="s">
        <v>3337</v>
      </c>
      <c r="K5010" s="2" t="s">
        <v>3292</v>
      </c>
      <c r="L5010" s="2" t="s">
        <v>35</v>
      </c>
      <c r="M5010" s="91"/>
      <c r="N5010" s="64" t="s">
        <v>3292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202241.82</v>
      </c>
      <c r="U5010" s="7">
        <v>-228170.83</v>
      </c>
      <c r="V5010" s="7">
        <v>-25929.00999999998</v>
      </c>
      <c r="W5010" s="83">
        <f t="shared" si="765"/>
        <v>0</v>
      </c>
      <c r="X5010" s="83">
        <f t="shared" si="766"/>
        <v>-25173.796116504833</v>
      </c>
      <c r="Y5010" s="83"/>
      <c r="Z5010" s="16">
        <v>0</v>
      </c>
      <c r="AA5010" s="7">
        <v>0</v>
      </c>
      <c r="AB5010" s="7">
        <f t="shared" si="769"/>
        <v>-25173.796116504833</v>
      </c>
      <c r="AC5010" s="5">
        <f t="shared" si="770"/>
        <v>-755.21388349514746</v>
      </c>
      <c r="AD5010" s="83">
        <f t="shared" si="767"/>
        <v>-25929.00999999998</v>
      </c>
      <c r="AE5010" s="3">
        <v>0.06</v>
      </c>
      <c r="AF5010" s="7">
        <f t="shared" si="771"/>
        <v>-1555.7405999999987</v>
      </c>
      <c r="AG5010" s="16">
        <v>0</v>
      </c>
      <c r="AH5010" s="83">
        <f t="shared" si="768"/>
        <v>-25929.00999999998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3417</v>
      </c>
      <c r="B5011" s="91" t="s">
        <v>35</v>
      </c>
      <c r="C5011" s="91" t="s">
        <v>189</v>
      </c>
      <c r="D5011" s="91" t="s">
        <v>190</v>
      </c>
      <c r="E5011" s="91" t="s">
        <v>206</v>
      </c>
      <c r="F5011" s="91" t="s">
        <v>206</v>
      </c>
      <c r="G5011" s="91" t="s">
        <v>206</v>
      </c>
      <c r="H5011" s="91">
        <v>229</v>
      </c>
      <c r="I5011" s="91" t="s">
        <v>3376</v>
      </c>
      <c r="J5011" s="2" t="s">
        <v>3337</v>
      </c>
      <c r="K5011" s="2" t="s">
        <v>3292</v>
      </c>
      <c r="L5011" s="2" t="s">
        <v>35</v>
      </c>
      <c r="M5011" s="91"/>
      <c r="N5011" s="64" t="s">
        <v>3292</v>
      </c>
      <c r="O5011" s="64" t="s">
        <v>45</v>
      </c>
      <c r="P5011" s="64" t="s">
        <v>46</v>
      </c>
      <c r="Q5011" s="16">
        <v>0.03</v>
      </c>
      <c r="R5011" s="82"/>
      <c r="S5011" s="64"/>
      <c r="T5011" s="7">
        <v>0</v>
      </c>
      <c r="U5011" s="7">
        <v>328170.82999999996</v>
      </c>
      <c r="V5011" s="7">
        <v>71369.889999999985</v>
      </c>
      <c r="W5011" s="83">
        <f t="shared" si="765"/>
        <v>256800.93999999997</v>
      </c>
      <c r="X5011" s="83">
        <f t="shared" si="766"/>
        <v>69291.155339805802</v>
      </c>
      <c r="Y5011" s="83"/>
      <c r="Z5011" s="16">
        <v>0</v>
      </c>
      <c r="AA5011" s="7">
        <v>0</v>
      </c>
      <c r="AB5011" s="7">
        <f t="shared" si="769"/>
        <v>69291.155339805802</v>
      </c>
      <c r="AC5011" s="5">
        <f t="shared" si="770"/>
        <v>2078.7346601941827</v>
      </c>
      <c r="AD5011" s="83">
        <f t="shared" si="767"/>
        <v>71369.889999999985</v>
      </c>
      <c r="AE5011" s="3">
        <v>0.06</v>
      </c>
      <c r="AF5011" s="7">
        <f t="shared" si="771"/>
        <v>4282.1933999999992</v>
      </c>
      <c r="AG5011" s="16">
        <v>0</v>
      </c>
      <c r="AH5011" s="83">
        <f t="shared" si="768"/>
        <v>71369.889999999985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3418</v>
      </c>
      <c r="B5012" s="91" t="s">
        <v>35</v>
      </c>
      <c r="C5012" s="91" t="s">
        <v>189</v>
      </c>
      <c r="D5012" s="91" t="s">
        <v>190</v>
      </c>
      <c r="E5012" s="91" t="s">
        <v>207</v>
      </c>
      <c r="F5012" s="91" t="s">
        <v>207</v>
      </c>
      <c r="G5012" s="91" t="s">
        <v>207</v>
      </c>
      <c r="H5012" s="91">
        <v>229</v>
      </c>
      <c r="I5012" s="91" t="s">
        <v>3376</v>
      </c>
      <c r="J5012" s="2" t="s">
        <v>3337</v>
      </c>
      <c r="K5012" s="2" t="s">
        <v>3292</v>
      </c>
      <c r="L5012" s="2" t="s">
        <v>35</v>
      </c>
      <c r="M5012" s="91"/>
      <c r="N5012" s="64" t="s">
        <v>3292</v>
      </c>
      <c r="O5012" s="64" t="s">
        <v>45</v>
      </c>
      <c r="P5012" s="64" t="s">
        <v>41</v>
      </c>
      <c r="Q5012" s="16">
        <v>0</v>
      </c>
      <c r="R5012" s="82"/>
      <c r="S5012" s="64"/>
      <c r="T5012" s="7">
        <v>6008444.9700000174</v>
      </c>
      <c r="U5012" s="7">
        <v>100000</v>
      </c>
      <c r="V5012" s="7">
        <v>4771010.1400000006</v>
      </c>
      <c r="W5012" s="83">
        <f t="shared" si="765"/>
        <v>1337434.8300000168</v>
      </c>
      <c r="X5012" s="83">
        <f t="shared" si="766"/>
        <v>4771010.1400000006</v>
      </c>
      <c r="Y5012" s="83"/>
      <c r="Z5012" s="16">
        <v>0</v>
      </c>
      <c r="AA5012" s="7">
        <v>0</v>
      </c>
      <c r="AB5012" s="7">
        <f t="shared" si="769"/>
        <v>4771010.1400000006</v>
      </c>
      <c r="AC5012" s="5">
        <f t="shared" si="770"/>
        <v>0</v>
      </c>
      <c r="AD5012" s="83">
        <f t="shared" si="767"/>
        <v>4771010.1400000006</v>
      </c>
      <c r="AE5012" s="3">
        <v>0.06</v>
      </c>
      <c r="AF5012" s="7">
        <f t="shared" si="771"/>
        <v>286260.60840000003</v>
      </c>
      <c r="AG5012" s="16">
        <v>0</v>
      </c>
      <c r="AH5012" s="83">
        <f t="shared" si="768"/>
        <v>4771010.1400000006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3418</v>
      </c>
      <c r="B5013" s="91" t="s">
        <v>35</v>
      </c>
      <c r="C5013" s="91" t="s">
        <v>189</v>
      </c>
      <c r="D5013" s="91" t="s">
        <v>190</v>
      </c>
      <c r="E5013" s="91" t="s">
        <v>3644</v>
      </c>
      <c r="F5013" s="91" t="s">
        <v>3644</v>
      </c>
      <c r="G5013" s="91" t="s">
        <v>3644</v>
      </c>
      <c r="H5013" s="91">
        <v>229</v>
      </c>
      <c r="I5013" s="91" t="s">
        <v>3376</v>
      </c>
      <c r="J5013" s="2" t="s">
        <v>3337</v>
      </c>
      <c r="K5013" s="2" t="s">
        <v>3292</v>
      </c>
      <c r="L5013" s="2" t="s">
        <v>35</v>
      </c>
      <c r="M5013" s="91"/>
      <c r="N5013" s="64" t="s">
        <v>3292</v>
      </c>
      <c r="O5013" s="64" t="s">
        <v>45</v>
      </c>
      <c r="P5013" s="64" t="s">
        <v>46</v>
      </c>
      <c r="Q5013" s="16">
        <v>0.06</v>
      </c>
      <c r="R5013" s="82"/>
      <c r="S5013" s="64"/>
      <c r="T5013" s="7">
        <v>0</v>
      </c>
      <c r="U5013" s="7">
        <v>742000</v>
      </c>
      <c r="V5013" s="7">
        <v>425506.91000000009</v>
      </c>
      <c r="W5013" s="83">
        <f t="shared" si="765"/>
        <v>316493.08999999991</v>
      </c>
      <c r="X5013" s="83">
        <f t="shared" si="766"/>
        <v>401421.61320754723</v>
      </c>
      <c r="Y5013" s="83"/>
      <c r="Z5013" s="16">
        <v>0</v>
      </c>
      <c r="AA5013" s="7">
        <v>0</v>
      </c>
      <c r="AB5013" s="7">
        <f t="shared" si="769"/>
        <v>401421.61320754723</v>
      </c>
      <c r="AC5013" s="5">
        <f t="shared" si="770"/>
        <v>24085.296792452864</v>
      </c>
      <c r="AD5013" s="83">
        <f t="shared" si="767"/>
        <v>425506.91000000009</v>
      </c>
      <c r="AE5013" s="3">
        <v>0.06</v>
      </c>
      <c r="AF5013" s="7">
        <f t="shared" si="771"/>
        <v>25530.414600000004</v>
      </c>
      <c r="AG5013" s="16">
        <v>0</v>
      </c>
      <c r="AH5013" s="83">
        <f t="shared" si="768"/>
        <v>425506.91000000009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3418</v>
      </c>
      <c r="B5014" s="91" t="s">
        <v>35</v>
      </c>
      <c r="C5014" s="91" t="s">
        <v>189</v>
      </c>
      <c r="D5014" s="91" t="s">
        <v>210</v>
      </c>
      <c r="E5014" s="91" t="s">
        <v>212</v>
      </c>
      <c r="F5014" s="91" t="s">
        <v>212</v>
      </c>
      <c r="G5014" s="91" t="s">
        <v>212</v>
      </c>
      <c r="H5014" s="91">
        <v>229</v>
      </c>
      <c r="I5014" s="91" t="s">
        <v>3376</v>
      </c>
      <c r="J5014" s="2" t="s">
        <v>3337</v>
      </c>
      <c r="K5014" s="2" t="s">
        <v>3292</v>
      </c>
      <c r="L5014" s="2" t="s">
        <v>35</v>
      </c>
      <c r="M5014" s="91"/>
      <c r="N5014" s="64" t="s">
        <v>3292</v>
      </c>
      <c r="O5014" s="64" t="s">
        <v>45</v>
      </c>
      <c r="P5014" s="64" t="s">
        <v>46</v>
      </c>
      <c r="Q5014" s="16">
        <v>0.03</v>
      </c>
      <c r="R5014" s="82"/>
      <c r="S5014" s="64"/>
      <c r="T5014" s="7">
        <v>16250.470000000103</v>
      </c>
      <c r="U5014" s="7">
        <v>826373.35</v>
      </c>
      <c r="V5014" s="7">
        <v>547991.60000000021</v>
      </c>
      <c r="W5014" s="83">
        <f t="shared" si="765"/>
        <v>294632.21999999986</v>
      </c>
      <c r="X5014" s="83">
        <f t="shared" si="766"/>
        <v>532030.67961165064</v>
      </c>
      <c r="Y5014" s="83"/>
      <c r="Z5014" s="16">
        <v>0</v>
      </c>
      <c r="AA5014" s="7">
        <v>0</v>
      </c>
      <c r="AB5014" s="7">
        <f t="shared" si="769"/>
        <v>532030.67961165064</v>
      </c>
      <c r="AC5014" s="5">
        <f t="shared" si="770"/>
        <v>15960.920388349565</v>
      </c>
      <c r="AD5014" s="83">
        <f t="shared" si="767"/>
        <v>547991.60000000021</v>
      </c>
      <c r="AE5014" s="3">
        <v>0.06</v>
      </c>
      <c r="AF5014" s="7">
        <f t="shared" si="771"/>
        <v>32879.496000000014</v>
      </c>
      <c r="AG5014" s="16">
        <v>0</v>
      </c>
      <c r="AH5014" s="83">
        <f t="shared" si="768"/>
        <v>547991.60000000021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3417</v>
      </c>
      <c r="B5015" s="91" t="s">
        <v>35</v>
      </c>
      <c r="C5015" s="91" t="s">
        <v>189</v>
      </c>
      <c r="D5015" s="91" t="s">
        <v>210</v>
      </c>
      <c r="E5015" s="91" t="s">
        <v>253</v>
      </c>
      <c r="F5015" s="91" t="s">
        <v>253</v>
      </c>
      <c r="G5015" s="91" t="s">
        <v>253</v>
      </c>
      <c r="H5015" s="91">
        <v>229</v>
      </c>
      <c r="I5015" s="91" t="s">
        <v>3376</v>
      </c>
      <c r="J5015" s="2" t="s">
        <v>3337</v>
      </c>
      <c r="K5015" s="2" t="s">
        <v>3292</v>
      </c>
      <c r="L5015" s="2" t="s">
        <v>35</v>
      </c>
      <c r="M5015" s="91"/>
      <c r="N5015" s="64" t="s">
        <v>3292</v>
      </c>
      <c r="O5015" s="64" t="s">
        <v>45</v>
      </c>
      <c r="P5015" s="64" t="s">
        <v>46</v>
      </c>
      <c r="Q5015" s="16">
        <v>0.05</v>
      </c>
      <c r="R5015" s="82"/>
      <c r="S5015" s="64"/>
      <c r="T5015" s="7">
        <v>6845.3200000000006</v>
      </c>
      <c r="U5015" s="7">
        <v>4200</v>
      </c>
      <c r="V5015" s="7">
        <v>11045.32</v>
      </c>
      <c r="W5015" s="83">
        <f t="shared" si="765"/>
        <v>0</v>
      </c>
      <c r="X5015" s="83">
        <f t="shared" si="766"/>
        <v>10519.352380952379</v>
      </c>
      <c r="Y5015" s="83"/>
      <c r="Z5015" s="16">
        <v>0</v>
      </c>
      <c r="AA5015" s="7">
        <v>0</v>
      </c>
      <c r="AB5015" s="7">
        <f t="shared" si="769"/>
        <v>10519.352380952379</v>
      </c>
      <c r="AC5015" s="5">
        <f t="shared" si="770"/>
        <v>525.96761904762025</v>
      </c>
      <c r="AD5015" s="83">
        <f t="shared" si="767"/>
        <v>11045.32</v>
      </c>
      <c r="AE5015" s="3">
        <v>0.06</v>
      </c>
      <c r="AF5015" s="7">
        <f t="shared" si="771"/>
        <v>662.7192</v>
      </c>
      <c r="AG5015" s="16">
        <v>0</v>
      </c>
      <c r="AH5015" s="83">
        <f t="shared" si="768"/>
        <v>11045.32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3417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3376</v>
      </c>
      <c r="J5016" s="2" t="s">
        <v>3337</v>
      </c>
      <c r="K5016" s="2" t="s">
        <v>3292</v>
      </c>
      <c r="L5016" s="2" t="s">
        <v>35</v>
      </c>
      <c r="M5016" s="91"/>
      <c r="N5016" s="64" t="s">
        <v>3292</v>
      </c>
      <c r="O5016" s="64" t="s">
        <v>45</v>
      </c>
      <c r="P5016" s="64" t="s">
        <v>46</v>
      </c>
      <c r="Q5016" s="16">
        <v>0.03</v>
      </c>
      <c r="R5016" s="82"/>
      <c r="S5016" s="64"/>
      <c r="T5016" s="7">
        <v>1069828.1699999981</v>
      </c>
      <c r="U5016" s="7">
        <v>-1069828.17</v>
      </c>
      <c r="V5016" s="7">
        <v>0</v>
      </c>
      <c r="W5016" s="83">
        <f t="shared" si="765"/>
        <v>-1.862645149230957E-9</v>
      </c>
      <c r="X5016" s="83">
        <f t="shared" si="766"/>
        <v>0</v>
      </c>
      <c r="Y5016" s="83"/>
      <c r="Z5016" s="16">
        <v>0</v>
      </c>
      <c r="AA5016" s="7">
        <v>0</v>
      </c>
      <c r="AB5016" s="7">
        <f t="shared" si="769"/>
        <v>0</v>
      </c>
      <c r="AC5016" s="5">
        <f t="shared" si="770"/>
        <v>0</v>
      </c>
      <c r="AD5016" s="83">
        <f t="shared" si="767"/>
        <v>0</v>
      </c>
      <c r="AE5016" s="3">
        <v>0.06</v>
      </c>
      <c r="AF5016" s="7">
        <f t="shared" si="771"/>
        <v>0</v>
      </c>
      <c r="AG5016" s="16">
        <v>0</v>
      </c>
      <c r="AH5016" s="83">
        <f t="shared" si="768"/>
        <v>0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3417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3376</v>
      </c>
      <c r="J5017" s="2" t="s">
        <v>3337</v>
      </c>
      <c r="K5017" s="2" t="s">
        <v>3292</v>
      </c>
      <c r="L5017" s="2" t="s">
        <v>35</v>
      </c>
      <c r="M5017" s="91"/>
      <c r="N5017" s="64" t="s">
        <v>3292</v>
      </c>
      <c r="O5017" s="64" t="s">
        <v>45</v>
      </c>
      <c r="P5017" s="64" t="s">
        <v>46</v>
      </c>
      <c r="Q5017" s="16">
        <v>0.04</v>
      </c>
      <c r="R5017" s="82"/>
      <c r="S5017" s="64"/>
      <c r="T5017" s="7">
        <v>260804.89</v>
      </c>
      <c r="U5017" s="7">
        <v>208000</v>
      </c>
      <c r="V5017" s="7">
        <v>468804.89</v>
      </c>
      <c r="W5017" s="83">
        <f t="shared" si="765"/>
        <v>0</v>
      </c>
      <c r="X5017" s="83">
        <f t="shared" si="766"/>
        <v>450773.93269230769</v>
      </c>
      <c r="Y5017" s="83"/>
      <c r="Z5017" s="16">
        <v>0</v>
      </c>
      <c r="AA5017" s="7">
        <v>0</v>
      </c>
      <c r="AB5017" s="7">
        <f t="shared" si="769"/>
        <v>450773.93269230769</v>
      </c>
      <c r="AC5017" s="5">
        <f t="shared" si="770"/>
        <v>18030.957307692326</v>
      </c>
      <c r="AD5017" s="83">
        <f t="shared" si="767"/>
        <v>468804.89</v>
      </c>
      <c r="AE5017" s="3">
        <v>0.06</v>
      </c>
      <c r="AF5017" s="7">
        <f t="shared" si="771"/>
        <v>28128.293399999999</v>
      </c>
      <c r="AG5017" s="16">
        <v>0</v>
      </c>
      <c r="AH5017" s="83">
        <f t="shared" si="768"/>
        <v>468804.89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3417</v>
      </c>
      <c r="B5018" s="91" t="s">
        <v>35</v>
      </c>
      <c r="C5018" s="91" t="s">
        <v>189</v>
      </c>
      <c r="D5018" s="91" t="s">
        <v>210</v>
      </c>
      <c r="E5018" s="91" t="s">
        <v>213</v>
      </c>
      <c r="F5018" s="91" t="s">
        <v>213</v>
      </c>
      <c r="G5018" s="91" t="s">
        <v>213</v>
      </c>
      <c r="H5018" s="91">
        <v>229</v>
      </c>
      <c r="I5018" s="91" t="s">
        <v>3376</v>
      </c>
      <c r="J5018" s="2" t="s">
        <v>3337</v>
      </c>
      <c r="K5018" s="2" t="s">
        <v>3292</v>
      </c>
      <c r="L5018" s="2" t="s">
        <v>35</v>
      </c>
      <c r="M5018" s="91"/>
      <c r="N5018" s="64" t="s">
        <v>3292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0</v>
      </c>
      <c r="U5018" s="7">
        <v>1069828.17</v>
      </c>
      <c r="V5018" s="7">
        <v>32428.690000000002</v>
      </c>
      <c r="W5018" s="83">
        <f t="shared" si="765"/>
        <v>1037399.48</v>
      </c>
      <c r="X5018" s="83">
        <f t="shared" si="766"/>
        <v>32428.690000000002</v>
      </c>
      <c r="Y5018" s="83"/>
      <c r="Z5018" s="16">
        <v>0</v>
      </c>
      <c r="AA5018" s="7">
        <v>0</v>
      </c>
      <c r="AB5018" s="7">
        <f t="shared" si="769"/>
        <v>32428.690000000002</v>
      </c>
      <c r="AC5018" s="5">
        <f t="shared" si="770"/>
        <v>0</v>
      </c>
      <c r="AD5018" s="83">
        <f t="shared" si="767"/>
        <v>32428.690000000002</v>
      </c>
      <c r="AE5018" s="3">
        <v>0.06</v>
      </c>
      <c r="AF5018" s="7">
        <f t="shared" si="771"/>
        <v>1945.7214000000001</v>
      </c>
      <c r="AG5018" s="16">
        <v>0</v>
      </c>
      <c r="AH5018" s="83">
        <f t="shared" si="768"/>
        <v>32428.690000000002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3417</v>
      </c>
      <c r="B5019" s="91" t="s">
        <v>35</v>
      </c>
      <c r="C5019" s="91" t="s">
        <v>189</v>
      </c>
      <c r="D5019" s="91" t="s">
        <v>210</v>
      </c>
      <c r="E5019" s="91" t="s">
        <v>214</v>
      </c>
      <c r="F5019" s="91" t="s">
        <v>214</v>
      </c>
      <c r="G5019" s="91" t="s">
        <v>214</v>
      </c>
      <c r="H5019" s="91">
        <v>229</v>
      </c>
      <c r="I5019" s="91" t="s">
        <v>3376</v>
      </c>
      <c r="J5019" s="2" t="s">
        <v>3337</v>
      </c>
      <c r="K5019" s="2" t="s">
        <v>3292</v>
      </c>
      <c r="L5019" s="2" t="s">
        <v>35</v>
      </c>
      <c r="M5019" s="91"/>
      <c r="N5019" s="64" t="s">
        <v>3292</v>
      </c>
      <c r="O5019" s="64" t="s">
        <v>45</v>
      </c>
      <c r="P5019" s="64" t="s">
        <v>41</v>
      </c>
      <c r="Q5019" s="16">
        <v>0</v>
      </c>
      <c r="R5019" s="82"/>
      <c r="S5019" s="64"/>
      <c r="T5019" s="7">
        <v>154577.05999999866</v>
      </c>
      <c r="U5019" s="7">
        <v>2920000</v>
      </c>
      <c r="V5019" s="7">
        <v>2744760.1500000008</v>
      </c>
      <c r="W5019" s="83">
        <f t="shared" si="765"/>
        <v>329816.90999999782</v>
      </c>
      <c r="X5019" s="83">
        <f t="shared" si="766"/>
        <v>2744760.1500000008</v>
      </c>
      <c r="Y5019" s="83"/>
      <c r="Z5019" s="16">
        <v>0</v>
      </c>
      <c r="AA5019" s="7">
        <v>0</v>
      </c>
      <c r="AB5019" s="7">
        <f t="shared" si="769"/>
        <v>2744760.1500000008</v>
      </c>
      <c r="AC5019" s="5">
        <f t="shared" si="770"/>
        <v>0</v>
      </c>
      <c r="AD5019" s="83">
        <f t="shared" si="767"/>
        <v>2744760.1500000008</v>
      </c>
      <c r="AE5019" s="3">
        <v>0.06</v>
      </c>
      <c r="AF5019" s="7">
        <f t="shared" si="771"/>
        <v>164685.60900000005</v>
      </c>
      <c r="AG5019" s="16">
        <v>0</v>
      </c>
      <c r="AH5019" s="83">
        <f t="shared" si="768"/>
        <v>2744760.1500000008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3417</v>
      </c>
      <c r="B5020" s="91" t="s">
        <v>35</v>
      </c>
      <c r="C5020" s="91" t="s">
        <v>189</v>
      </c>
      <c r="D5020" s="91" t="s">
        <v>210</v>
      </c>
      <c r="E5020" s="91" t="s">
        <v>284</v>
      </c>
      <c r="F5020" s="91" t="s">
        <v>285</v>
      </c>
      <c r="G5020" s="91" t="s">
        <v>284</v>
      </c>
      <c r="H5020" s="91">
        <v>229</v>
      </c>
      <c r="I5020" s="91" t="s">
        <v>3376</v>
      </c>
      <c r="J5020" s="2" t="s">
        <v>3337</v>
      </c>
      <c r="K5020" s="2" t="s">
        <v>3292</v>
      </c>
      <c r="L5020" s="2" t="s">
        <v>35</v>
      </c>
      <c r="M5020" s="91"/>
      <c r="N5020" s="64" t="s">
        <v>3292</v>
      </c>
      <c r="O5020" s="64" t="s">
        <v>45</v>
      </c>
      <c r="P5020" s="64" t="s">
        <v>46</v>
      </c>
      <c r="Q5020" s="16">
        <v>0.06</v>
      </c>
      <c r="R5020" s="82"/>
      <c r="S5020" s="64"/>
      <c r="T5020" s="7">
        <v>0</v>
      </c>
      <c r="U5020" s="7">
        <v>5300</v>
      </c>
      <c r="V5020" s="7">
        <v>0</v>
      </c>
      <c r="W5020" s="83">
        <f t="shared" si="765"/>
        <v>5300</v>
      </c>
      <c r="X5020" s="83">
        <f t="shared" si="766"/>
        <v>0</v>
      </c>
      <c r="Y5020" s="83"/>
      <c r="Z5020" s="16">
        <v>0</v>
      </c>
      <c r="AA5020" s="7">
        <v>0</v>
      </c>
      <c r="AB5020" s="7">
        <f t="shared" si="769"/>
        <v>0</v>
      </c>
      <c r="AC5020" s="5">
        <f t="shared" si="770"/>
        <v>0</v>
      </c>
      <c r="AD5020" s="83">
        <f t="shared" si="767"/>
        <v>0</v>
      </c>
      <c r="AE5020" s="3">
        <v>0.06</v>
      </c>
      <c r="AF5020" s="7">
        <f t="shared" si="771"/>
        <v>0</v>
      </c>
      <c r="AG5020" s="16">
        <v>0</v>
      </c>
      <c r="AH5020" s="83">
        <f t="shared" si="768"/>
        <v>0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3418</v>
      </c>
      <c r="B5021" s="91" t="s">
        <v>35</v>
      </c>
      <c r="C5021" s="91" t="s">
        <v>189</v>
      </c>
      <c r="D5021" s="91" t="s">
        <v>210</v>
      </c>
      <c r="E5021" s="91" t="s">
        <v>216</v>
      </c>
      <c r="F5021" s="91" t="s">
        <v>216</v>
      </c>
      <c r="G5021" s="91" t="s">
        <v>216</v>
      </c>
      <c r="H5021" s="91">
        <v>229</v>
      </c>
      <c r="I5021" s="91" t="s">
        <v>3376</v>
      </c>
      <c r="J5021" s="2" t="s">
        <v>3337</v>
      </c>
      <c r="K5021" s="2" t="s">
        <v>3292</v>
      </c>
      <c r="L5021" s="2" t="s">
        <v>35</v>
      </c>
      <c r="M5021" s="91"/>
      <c r="N5021" s="64" t="s">
        <v>3292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69234.33</v>
      </c>
      <c r="U5021" s="7">
        <v>50000</v>
      </c>
      <c r="V5021" s="7">
        <v>30022.280000000002</v>
      </c>
      <c r="W5021" s="83">
        <f t="shared" si="765"/>
        <v>89212.05</v>
      </c>
      <c r="X5021" s="83">
        <f t="shared" si="766"/>
        <v>30022.280000000002</v>
      </c>
      <c r="Y5021" s="83"/>
      <c r="Z5021" s="16">
        <v>0</v>
      </c>
      <c r="AA5021" s="7">
        <v>0</v>
      </c>
      <c r="AB5021" s="7">
        <f t="shared" si="769"/>
        <v>30022.280000000002</v>
      </c>
      <c r="AC5021" s="5">
        <f t="shared" si="770"/>
        <v>0</v>
      </c>
      <c r="AD5021" s="83">
        <f t="shared" si="767"/>
        <v>30022.280000000002</v>
      </c>
      <c r="AE5021" s="3">
        <v>0.06</v>
      </c>
      <c r="AF5021" s="7">
        <f t="shared" si="771"/>
        <v>1801.3368</v>
      </c>
      <c r="AG5021" s="16">
        <v>0</v>
      </c>
      <c r="AH5021" s="83">
        <f t="shared" si="768"/>
        <v>30022.280000000002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3417</v>
      </c>
      <c r="B5022" s="91" t="s">
        <v>35</v>
      </c>
      <c r="C5022" s="91" t="s">
        <v>189</v>
      </c>
      <c r="D5022" s="91" t="s">
        <v>210</v>
      </c>
      <c r="E5022" s="91" t="s">
        <v>217</v>
      </c>
      <c r="F5022" s="91" t="s">
        <v>218</v>
      </c>
      <c r="G5022" s="91" t="s">
        <v>217</v>
      </c>
      <c r="H5022" s="91">
        <v>229</v>
      </c>
      <c r="I5022" s="91" t="s">
        <v>3376</v>
      </c>
      <c r="J5022" s="2" t="s">
        <v>3337</v>
      </c>
      <c r="K5022" s="2" t="s">
        <v>3292</v>
      </c>
      <c r="L5022" s="2" t="s">
        <v>35</v>
      </c>
      <c r="M5022" s="91"/>
      <c r="N5022" s="64" t="s">
        <v>3292</v>
      </c>
      <c r="O5022" s="64" t="s">
        <v>45</v>
      </c>
      <c r="P5022" s="64" t="s">
        <v>41</v>
      </c>
      <c r="Q5022" s="16">
        <v>0</v>
      </c>
      <c r="R5022" s="82"/>
      <c r="S5022" s="64"/>
      <c r="T5022" s="7">
        <v>718732.22000000067</v>
      </c>
      <c r="U5022" s="7">
        <v>3373075.76</v>
      </c>
      <c r="V5022" s="7">
        <v>2990804.1800000034</v>
      </c>
      <c r="W5022" s="83">
        <f t="shared" si="765"/>
        <v>1101003.799999997</v>
      </c>
      <c r="X5022" s="83">
        <f t="shared" si="766"/>
        <v>2990804.1800000034</v>
      </c>
      <c r="Y5022" s="83"/>
      <c r="Z5022" s="16">
        <v>0</v>
      </c>
      <c r="AA5022" s="7">
        <v>0</v>
      </c>
      <c r="AB5022" s="7">
        <f t="shared" si="769"/>
        <v>2990804.1800000034</v>
      </c>
      <c r="AC5022" s="5">
        <f t="shared" si="770"/>
        <v>0</v>
      </c>
      <c r="AD5022" s="83">
        <f t="shared" si="767"/>
        <v>2990804.1800000034</v>
      </c>
      <c r="AE5022" s="3">
        <v>0.06</v>
      </c>
      <c r="AF5022" s="7">
        <f t="shared" si="771"/>
        <v>179448.25080000021</v>
      </c>
      <c r="AG5022" s="16">
        <v>0</v>
      </c>
      <c r="AH5022" s="83">
        <f t="shared" si="768"/>
        <v>2990804.1800000034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3417</v>
      </c>
      <c r="B5023" s="91" t="s">
        <v>35</v>
      </c>
      <c r="C5023" s="91" t="s">
        <v>189</v>
      </c>
      <c r="D5023" s="91" t="s">
        <v>210</v>
      </c>
      <c r="E5023" s="91" t="s">
        <v>3645</v>
      </c>
      <c r="F5023" s="91" t="s">
        <v>3646</v>
      </c>
      <c r="G5023" s="91" t="s">
        <v>3645</v>
      </c>
      <c r="H5023" s="91">
        <v>229</v>
      </c>
      <c r="I5023" s="91" t="s">
        <v>3376</v>
      </c>
      <c r="J5023" s="2" t="s">
        <v>3337</v>
      </c>
      <c r="K5023" s="2" t="s">
        <v>3292</v>
      </c>
      <c r="L5023" s="2" t="s">
        <v>35</v>
      </c>
      <c r="M5023" s="91"/>
      <c r="N5023" s="64" t="s">
        <v>3292</v>
      </c>
      <c r="O5023" s="64" t="s">
        <v>45</v>
      </c>
      <c r="P5023" s="64" t="s">
        <v>46</v>
      </c>
      <c r="Q5023" s="16">
        <v>0.03</v>
      </c>
      <c r="R5023" s="82"/>
      <c r="S5023" s="64"/>
      <c r="T5023" s="7">
        <v>0</v>
      </c>
      <c r="U5023" s="7">
        <v>206000</v>
      </c>
      <c r="V5023" s="7">
        <v>112389.51</v>
      </c>
      <c r="W5023" s="83">
        <f t="shared" si="765"/>
        <v>93610.49</v>
      </c>
      <c r="X5023" s="83">
        <f t="shared" si="766"/>
        <v>109116.02912621359</v>
      </c>
      <c r="Y5023" s="83"/>
      <c r="Z5023" s="16">
        <v>0</v>
      </c>
      <c r="AA5023" s="7">
        <v>0</v>
      </c>
      <c r="AB5023" s="7">
        <f t="shared" si="769"/>
        <v>109116.02912621359</v>
      </c>
      <c r="AC5023" s="5">
        <f t="shared" si="770"/>
        <v>3273.4808737864078</v>
      </c>
      <c r="AD5023" s="83">
        <f t="shared" si="767"/>
        <v>112389.51</v>
      </c>
      <c r="AE5023" s="3">
        <v>0.06</v>
      </c>
      <c r="AF5023" s="7">
        <f t="shared" si="771"/>
        <v>6743.3705999999993</v>
      </c>
      <c r="AG5023" s="16">
        <v>0</v>
      </c>
      <c r="AH5023" s="83">
        <f t="shared" si="768"/>
        <v>112389.51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3418</v>
      </c>
      <c r="B5024" s="91" t="s">
        <v>35</v>
      </c>
      <c r="C5024" s="91" t="s">
        <v>189</v>
      </c>
      <c r="D5024" s="91" t="s">
        <v>210</v>
      </c>
      <c r="E5024" s="91" t="s">
        <v>219</v>
      </c>
      <c r="F5024" s="91" t="s">
        <v>219</v>
      </c>
      <c r="G5024" s="91" t="s">
        <v>219</v>
      </c>
      <c r="H5024" s="91">
        <v>229</v>
      </c>
      <c r="I5024" s="91" t="s">
        <v>3376</v>
      </c>
      <c r="J5024" s="2" t="s">
        <v>3337</v>
      </c>
      <c r="K5024" s="2" t="s">
        <v>3354</v>
      </c>
      <c r="L5024" s="2" t="s">
        <v>35</v>
      </c>
      <c r="M5024" s="91"/>
      <c r="N5024" s="64"/>
      <c r="O5024" s="64" t="s">
        <v>45</v>
      </c>
      <c r="P5024" s="64" t="s">
        <v>41</v>
      </c>
      <c r="Q5024" s="16">
        <v>0</v>
      </c>
      <c r="R5024" s="82"/>
      <c r="S5024" s="64"/>
      <c r="T5024" s="7">
        <v>300000</v>
      </c>
      <c r="U5024" s="7">
        <v>-300000</v>
      </c>
      <c r="V5024" s="7">
        <v>0</v>
      </c>
      <c r="W5024" s="83">
        <f t="shared" si="765"/>
        <v>0</v>
      </c>
      <c r="X5024" s="83">
        <f t="shared" si="766"/>
        <v>0</v>
      </c>
      <c r="Y5024" s="83"/>
      <c r="Z5024" s="16">
        <v>0</v>
      </c>
      <c r="AA5024" s="7">
        <v>0</v>
      </c>
      <c r="AB5024" s="7">
        <f t="shared" si="769"/>
        <v>0</v>
      </c>
      <c r="AC5024" s="5">
        <f t="shared" si="770"/>
        <v>0</v>
      </c>
      <c r="AD5024" s="83">
        <f t="shared" si="767"/>
        <v>0</v>
      </c>
      <c r="AE5024" s="3">
        <v>0.06</v>
      </c>
      <c r="AF5024" s="7">
        <f t="shared" si="771"/>
        <v>0</v>
      </c>
      <c r="AG5024" s="16">
        <v>0</v>
      </c>
      <c r="AH5024" s="83">
        <f t="shared" si="768"/>
        <v>0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3418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3376</v>
      </c>
      <c r="J5025" s="2" t="s">
        <v>3337</v>
      </c>
      <c r="K5025" s="2" t="s">
        <v>3292</v>
      </c>
      <c r="L5025" s="2" t="s">
        <v>35</v>
      </c>
      <c r="M5025" s="91"/>
      <c r="N5025" s="64" t="s">
        <v>3292</v>
      </c>
      <c r="O5025" s="64" t="s">
        <v>45</v>
      </c>
      <c r="P5025" s="64" t="s">
        <v>46</v>
      </c>
      <c r="Q5025" s="16">
        <v>0.06</v>
      </c>
      <c r="R5025" s="82"/>
      <c r="S5025" s="64"/>
      <c r="T5025" s="7">
        <v>0</v>
      </c>
      <c r="U5025" s="7">
        <v>180200</v>
      </c>
      <c r="V5025" s="7">
        <v>10696.25</v>
      </c>
      <c r="W5025" s="83">
        <f t="shared" si="765"/>
        <v>169503.75</v>
      </c>
      <c r="X5025" s="83">
        <f t="shared" si="766"/>
        <v>10090.801886792453</v>
      </c>
      <c r="Y5025" s="83"/>
      <c r="Z5025" s="16">
        <v>0</v>
      </c>
      <c r="AA5025" s="7">
        <v>0</v>
      </c>
      <c r="AB5025" s="7">
        <f t="shared" si="769"/>
        <v>10090.801886792453</v>
      </c>
      <c r="AC5025" s="5">
        <f t="shared" si="770"/>
        <v>605.44811320754707</v>
      </c>
      <c r="AD5025" s="83">
        <f t="shared" si="767"/>
        <v>10696.25</v>
      </c>
      <c r="AE5025" s="3">
        <v>0.06</v>
      </c>
      <c r="AF5025" s="7">
        <f t="shared" si="771"/>
        <v>641.77499999999998</v>
      </c>
      <c r="AG5025" s="16">
        <v>0</v>
      </c>
      <c r="AH5025" s="83">
        <f t="shared" si="768"/>
        <v>10696.25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3417</v>
      </c>
      <c r="B5026" s="91" t="s">
        <v>35</v>
      </c>
      <c r="C5026" s="91" t="s">
        <v>189</v>
      </c>
      <c r="D5026" s="91" t="s">
        <v>210</v>
      </c>
      <c r="E5026" s="91" t="s">
        <v>220</v>
      </c>
      <c r="F5026" s="91" t="s">
        <v>220</v>
      </c>
      <c r="G5026" s="91" t="s">
        <v>220</v>
      </c>
      <c r="H5026" s="91">
        <v>229</v>
      </c>
      <c r="I5026" s="91" t="s">
        <v>3376</v>
      </c>
      <c r="J5026" s="2" t="s">
        <v>3337</v>
      </c>
      <c r="K5026" s="2" t="s">
        <v>3292</v>
      </c>
      <c r="L5026" s="2" t="s">
        <v>35</v>
      </c>
      <c r="M5026" s="91"/>
      <c r="N5026" s="64" t="s">
        <v>3292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93175.31</v>
      </c>
      <c r="U5026" s="7">
        <v>50000</v>
      </c>
      <c r="V5026" s="7">
        <v>143175.31</v>
      </c>
      <c r="W5026" s="83">
        <f t="shared" si="765"/>
        <v>0</v>
      </c>
      <c r="X5026" s="83">
        <f t="shared" si="766"/>
        <v>143175.31</v>
      </c>
      <c r="Y5026" s="83"/>
      <c r="Z5026" s="16">
        <v>0</v>
      </c>
      <c r="AA5026" s="7">
        <v>0</v>
      </c>
      <c r="AB5026" s="7">
        <f t="shared" si="769"/>
        <v>143175.31</v>
      </c>
      <c r="AC5026" s="5">
        <f t="shared" si="770"/>
        <v>0</v>
      </c>
      <c r="AD5026" s="83">
        <f t="shared" si="767"/>
        <v>143175.31</v>
      </c>
      <c r="AE5026" s="3">
        <v>0.06</v>
      </c>
      <c r="AF5026" s="7">
        <f t="shared" si="771"/>
        <v>8590.5185999999994</v>
      </c>
      <c r="AG5026" s="16">
        <v>0</v>
      </c>
      <c r="AH5026" s="83">
        <f t="shared" si="768"/>
        <v>143175.31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3417</v>
      </c>
      <c r="B5027" s="91" t="s">
        <v>35</v>
      </c>
      <c r="C5027" s="91" t="s">
        <v>189</v>
      </c>
      <c r="D5027" s="91" t="s">
        <v>210</v>
      </c>
      <c r="E5027" s="91" t="s">
        <v>221</v>
      </c>
      <c r="F5027" s="91" t="s">
        <v>221</v>
      </c>
      <c r="G5027" s="91" t="s">
        <v>221</v>
      </c>
      <c r="H5027" s="91">
        <v>229</v>
      </c>
      <c r="I5027" s="91" t="s">
        <v>3376</v>
      </c>
      <c r="J5027" s="2" t="s">
        <v>3337</v>
      </c>
      <c r="K5027" s="2" t="s">
        <v>3292</v>
      </c>
      <c r="L5027" s="2" t="s">
        <v>35</v>
      </c>
      <c r="M5027" s="91"/>
      <c r="N5027" s="64" t="s">
        <v>3292</v>
      </c>
      <c r="O5027" s="64" t="s">
        <v>45</v>
      </c>
      <c r="P5027" s="64" t="s">
        <v>41</v>
      </c>
      <c r="Q5027" s="16">
        <v>0</v>
      </c>
      <c r="R5027" s="82"/>
      <c r="S5027" s="64"/>
      <c r="T5027" s="7">
        <v>501585.6</v>
      </c>
      <c r="U5027" s="7">
        <v>1589126.34</v>
      </c>
      <c r="V5027" s="7">
        <v>2090124.01</v>
      </c>
      <c r="W5027" s="83">
        <f t="shared" si="765"/>
        <v>587.92999999993481</v>
      </c>
      <c r="X5027" s="83">
        <f t="shared" si="766"/>
        <v>2090124.01</v>
      </c>
      <c r="Y5027" s="83"/>
      <c r="Z5027" s="16">
        <v>0</v>
      </c>
      <c r="AA5027" s="7">
        <v>0</v>
      </c>
      <c r="AB5027" s="7">
        <f t="shared" si="769"/>
        <v>2090124.01</v>
      </c>
      <c r="AC5027" s="5">
        <f t="shared" si="770"/>
        <v>0</v>
      </c>
      <c r="AD5027" s="83">
        <f t="shared" si="767"/>
        <v>2090124.01</v>
      </c>
      <c r="AE5027" s="3">
        <v>0.06</v>
      </c>
      <c r="AF5027" s="7">
        <f t="shared" si="771"/>
        <v>125407.4406</v>
      </c>
      <c r="AG5027" s="16">
        <v>0</v>
      </c>
      <c r="AH5027" s="83">
        <f t="shared" si="768"/>
        <v>2090124.01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3420</v>
      </c>
      <c r="B5028" s="91" t="s">
        <v>35</v>
      </c>
      <c r="C5028" s="91" t="s">
        <v>59</v>
      </c>
      <c r="D5028" s="91" t="s">
        <v>60</v>
      </c>
      <c r="E5028" s="91" t="s">
        <v>79</v>
      </c>
      <c r="F5028" s="91" t="s">
        <v>82</v>
      </c>
      <c r="G5028" s="91" t="s">
        <v>79</v>
      </c>
      <c r="H5028" s="91">
        <v>229</v>
      </c>
      <c r="I5028" s="91" t="s">
        <v>3376</v>
      </c>
      <c r="J5028" s="2" t="s">
        <v>3337</v>
      </c>
      <c r="K5028" s="2" t="s">
        <v>3354</v>
      </c>
      <c r="L5028" s="2" t="s">
        <v>35</v>
      </c>
      <c r="M5028" s="91"/>
      <c r="N5028" s="64" t="s">
        <v>3354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5080.4800000000105</v>
      </c>
      <c r="U5028" s="7"/>
      <c r="V5028" s="7">
        <v>5080.4800000000105</v>
      </c>
      <c r="W5028" s="83">
        <f t="shared" si="765"/>
        <v>0</v>
      </c>
      <c r="X5028" s="83">
        <f t="shared" si="766"/>
        <v>4748.1121495327197</v>
      </c>
      <c r="Y5028" s="83"/>
      <c r="Z5028" s="16">
        <v>0</v>
      </c>
      <c r="AA5028" s="7">
        <v>0</v>
      </c>
      <c r="AB5028" s="7">
        <f t="shared" si="769"/>
        <v>4748.1121495327197</v>
      </c>
      <c r="AC5028" s="5">
        <f t="shared" si="770"/>
        <v>332.36785046729074</v>
      </c>
      <c r="AD5028" s="83">
        <f t="shared" si="767"/>
        <v>5080.4800000000105</v>
      </c>
      <c r="AE5028" s="3">
        <v>0.06</v>
      </c>
      <c r="AF5028" s="7">
        <f t="shared" si="771"/>
        <v>304.82880000000063</v>
      </c>
      <c r="AG5028" s="16">
        <v>0</v>
      </c>
      <c r="AH5028" s="83">
        <f t="shared" si="768"/>
        <v>5080.4800000000105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3418</v>
      </c>
      <c r="B5029" s="91" t="s">
        <v>35</v>
      </c>
      <c r="C5029" s="91" t="s">
        <v>59</v>
      </c>
      <c r="D5029" s="91" t="s">
        <v>60</v>
      </c>
      <c r="E5029" s="91" t="s">
        <v>94</v>
      </c>
      <c r="F5029" s="91" t="s">
        <v>95</v>
      </c>
      <c r="G5029" s="91" t="s">
        <v>94</v>
      </c>
      <c r="H5029" s="91">
        <v>229</v>
      </c>
      <c r="I5029" s="91" t="s">
        <v>3376</v>
      </c>
      <c r="J5029" s="2" t="s">
        <v>3337</v>
      </c>
      <c r="K5029" s="2" t="s">
        <v>3354</v>
      </c>
      <c r="L5029" s="2" t="s">
        <v>35</v>
      </c>
      <c r="M5029" s="91"/>
      <c r="N5029" s="64"/>
      <c r="O5029" s="64" t="s">
        <v>45</v>
      </c>
      <c r="P5029" s="64" t="s">
        <v>46</v>
      </c>
      <c r="Q5029" s="16">
        <v>7.0000000000000007E-2</v>
      </c>
      <c r="R5029" s="82"/>
      <c r="S5029" s="64"/>
      <c r="T5029" s="7">
        <v>3774.0399999991059</v>
      </c>
      <c r="U5029" s="7"/>
      <c r="V5029" s="7">
        <v>0</v>
      </c>
      <c r="W5029" s="83">
        <f t="shared" si="765"/>
        <v>3774.0399999991059</v>
      </c>
      <c r="X5029" s="83">
        <f t="shared" si="766"/>
        <v>0</v>
      </c>
      <c r="Y5029" s="83"/>
      <c r="Z5029" s="16">
        <v>0</v>
      </c>
      <c r="AA5029" s="7">
        <v>0</v>
      </c>
      <c r="AB5029" s="7">
        <f t="shared" si="769"/>
        <v>0</v>
      </c>
      <c r="AC5029" s="5">
        <f t="shared" si="770"/>
        <v>0</v>
      </c>
      <c r="AD5029" s="83">
        <f t="shared" si="767"/>
        <v>0</v>
      </c>
      <c r="AE5029" s="3">
        <v>0.06</v>
      </c>
      <c r="AF5029" s="7">
        <f t="shared" si="771"/>
        <v>0</v>
      </c>
      <c r="AG5029" s="16">
        <v>0</v>
      </c>
      <c r="AH5029" s="83">
        <f t="shared" si="768"/>
        <v>0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3420</v>
      </c>
      <c r="B5030" s="91" t="s">
        <v>35</v>
      </c>
      <c r="C5030" s="91" t="s">
        <v>36</v>
      </c>
      <c r="D5030" s="91" t="s">
        <v>54</v>
      </c>
      <c r="E5030" s="91" t="s">
        <v>102</v>
      </c>
      <c r="F5030" s="91" t="s">
        <v>102</v>
      </c>
      <c r="G5030" s="91" t="s">
        <v>102</v>
      </c>
      <c r="H5030" s="91">
        <v>229</v>
      </c>
      <c r="I5030" s="91" t="s">
        <v>3376</v>
      </c>
      <c r="J5030" s="2" t="s">
        <v>3337</v>
      </c>
      <c r="K5030" s="2" t="s">
        <v>3354</v>
      </c>
      <c r="L5030" s="2" t="s">
        <v>35</v>
      </c>
      <c r="M5030" s="91"/>
      <c r="N5030" s="64" t="s">
        <v>3354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1949877.0899999999</v>
      </c>
      <c r="U5030" s="7"/>
      <c r="V5030" s="7">
        <v>534363.81999999995</v>
      </c>
      <c r="W5030" s="83">
        <f t="shared" si="765"/>
        <v>1415513.27</v>
      </c>
      <c r="X5030" s="83">
        <f t="shared" si="766"/>
        <v>534363.81999999995</v>
      </c>
      <c r="Y5030" s="83"/>
      <c r="Z5030" s="16">
        <v>0</v>
      </c>
      <c r="AA5030" s="7">
        <v>0</v>
      </c>
      <c r="AB5030" s="7">
        <f t="shared" si="769"/>
        <v>534363.81999999995</v>
      </c>
      <c r="AC5030" s="5">
        <f t="shared" si="770"/>
        <v>0</v>
      </c>
      <c r="AD5030" s="83">
        <f t="shared" si="767"/>
        <v>534363.81999999995</v>
      </c>
      <c r="AE5030" s="3">
        <v>0.06</v>
      </c>
      <c r="AF5030" s="7">
        <f t="shared" si="771"/>
        <v>32061.829199999996</v>
      </c>
      <c r="AG5030" s="16">
        <v>0</v>
      </c>
      <c r="AH5030" s="83">
        <f t="shared" si="768"/>
        <v>534363.81999999995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3417</v>
      </c>
      <c r="B5031" s="91" t="s">
        <v>35</v>
      </c>
      <c r="C5031" s="91" t="s">
        <v>36</v>
      </c>
      <c r="D5031" s="91" t="s">
        <v>54</v>
      </c>
      <c r="E5031" s="91" t="s">
        <v>71</v>
      </c>
      <c r="F5031" s="91" t="s">
        <v>103</v>
      </c>
      <c r="G5031" s="91" t="s">
        <v>71</v>
      </c>
      <c r="H5031" s="91">
        <v>229</v>
      </c>
      <c r="I5031" s="91" t="s">
        <v>3376</v>
      </c>
      <c r="J5031" s="2" t="s">
        <v>3337</v>
      </c>
      <c r="K5031" s="2" t="s">
        <v>3354</v>
      </c>
      <c r="L5031" s="2" t="s">
        <v>35</v>
      </c>
      <c r="M5031" s="91"/>
      <c r="N5031" s="64" t="s">
        <v>3354</v>
      </c>
      <c r="O5031" s="64" t="s">
        <v>45</v>
      </c>
      <c r="P5031" s="64" t="s">
        <v>41</v>
      </c>
      <c r="Q5031" s="16">
        <v>0</v>
      </c>
      <c r="R5031" s="82"/>
      <c r="S5031" s="64"/>
      <c r="T5031" s="7">
        <v>3.0195224098861217E-10</v>
      </c>
      <c r="U5031" s="7"/>
      <c r="V5031" s="7">
        <v>0</v>
      </c>
      <c r="W5031" s="83">
        <f t="shared" si="765"/>
        <v>3.0195224098861217E-10</v>
      </c>
      <c r="X5031" s="83">
        <f t="shared" si="766"/>
        <v>0</v>
      </c>
      <c r="Y5031" s="83"/>
      <c r="Z5031" s="16">
        <v>0</v>
      </c>
      <c r="AA5031" s="7">
        <v>0</v>
      </c>
      <c r="AB5031" s="7">
        <f t="shared" si="769"/>
        <v>0</v>
      </c>
      <c r="AC5031" s="5">
        <f t="shared" si="770"/>
        <v>0</v>
      </c>
      <c r="AD5031" s="83">
        <f t="shared" si="767"/>
        <v>0</v>
      </c>
      <c r="AE5031" s="3">
        <v>0.06</v>
      </c>
      <c r="AF5031" s="7">
        <f t="shared" si="771"/>
        <v>0</v>
      </c>
      <c r="AG5031" s="16">
        <v>0</v>
      </c>
      <c r="AH5031" s="83">
        <f t="shared" si="768"/>
        <v>0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3417</v>
      </c>
      <c r="B5032" s="91" t="s">
        <v>35</v>
      </c>
      <c r="C5032" s="91" t="s">
        <v>36</v>
      </c>
      <c r="D5032" s="91" t="s">
        <v>54</v>
      </c>
      <c r="E5032" s="91" t="s">
        <v>104</v>
      </c>
      <c r="F5032" s="91" t="s">
        <v>105</v>
      </c>
      <c r="G5032" s="91" t="s">
        <v>104</v>
      </c>
      <c r="H5032" s="91">
        <v>229</v>
      </c>
      <c r="I5032" s="91" t="s">
        <v>3376</v>
      </c>
      <c r="J5032" s="2" t="s">
        <v>3337</v>
      </c>
      <c r="K5032" s="2" t="s">
        <v>3354</v>
      </c>
      <c r="L5032" s="2" t="s">
        <v>35</v>
      </c>
      <c r="M5032" s="91"/>
      <c r="N5032" s="64" t="s">
        <v>3354</v>
      </c>
      <c r="O5032" s="64" t="s">
        <v>106</v>
      </c>
      <c r="P5032" s="64" t="s">
        <v>41</v>
      </c>
      <c r="Q5032" s="16">
        <v>0</v>
      </c>
      <c r="R5032" s="82"/>
      <c r="S5032" s="64"/>
      <c r="T5032" s="7">
        <v>-63565.73000000001</v>
      </c>
      <c r="U5032" s="7"/>
      <c r="V5032" s="7">
        <v>417935.77</v>
      </c>
      <c r="W5032" s="83">
        <f t="shared" si="765"/>
        <v>-481501.5</v>
      </c>
      <c r="X5032" s="83">
        <f t="shared" si="766"/>
        <v>417935.77</v>
      </c>
      <c r="Y5032" s="83"/>
      <c r="Z5032" s="16">
        <v>0</v>
      </c>
      <c r="AA5032" s="7">
        <v>0</v>
      </c>
      <c r="AB5032" s="7">
        <f t="shared" si="769"/>
        <v>417935.77</v>
      </c>
      <c r="AC5032" s="5">
        <f t="shared" si="770"/>
        <v>0</v>
      </c>
      <c r="AD5032" s="83">
        <f t="shared" si="767"/>
        <v>417935.77</v>
      </c>
      <c r="AE5032" s="3">
        <v>0.06</v>
      </c>
      <c r="AF5032" s="7">
        <f t="shared" si="771"/>
        <v>25076.146199999999</v>
      </c>
      <c r="AG5032" s="16">
        <v>0</v>
      </c>
      <c r="AH5032" s="83">
        <f t="shared" si="768"/>
        <v>417935.77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3417</v>
      </c>
      <c r="B5033" s="91" t="s">
        <v>35</v>
      </c>
      <c r="C5033" s="91" t="s">
        <v>65</v>
      </c>
      <c r="D5033" s="91" t="s">
        <v>127</v>
      </c>
      <c r="E5033" s="91" t="s">
        <v>128</v>
      </c>
      <c r="F5033" s="91" t="s">
        <v>128</v>
      </c>
      <c r="G5033" s="91" t="s">
        <v>128</v>
      </c>
      <c r="H5033" s="91">
        <v>229</v>
      </c>
      <c r="I5033" s="91" t="s">
        <v>3376</v>
      </c>
      <c r="J5033" s="2" t="s">
        <v>3337</v>
      </c>
      <c r="K5033" s="2" t="s">
        <v>3288</v>
      </c>
      <c r="L5033" s="2" t="s">
        <v>35</v>
      </c>
      <c r="M5033" s="91"/>
      <c r="N5033" s="64" t="s">
        <v>3288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468.18999999994412</v>
      </c>
      <c r="U5033" s="7"/>
      <c r="V5033" s="7">
        <v>0</v>
      </c>
      <c r="W5033" s="83">
        <v>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3417</v>
      </c>
      <c r="B5034" s="91" t="s">
        <v>35</v>
      </c>
      <c r="C5034" s="91" t="s">
        <v>146</v>
      </c>
      <c r="D5034" s="91" t="s">
        <v>147</v>
      </c>
      <c r="E5034" s="91" t="s">
        <v>151</v>
      </c>
      <c r="F5034" s="91" t="s">
        <v>151</v>
      </c>
      <c r="G5034" s="91" t="s">
        <v>151</v>
      </c>
      <c r="H5034" s="91">
        <v>229</v>
      </c>
      <c r="I5034" s="91" t="s">
        <v>3376</v>
      </c>
      <c r="J5034" s="2" t="s">
        <v>3337</v>
      </c>
      <c r="K5034" s="2" t="s">
        <v>3354</v>
      </c>
      <c r="L5034" s="2" t="s">
        <v>35</v>
      </c>
      <c r="M5034" s="91"/>
      <c r="N5034" s="64"/>
      <c r="O5034" s="64" t="s">
        <v>45</v>
      </c>
      <c r="P5034" s="64" t="s">
        <v>41</v>
      </c>
      <c r="Q5034" s="16">
        <v>0</v>
      </c>
      <c r="R5034" s="82"/>
      <c r="S5034" s="64"/>
      <c r="T5034" s="7">
        <v>100000</v>
      </c>
      <c r="U5034" s="7"/>
      <c r="V5034" s="7">
        <v>0</v>
      </c>
      <c r="W5034" s="83">
        <f t="shared" si="765"/>
        <v>100000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si="764"/>
        <v>0</v>
      </c>
    </row>
    <row r="5035" spans="1:37" hidden="1" x14ac:dyDescent="0.3">
      <c r="A5035" s="104" t="s">
        <v>3418</v>
      </c>
      <c r="B5035" s="91" t="s">
        <v>35</v>
      </c>
      <c r="C5035" s="91" t="s">
        <v>146</v>
      </c>
      <c r="D5035" s="91" t="s">
        <v>154</v>
      </c>
      <c r="E5035" s="91" t="s">
        <v>157</v>
      </c>
      <c r="F5035" s="91" t="s">
        <v>158</v>
      </c>
      <c r="G5035" s="91" t="s">
        <v>157</v>
      </c>
      <c r="H5035" s="91">
        <v>229</v>
      </c>
      <c r="I5035" s="91" t="s">
        <v>3376</v>
      </c>
      <c r="J5035" s="2" t="s">
        <v>3337</v>
      </c>
      <c r="K5035" s="2" t="s">
        <v>3354</v>
      </c>
      <c r="L5035" s="2" t="s">
        <v>35</v>
      </c>
      <c r="M5035" s="91"/>
      <c r="N5035" s="64"/>
      <c r="O5035" s="64" t="s">
        <v>45</v>
      </c>
      <c r="P5035" s="64" t="s">
        <v>46</v>
      </c>
      <c r="Q5035" s="16">
        <v>0.03</v>
      </c>
      <c r="R5035" s="82"/>
      <c r="S5035" s="64"/>
      <c r="T5035" s="7">
        <v>42219.16</v>
      </c>
      <c r="U5035" s="7"/>
      <c r="V5035" s="7">
        <v>0</v>
      </c>
      <c r="W5035" s="83">
        <f t="shared" si="765"/>
        <v>42219.16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ref="AK5035:AK5098" si="772">X5035+AA5035-AB5035</f>
        <v>0</v>
      </c>
    </row>
    <row r="5036" spans="1:37" hidden="1" x14ac:dyDescent="0.3">
      <c r="A5036" s="104" t="s">
        <v>3417</v>
      </c>
      <c r="B5036" s="91" t="s">
        <v>35</v>
      </c>
      <c r="C5036" s="91" t="s">
        <v>146</v>
      </c>
      <c r="D5036" s="91" t="s">
        <v>154</v>
      </c>
      <c r="E5036" s="91" t="s">
        <v>162</v>
      </c>
      <c r="F5036" s="91" t="s">
        <v>162</v>
      </c>
      <c r="G5036" s="91" t="s">
        <v>162</v>
      </c>
      <c r="H5036" s="91">
        <v>229</v>
      </c>
      <c r="I5036" s="91" t="s">
        <v>3376</v>
      </c>
      <c r="J5036" s="2" t="s">
        <v>3337</v>
      </c>
      <c r="K5036" s="2" t="s">
        <v>3354</v>
      </c>
      <c r="L5036" s="2" t="s">
        <v>35</v>
      </c>
      <c r="M5036" s="91"/>
      <c r="N5036" s="64"/>
      <c r="O5036" s="64" t="s">
        <v>45</v>
      </c>
      <c r="P5036" s="64" t="s">
        <v>41</v>
      </c>
      <c r="Q5036" s="16">
        <v>0</v>
      </c>
      <c r="R5036" s="82"/>
      <c r="S5036" s="64"/>
      <c r="T5036" s="7">
        <v>69393.119999999908</v>
      </c>
      <c r="U5036" s="7"/>
      <c r="V5036" s="7">
        <v>0</v>
      </c>
      <c r="W5036" s="83">
        <f t="shared" si="765"/>
        <v>69393.119999999908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3420</v>
      </c>
      <c r="B5037" s="91" t="s">
        <v>35</v>
      </c>
      <c r="C5037" s="91" t="s">
        <v>166</v>
      </c>
      <c r="D5037" s="91" t="s">
        <v>176</v>
      </c>
      <c r="E5037" s="91" t="s">
        <v>180</v>
      </c>
      <c r="F5037" s="91" t="s">
        <v>181</v>
      </c>
      <c r="G5037" s="91" t="s">
        <v>180</v>
      </c>
      <c r="H5037" s="91">
        <v>229</v>
      </c>
      <c r="I5037" s="91" t="s">
        <v>3376</v>
      </c>
      <c r="J5037" s="2" t="s">
        <v>3337</v>
      </c>
      <c r="K5037" s="2" t="s">
        <v>3292</v>
      </c>
      <c r="L5037" s="2" t="s">
        <v>35</v>
      </c>
      <c r="M5037" s="91"/>
      <c r="N5037" s="64" t="s">
        <v>3292</v>
      </c>
      <c r="O5037" s="64" t="s">
        <v>45</v>
      </c>
      <c r="P5037" s="64" t="s">
        <v>46</v>
      </c>
      <c r="Q5037" s="16">
        <v>0.05</v>
      </c>
      <c r="R5037" s="82"/>
      <c r="S5037" s="64"/>
      <c r="T5037" s="7">
        <v>3196977.4600000018</v>
      </c>
      <c r="U5037" s="7"/>
      <c r="V5037" s="7">
        <v>2292174.5100000007</v>
      </c>
      <c r="W5037" s="83">
        <f t="shared" si="765"/>
        <v>904802.95000000112</v>
      </c>
      <c r="X5037" s="83">
        <f t="shared" si="766"/>
        <v>2183023.3428571434</v>
      </c>
      <c r="Y5037" s="83"/>
      <c r="Z5037" s="16">
        <v>0</v>
      </c>
      <c r="AA5037" s="7">
        <v>0</v>
      </c>
      <c r="AB5037" s="7">
        <f t="shared" si="769"/>
        <v>2183023.3428571434</v>
      </c>
      <c r="AC5037" s="5">
        <f t="shared" si="770"/>
        <v>109151.16714285733</v>
      </c>
      <c r="AD5037" s="83">
        <f t="shared" si="767"/>
        <v>2292174.5100000007</v>
      </c>
      <c r="AE5037" s="3">
        <v>0.06</v>
      </c>
      <c r="AF5037" s="7">
        <f t="shared" si="771"/>
        <v>137530.47060000003</v>
      </c>
      <c r="AG5037" s="16">
        <v>0</v>
      </c>
      <c r="AH5037" s="83">
        <f t="shared" si="768"/>
        <v>2292174.5100000007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3417</v>
      </c>
      <c r="B5038" s="91" t="s">
        <v>35</v>
      </c>
      <c r="C5038" s="91" t="s">
        <v>189</v>
      </c>
      <c r="D5038" s="91" t="s">
        <v>190</v>
      </c>
      <c r="E5038" s="91" t="s">
        <v>193</v>
      </c>
      <c r="F5038" s="91" t="s">
        <v>193</v>
      </c>
      <c r="G5038" s="91" t="s">
        <v>193</v>
      </c>
      <c r="H5038" s="91">
        <v>229</v>
      </c>
      <c r="I5038" s="91" t="s">
        <v>3376</v>
      </c>
      <c r="J5038" s="2" t="s">
        <v>3337</v>
      </c>
      <c r="K5038" s="2" t="s">
        <v>3354</v>
      </c>
      <c r="L5038" s="2" t="s">
        <v>35</v>
      </c>
      <c r="M5038" s="91"/>
      <c r="N5038" s="64"/>
      <c r="O5038" s="64" t="s">
        <v>45</v>
      </c>
      <c r="P5038" s="64" t="s">
        <v>46</v>
      </c>
      <c r="Q5038" s="16">
        <v>0.03</v>
      </c>
      <c r="R5038" s="82"/>
      <c r="S5038" s="64"/>
      <c r="T5038" s="7">
        <v>87737.87999999999</v>
      </c>
      <c r="U5038" s="7"/>
      <c r="V5038" s="7">
        <v>0</v>
      </c>
      <c r="W5038" s="83">
        <f t="shared" si="765"/>
        <v>87737.87999999999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3417</v>
      </c>
      <c r="B5039" s="91" t="s">
        <v>35</v>
      </c>
      <c r="C5039" s="91" t="s">
        <v>189</v>
      </c>
      <c r="D5039" s="91" t="s">
        <v>190</v>
      </c>
      <c r="E5039" s="91" t="s">
        <v>194</v>
      </c>
      <c r="F5039" s="91" t="s">
        <v>194</v>
      </c>
      <c r="G5039" s="91" t="s">
        <v>194</v>
      </c>
      <c r="H5039" s="91">
        <v>229</v>
      </c>
      <c r="I5039" s="91" t="s">
        <v>3376</v>
      </c>
      <c r="J5039" s="2" t="s">
        <v>3337</v>
      </c>
      <c r="K5039" s="2" t="s">
        <v>3292</v>
      </c>
      <c r="L5039" s="2" t="s">
        <v>35</v>
      </c>
      <c r="M5039" s="91"/>
      <c r="N5039" s="64" t="s">
        <v>3292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8000000</v>
      </c>
      <c r="U5039" s="7"/>
      <c r="V5039" s="7">
        <v>0</v>
      </c>
      <c r="W5039" s="83">
        <f t="shared" si="765"/>
        <v>8000000</v>
      </c>
      <c r="X5039" s="83">
        <f t="shared" si="766"/>
        <v>0</v>
      </c>
      <c r="Y5039" s="83"/>
      <c r="Z5039" s="16">
        <v>0</v>
      </c>
      <c r="AA5039" s="7">
        <v>0</v>
      </c>
      <c r="AB5039" s="7">
        <f t="shared" si="769"/>
        <v>0</v>
      </c>
      <c r="AC5039" s="5">
        <f t="shared" si="770"/>
        <v>0</v>
      </c>
      <c r="AD5039" s="83">
        <f t="shared" si="767"/>
        <v>0</v>
      </c>
      <c r="AE5039" s="3">
        <v>0.06</v>
      </c>
      <c r="AF5039" s="7">
        <f t="shared" si="771"/>
        <v>0</v>
      </c>
      <c r="AG5039" s="16">
        <v>0</v>
      </c>
      <c r="AH5039" s="83">
        <f t="shared" si="768"/>
        <v>0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3418</v>
      </c>
      <c r="B5040" s="91" t="s">
        <v>35</v>
      </c>
      <c r="C5040" s="91" t="s">
        <v>189</v>
      </c>
      <c r="D5040" s="91" t="s">
        <v>190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3376</v>
      </c>
      <c r="J5040" s="2" t="s">
        <v>3337</v>
      </c>
      <c r="K5040" s="2" t="s">
        <v>3292</v>
      </c>
      <c r="L5040" s="2" t="s">
        <v>35</v>
      </c>
      <c r="M5040" s="91"/>
      <c r="N5040" s="64" t="s">
        <v>3292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1877420.9499999909</v>
      </c>
      <c r="U5040" s="7"/>
      <c r="V5040" s="7">
        <v>1877420.9499999909</v>
      </c>
      <c r="W5040" s="83">
        <f t="shared" si="765"/>
        <v>0</v>
      </c>
      <c r="X5040" s="83">
        <f t="shared" si="766"/>
        <v>1877420.9499999909</v>
      </c>
      <c r="Y5040" s="83"/>
      <c r="Z5040" s="16">
        <v>0</v>
      </c>
      <c r="AA5040" s="7">
        <v>0</v>
      </c>
      <c r="AB5040" s="7">
        <f t="shared" si="769"/>
        <v>1877420.9499999909</v>
      </c>
      <c r="AC5040" s="5">
        <f t="shared" si="770"/>
        <v>0</v>
      </c>
      <c r="AD5040" s="83">
        <f t="shared" si="767"/>
        <v>1877420.9499999909</v>
      </c>
      <c r="AE5040" s="3">
        <v>0.06</v>
      </c>
      <c r="AF5040" s="7">
        <f t="shared" si="771"/>
        <v>112645.25699999944</v>
      </c>
      <c r="AG5040" s="16">
        <v>0</v>
      </c>
      <c r="AH5040" s="83">
        <f t="shared" si="768"/>
        <v>1877420.9499999909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3417</v>
      </c>
      <c r="B5041" s="91" t="s">
        <v>35</v>
      </c>
      <c r="C5041" s="91" t="s">
        <v>189</v>
      </c>
      <c r="D5041" s="91" t="s">
        <v>190</v>
      </c>
      <c r="E5041" s="91" t="s">
        <v>203</v>
      </c>
      <c r="F5041" s="91" t="s">
        <v>203</v>
      </c>
      <c r="G5041" s="91" t="s">
        <v>203</v>
      </c>
      <c r="H5041" s="91">
        <v>229</v>
      </c>
      <c r="I5041" s="91" t="s">
        <v>3376</v>
      </c>
      <c r="J5041" s="2" t="s">
        <v>3337</v>
      </c>
      <c r="K5041" s="2" t="s">
        <v>3292</v>
      </c>
      <c r="L5041" s="2" t="s">
        <v>35</v>
      </c>
      <c r="M5041" s="91"/>
      <c r="N5041" s="64" t="s">
        <v>3292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797483.3899999992</v>
      </c>
      <c r="U5041" s="7"/>
      <c r="V5041" s="7">
        <v>351400.33</v>
      </c>
      <c r="W5041" s="83">
        <f t="shared" si="765"/>
        <v>446083.05999999918</v>
      </c>
      <c r="X5041" s="83">
        <f t="shared" si="766"/>
        <v>351400.33</v>
      </c>
      <c r="Y5041" s="83"/>
      <c r="Z5041" s="16">
        <v>0</v>
      </c>
      <c r="AA5041" s="7">
        <v>0</v>
      </c>
      <c r="AB5041" s="7">
        <f t="shared" si="769"/>
        <v>351400.33</v>
      </c>
      <c r="AC5041" s="5">
        <f t="shared" si="770"/>
        <v>0</v>
      </c>
      <c r="AD5041" s="83">
        <f t="shared" si="767"/>
        <v>351400.33</v>
      </c>
      <c r="AE5041" s="3">
        <v>0.06</v>
      </c>
      <c r="AF5041" s="7">
        <f t="shared" si="771"/>
        <v>21084.019800000002</v>
      </c>
      <c r="AG5041" s="16">
        <v>0</v>
      </c>
      <c r="AH5041" s="83">
        <f t="shared" si="768"/>
        <v>351400.33</v>
      </c>
      <c r="AI5041" s="64"/>
      <c r="AJ5041" s="1" t="e">
        <v>#N/A</v>
      </c>
      <c r="AK5041" s="12">
        <f t="shared" si="772"/>
        <v>0</v>
      </c>
    </row>
    <row r="5042" spans="1:37" hidden="1" x14ac:dyDescent="0.3">
      <c r="A5042" s="104" t="s">
        <v>3418</v>
      </c>
      <c r="B5042" s="91" t="s">
        <v>35</v>
      </c>
      <c r="C5042" s="91" t="s">
        <v>189</v>
      </c>
      <c r="D5042" s="91" t="s">
        <v>190</v>
      </c>
      <c r="E5042" s="91" t="s">
        <v>208</v>
      </c>
      <c r="F5042" s="91" t="s">
        <v>208</v>
      </c>
      <c r="G5042" s="91" t="s">
        <v>208</v>
      </c>
      <c r="H5042" s="91">
        <v>229</v>
      </c>
      <c r="I5042" s="91" t="s">
        <v>3376</v>
      </c>
      <c r="J5042" s="2" t="s">
        <v>3337</v>
      </c>
      <c r="K5042" s="2" t="s">
        <v>3292</v>
      </c>
      <c r="L5042" s="2" t="s">
        <v>35</v>
      </c>
      <c r="M5042" s="91"/>
      <c r="N5042" s="64" t="s">
        <v>3292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200000</v>
      </c>
      <c r="U5042" s="7"/>
      <c r="V5042" s="7">
        <v>177089.29999999411</v>
      </c>
      <c r="W5042" s="83">
        <f t="shared" si="765"/>
        <v>22910.700000005891</v>
      </c>
      <c r="X5042" s="83">
        <f t="shared" si="766"/>
        <v>177089.29999999411</v>
      </c>
      <c r="Y5042" s="83"/>
      <c r="Z5042" s="16">
        <v>0</v>
      </c>
      <c r="AA5042" s="7">
        <v>0</v>
      </c>
      <c r="AB5042" s="7">
        <f t="shared" si="769"/>
        <v>177089.29999999411</v>
      </c>
      <c r="AC5042" s="5">
        <f t="shared" si="770"/>
        <v>0</v>
      </c>
      <c r="AD5042" s="83">
        <f t="shared" si="767"/>
        <v>177089.29999999411</v>
      </c>
      <c r="AE5042" s="3">
        <v>0.06</v>
      </c>
      <c r="AF5042" s="7">
        <f t="shared" si="771"/>
        <v>10625.357999999645</v>
      </c>
      <c r="AG5042" s="16">
        <v>0</v>
      </c>
      <c r="AH5042" s="83">
        <f t="shared" si="768"/>
        <v>177089.29999999411</v>
      </c>
      <c r="AI5042" s="64"/>
      <c r="AJ5042" s="1" t="s">
        <v>3706</v>
      </c>
      <c r="AK5042" s="12">
        <f t="shared" si="772"/>
        <v>0</v>
      </c>
    </row>
    <row r="5043" spans="1:37" hidden="1" x14ac:dyDescent="0.3">
      <c r="A5043" s="104" t="s">
        <v>3417</v>
      </c>
      <c r="B5043" s="91" t="s">
        <v>35</v>
      </c>
      <c r="C5043" s="91" t="s">
        <v>189</v>
      </c>
      <c r="D5043" s="91" t="s">
        <v>210</v>
      </c>
      <c r="E5043" s="91" t="s">
        <v>215</v>
      </c>
      <c r="F5043" s="91" t="s">
        <v>215</v>
      </c>
      <c r="G5043" s="91" t="s">
        <v>215</v>
      </c>
      <c r="H5043" s="91">
        <v>229</v>
      </c>
      <c r="I5043" s="91" t="s">
        <v>3376</v>
      </c>
      <c r="J5043" s="2" t="s">
        <v>3337</v>
      </c>
      <c r="K5043" s="2" t="s">
        <v>3292</v>
      </c>
      <c r="L5043" s="2" t="s">
        <v>35</v>
      </c>
      <c r="M5043" s="91"/>
      <c r="N5043" s="64" t="s">
        <v>3292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261501.7300000001</v>
      </c>
      <c r="U5043" s="7"/>
      <c r="V5043" s="7">
        <v>3762.14</v>
      </c>
      <c r="W5043" s="83">
        <f t="shared" si="765"/>
        <v>257739.59000000008</v>
      </c>
      <c r="X5043" s="83">
        <f t="shared" si="766"/>
        <v>3762.14</v>
      </c>
      <c r="Y5043" s="83"/>
      <c r="Z5043" s="16">
        <v>0</v>
      </c>
      <c r="AA5043" s="7">
        <v>0</v>
      </c>
      <c r="AB5043" s="7">
        <f t="shared" si="769"/>
        <v>3762.14</v>
      </c>
      <c r="AC5043" s="5">
        <f t="shared" si="770"/>
        <v>0</v>
      </c>
      <c r="AD5043" s="83">
        <f t="shared" si="767"/>
        <v>3762.14</v>
      </c>
      <c r="AE5043" s="3">
        <v>0.06</v>
      </c>
      <c r="AF5043" s="7">
        <f t="shared" si="771"/>
        <v>225.72839999999999</v>
      </c>
      <c r="AG5043" s="16">
        <v>0</v>
      </c>
      <c r="AH5043" s="83">
        <f t="shared" si="768"/>
        <v>3762.14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3418</v>
      </c>
      <c r="B5044" s="91" t="s">
        <v>35</v>
      </c>
      <c r="C5044" s="91" t="s">
        <v>59</v>
      </c>
      <c r="D5044" s="91" t="s">
        <v>60</v>
      </c>
      <c r="E5044" s="91" t="s">
        <v>224</v>
      </c>
      <c r="F5044" s="91" t="s">
        <v>225</v>
      </c>
      <c r="G5044" s="91" t="s">
        <v>224</v>
      </c>
      <c r="H5044" s="91">
        <v>229</v>
      </c>
      <c r="I5044" s="91" t="s">
        <v>3376</v>
      </c>
      <c r="J5044" s="2" t="s">
        <v>3337</v>
      </c>
      <c r="K5044" s="2" t="s">
        <v>3354</v>
      </c>
      <c r="L5044" s="2" t="s">
        <v>35</v>
      </c>
      <c r="M5044" s="91"/>
      <c r="N5044" s="64"/>
      <c r="O5044" s="64" t="s">
        <v>45</v>
      </c>
      <c r="P5044" s="64" t="s">
        <v>41</v>
      </c>
      <c r="Q5044" s="16">
        <v>0</v>
      </c>
      <c r="R5044" s="82"/>
      <c r="S5044" s="64"/>
      <c r="T5044" s="7">
        <v>9989.83</v>
      </c>
      <c r="U5044" s="7"/>
      <c r="V5044" s="7">
        <v>0</v>
      </c>
      <c r="W5044" s="83">
        <f t="shared" si="765"/>
        <v>9989.83</v>
      </c>
      <c r="X5044" s="83">
        <f t="shared" si="766"/>
        <v>0</v>
      </c>
      <c r="Y5044" s="83"/>
      <c r="Z5044" s="16">
        <v>0</v>
      </c>
      <c r="AA5044" s="7">
        <v>0</v>
      </c>
      <c r="AB5044" s="7">
        <f t="shared" si="769"/>
        <v>0</v>
      </c>
      <c r="AC5044" s="5">
        <f t="shared" si="770"/>
        <v>0</v>
      </c>
      <c r="AD5044" s="83">
        <f t="shared" si="767"/>
        <v>0</v>
      </c>
      <c r="AE5044" s="3">
        <v>0.06</v>
      </c>
      <c r="AF5044" s="7">
        <f t="shared" si="771"/>
        <v>0</v>
      </c>
      <c r="AG5044" s="16">
        <v>0</v>
      </c>
      <c r="AH5044" s="83">
        <f t="shared" si="768"/>
        <v>0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3418</v>
      </c>
      <c r="B5045" s="91" t="s">
        <v>35</v>
      </c>
      <c r="C5045" s="91" t="s">
        <v>59</v>
      </c>
      <c r="D5045" s="91" t="s">
        <v>60</v>
      </c>
      <c r="E5045" s="91" t="s">
        <v>79</v>
      </c>
      <c r="F5045" s="91" t="s">
        <v>82</v>
      </c>
      <c r="G5045" s="91" t="s">
        <v>79</v>
      </c>
      <c r="H5045" s="91">
        <v>229</v>
      </c>
      <c r="I5045" s="91" t="s">
        <v>3376</v>
      </c>
      <c r="J5045" s="2" t="s">
        <v>3337</v>
      </c>
      <c r="K5045" s="2" t="s">
        <v>3354</v>
      </c>
      <c r="L5045" s="2" t="s">
        <v>35</v>
      </c>
      <c r="M5045" s="91"/>
      <c r="N5045" s="64" t="s">
        <v>3354</v>
      </c>
      <c r="O5045" s="64" t="s">
        <v>45</v>
      </c>
      <c r="P5045" s="64" t="s">
        <v>93</v>
      </c>
      <c r="Q5045" s="16">
        <v>0.93</v>
      </c>
      <c r="R5045" s="82"/>
      <c r="S5045" s="64"/>
      <c r="T5045" s="7">
        <v>67081.169999999984</v>
      </c>
      <c r="U5045" s="7"/>
      <c r="V5045" s="7">
        <v>22297.189999999988</v>
      </c>
      <c r="W5045" s="83">
        <f t="shared" si="765"/>
        <v>44783.979999999996</v>
      </c>
      <c r="X5045" s="83">
        <f t="shared" si="766"/>
        <v>20736.386699999988</v>
      </c>
      <c r="Y5045" s="83"/>
      <c r="Z5045" s="16">
        <v>0</v>
      </c>
      <c r="AA5045" s="7">
        <v>0</v>
      </c>
      <c r="AB5045" s="7">
        <f t="shared" si="769"/>
        <v>20736.386699999988</v>
      </c>
      <c r="AC5045" s="5">
        <f t="shared" si="770"/>
        <v>1560.8032999999996</v>
      </c>
      <c r="AD5045" s="83">
        <f t="shared" si="767"/>
        <v>22297.189999999988</v>
      </c>
      <c r="AE5045" s="3">
        <v>0.06</v>
      </c>
      <c r="AF5045" s="7">
        <f t="shared" si="771"/>
        <v>1337.8313999999991</v>
      </c>
      <c r="AG5045" s="16">
        <v>0</v>
      </c>
      <c r="AH5045" s="83">
        <f t="shared" si="768"/>
        <v>22297.189999999988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3417</v>
      </c>
      <c r="B5046" s="91" t="s">
        <v>35</v>
      </c>
      <c r="C5046" s="91" t="s">
        <v>36</v>
      </c>
      <c r="D5046" s="91" t="s">
        <v>54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3376</v>
      </c>
      <c r="J5046" s="2" t="s">
        <v>3337</v>
      </c>
      <c r="K5046" s="2" t="s">
        <v>3354</v>
      </c>
      <c r="L5046" s="2" t="s">
        <v>35</v>
      </c>
      <c r="M5046" s="91"/>
      <c r="N5046" s="64" t="s">
        <v>3354</v>
      </c>
      <c r="O5046" s="64" t="s">
        <v>45</v>
      </c>
      <c r="P5046" s="64" t="s">
        <v>41</v>
      </c>
      <c r="Q5046" s="16">
        <v>0</v>
      </c>
      <c r="R5046" s="82"/>
      <c r="S5046" s="64"/>
      <c r="T5046" s="7">
        <v>-871.09000000011292</v>
      </c>
      <c r="U5046" s="7"/>
      <c r="V5046" s="7">
        <v>0</v>
      </c>
      <c r="W5046" s="83">
        <f t="shared" si="765"/>
        <v>-871.09000000011292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3418</v>
      </c>
      <c r="B5047" s="91" t="s">
        <v>35</v>
      </c>
      <c r="C5047" s="91" t="s">
        <v>65</v>
      </c>
      <c r="D5047" s="91" t="s">
        <v>66</v>
      </c>
      <c r="E5047" s="91" t="s">
        <v>231</v>
      </c>
      <c r="F5047" s="91" t="s">
        <v>231</v>
      </c>
      <c r="G5047" s="91" t="s">
        <v>231</v>
      </c>
      <c r="H5047" s="91">
        <v>229</v>
      </c>
      <c r="I5047" s="91" t="s">
        <v>3376</v>
      </c>
      <c r="J5047" s="2" t="s">
        <v>3337</v>
      </c>
      <c r="K5047" s="2" t="s">
        <v>3354</v>
      </c>
      <c r="L5047" s="2" t="s">
        <v>35</v>
      </c>
      <c r="M5047" s="91"/>
      <c r="N5047" s="64"/>
      <c r="O5047" s="64" t="s">
        <v>45</v>
      </c>
      <c r="P5047" s="64" t="s">
        <v>46</v>
      </c>
      <c r="Q5047" s="16">
        <v>0.08</v>
      </c>
      <c r="R5047" s="82"/>
      <c r="S5047" s="64"/>
      <c r="T5047" s="7">
        <v>109622.31000000046</v>
      </c>
      <c r="U5047" s="7"/>
      <c r="V5047" s="7">
        <v>0</v>
      </c>
      <c r="W5047" s="83">
        <f t="shared" si="765"/>
        <v>109622.31000000046</v>
      </c>
      <c r="X5047" s="83">
        <f t="shared" si="766"/>
        <v>0</v>
      </c>
      <c r="Y5047" s="83"/>
      <c r="Z5047" s="16">
        <v>0</v>
      </c>
      <c r="AA5047" s="7">
        <v>0</v>
      </c>
      <c r="AB5047" s="7">
        <f t="shared" si="769"/>
        <v>0</v>
      </c>
      <c r="AC5047" s="5">
        <f t="shared" si="770"/>
        <v>0</v>
      </c>
      <c r="AD5047" s="83">
        <f t="shared" si="767"/>
        <v>0</v>
      </c>
      <c r="AE5047" s="3">
        <v>0.06</v>
      </c>
      <c r="AF5047" s="7">
        <f t="shared" si="771"/>
        <v>0</v>
      </c>
      <c r="AG5047" s="16">
        <v>0</v>
      </c>
      <c r="AH5047" s="83">
        <f t="shared" si="768"/>
        <v>0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3418</v>
      </c>
      <c r="B5048" s="91" t="s">
        <v>35</v>
      </c>
      <c r="C5048" s="91" t="s">
        <v>65</v>
      </c>
      <c r="D5048" s="91" t="s">
        <v>66</v>
      </c>
      <c r="E5048" s="91" t="s">
        <v>235</v>
      </c>
      <c r="F5048" s="91" t="s">
        <v>235</v>
      </c>
      <c r="G5048" s="91" t="s">
        <v>235</v>
      </c>
      <c r="H5048" s="91">
        <v>229</v>
      </c>
      <c r="I5048" s="91" t="s">
        <v>3376</v>
      </c>
      <c r="J5048" s="2" t="s">
        <v>3337</v>
      </c>
      <c r="K5048" s="2" t="s">
        <v>3354</v>
      </c>
      <c r="L5048" s="2" t="s">
        <v>35</v>
      </c>
      <c r="M5048" s="91"/>
      <c r="N5048" s="64" t="s">
        <v>3354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497.80999999999767</v>
      </c>
      <c r="U5048" s="7"/>
      <c r="V5048" s="7">
        <v>497.81</v>
      </c>
      <c r="W5048" s="83">
        <f t="shared" si="765"/>
        <v>-2.3305801732931286E-12</v>
      </c>
      <c r="X5048" s="83">
        <f t="shared" si="766"/>
        <v>497.81</v>
      </c>
      <c r="Y5048" s="83"/>
      <c r="Z5048" s="16">
        <v>0</v>
      </c>
      <c r="AA5048" s="7">
        <v>0</v>
      </c>
      <c r="AB5048" s="7">
        <f t="shared" si="769"/>
        <v>497.81</v>
      </c>
      <c r="AC5048" s="5">
        <f t="shared" si="770"/>
        <v>0</v>
      </c>
      <c r="AD5048" s="83">
        <f t="shared" si="767"/>
        <v>497.81</v>
      </c>
      <c r="AE5048" s="3">
        <v>0.06</v>
      </c>
      <c r="AF5048" s="7">
        <f t="shared" si="771"/>
        <v>29.868600000000001</v>
      </c>
      <c r="AG5048" s="16">
        <v>0</v>
      </c>
      <c r="AH5048" s="83">
        <f t="shared" si="768"/>
        <v>497.81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3417</v>
      </c>
      <c r="B5049" s="91" t="s">
        <v>35</v>
      </c>
      <c r="C5049" s="91" t="s">
        <v>47</v>
      </c>
      <c r="D5049" s="91" t="s">
        <v>63</v>
      </c>
      <c r="E5049" s="91" t="s">
        <v>236</v>
      </c>
      <c r="F5049" s="91" t="s">
        <v>236</v>
      </c>
      <c r="G5049" s="91" t="s">
        <v>236</v>
      </c>
      <c r="H5049" s="91">
        <v>229</v>
      </c>
      <c r="I5049" s="91" t="s">
        <v>3376</v>
      </c>
      <c r="J5049" s="2" t="s">
        <v>3337</v>
      </c>
      <c r="K5049" s="2" t="s">
        <v>3354</v>
      </c>
      <c r="L5049" s="2" t="s">
        <v>35</v>
      </c>
      <c r="M5049" s="91"/>
      <c r="N5049" s="64"/>
      <c r="O5049" s="64" t="s">
        <v>45</v>
      </c>
      <c r="P5049" s="64" t="s">
        <v>41</v>
      </c>
      <c r="Q5049" s="16">
        <v>0</v>
      </c>
      <c r="R5049" s="82"/>
      <c r="S5049" s="64"/>
      <c r="T5049" s="7">
        <v>3.5100000000020373</v>
      </c>
      <c r="U5049" s="7"/>
      <c r="V5049" s="7">
        <v>0</v>
      </c>
      <c r="W5049" s="83">
        <f t="shared" si="765"/>
        <v>3.5100000000020373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3418</v>
      </c>
      <c r="B5050" s="91" t="s">
        <v>35</v>
      </c>
      <c r="C5050" s="91" t="s">
        <v>47</v>
      </c>
      <c r="D5050" s="91" t="s">
        <v>48</v>
      </c>
      <c r="E5050" s="91" t="s">
        <v>227</v>
      </c>
      <c r="F5050" s="91" t="s">
        <v>237</v>
      </c>
      <c r="G5050" s="91" t="s">
        <v>227</v>
      </c>
      <c r="H5050" s="91">
        <v>229</v>
      </c>
      <c r="I5050" s="91" t="s">
        <v>3376</v>
      </c>
      <c r="J5050" s="2" t="s">
        <v>3337</v>
      </c>
      <c r="K5050" s="2" t="s">
        <v>3354</v>
      </c>
      <c r="L5050" s="2" t="s">
        <v>35</v>
      </c>
      <c r="M5050" s="91"/>
      <c r="N5050" s="64"/>
      <c r="O5050" s="64" t="s">
        <v>45</v>
      </c>
      <c r="P5050" s="64" t="s">
        <v>46</v>
      </c>
      <c r="Q5050" s="16">
        <v>0.01</v>
      </c>
      <c r="R5050" s="82"/>
      <c r="S5050" s="64"/>
      <c r="T5050" s="7">
        <v>382494.92000000039</v>
      </c>
      <c r="U5050" s="7"/>
      <c r="V5050" s="7">
        <v>0</v>
      </c>
      <c r="W5050" s="83">
        <f t="shared" si="765"/>
        <v>382494.92000000039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3418</v>
      </c>
      <c r="B5051" s="91" t="s">
        <v>35</v>
      </c>
      <c r="C5051" s="91" t="s">
        <v>146</v>
      </c>
      <c r="D5051" s="91" t="s">
        <v>147</v>
      </c>
      <c r="E5051" s="91" t="s">
        <v>242</v>
      </c>
      <c r="F5051" s="91" t="s">
        <v>242</v>
      </c>
      <c r="G5051" s="91" t="s">
        <v>242</v>
      </c>
      <c r="H5051" s="91">
        <v>229</v>
      </c>
      <c r="I5051" s="91" t="s">
        <v>3376</v>
      </c>
      <c r="J5051" s="2" t="s">
        <v>3337</v>
      </c>
      <c r="K5051" s="2" t="s">
        <v>3354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132865.17000000016</v>
      </c>
      <c r="U5051" s="7"/>
      <c r="V5051" s="7">
        <v>0</v>
      </c>
      <c r="W5051" s="83">
        <f t="shared" si="765"/>
        <v>132865.17000000016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3418</v>
      </c>
      <c r="B5052" s="91" t="s">
        <v>35</v>
      </c>
      <c r="C5052" s="91" t="s">
        <v>146</v>
      </c>
      <c r="D5052" s="91" t="s">
        <v>154</v>
      </c>
      <c r="E5052" s="91" t="s">
        <v>243</v>
      </c>
      <c r="F5052" s="91" t="s">
        <v>243</v>
      </c>
      <c r="G5052" s="91" t="s">
        <v>243</v>
      </c>
      <c r="H5052" s="91">
        <v>229</v>
      </c>
      <c r="I5052" s="91" t="s">
        <v>3376</v>
      </c>
      <c r="J5052" s="2" t="s">
        <v>3337</v>
      </c>
      <c r="K5052" s="2" t="s">
        <v>3354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31406.659999999996</v>
      </c>
      <c r="U5052" s="7"/>
      <c r="V5052" s="7">
        <v>0</v>
      </c>
      <c r="W5052" s="83">
        <f t="shared" si="765"/>
        <v>31406.659999999996</v>
      </c>
      <c r="X5052" s="83">
        <f t="shared" si="766"/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si="767"/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si="768"/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3417</v>
      </c>
      <c r="B5053" s="91" t="s">
        <v>35</v>
      </c>
      <c r="C5053" s="91" t="s">
        <v>146</v>
      </c>
      <c r="D5053" s="91" t="s">
        <v>163</v>
      </c>
      <c r="E5053" s="91" t="s">
        <v>244</v>
      </c>
      <c r="F5053" s="91" t="s">
        <v>245</v>
      </c>
      <c r="G5053" s="91" t="s">
        <v>244</v>
      </c>
      <c r="H5053" s="91">
        <v>229</v>
      </c>
      <c r="I5053" s="91" t="s">
        <v>3376</v>
      </c>
      <c r="J5053" s="2" t="s">
        <v>3337</v>
      </c>
      <c r="K5053" s="2" t="s">
        <v>3354</v>
      </c>
      <c r="L5053" s="2" t="s">
        <v>35</v>
      </c>
      <c r="M5053" s="91"/>
      <c r="N5053" s="64"/>
      <c r="O5053" s="64" t="s">
        <v>45</v>
      </c>
      <c r="P5053" s="64" t="s">
        <v>41</v>
      </c>
      <c r="Q5053" s="16">
        <v>0</v>
      </c>
      <c r="R5053" s="82"/>
      <c r="S5053" s="64"/>
      <c r="T5053" s="7">
        <v>15439.349999999999</v>
      </c>
      <c r="U5053" s="7"/>
      <c r="V5053" s="7">
        <v>0</v>
      </c>
      <c r="W5053" s="83">
        <f t="shared" ref="W5053:W5116" si="773">T5053+U5053-V5053</f>
        <v>15439.349999999999</v>
      </c>
      <c r="X5053" s="83">
        <f t="shared" ref="X5053:X5116" si="774">IF(P5053="折扣",V5053*Q5053,IF(P5053="返现",V5053,V5053/(1+Q5053)))</f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ref="AD5053:AD5116" si="775">V5053</f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ref="AH5053:AH5116" si="776">V5053</f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3417</v>
      </c>
      <c r="B5054" s="91" t="s">
        <v>35</v>
      </c>
      <c r="C5054" s="91" t="s">
        <v>146</v>
      </c>
      <c r="D5054" s="91" t="s">
        <v>163</v>
      </c>
      <c r="E5054" s="91" t="s">
        <v>246</v>
      </c>
      <c r="F5054" s="91" t="s">
        <v>246</v>
      </c>
      <c r="G5054" s="91" t="s">
        <v>246</v>
      </c>
      <c r="H5054" s="91">
        <v>229</v>
      </c>
      <c r="I5054" s="91" t="s">
        <v>3376</v>
      </c>
      <c r="J5054" s="2" t="s">
        <v>3337</v>
      </c>
      <c r="K5054" s="2" t="s">
        <v>3354</v>
      </c>
      <c r="L5054" s="2" t="s">
        <v>35</v>
      </c>
      <c r="M5054" s="91"/>
      <c r="N5054" s="64"/>
      <c r="O5054" s="64" t="s">
        <v>45</v>
      </c>
      <c r="P5054" s="64" t="s">
        <v>46</v>
      </c>
      <c r="Q5054" s="16">
        <v>0.06</v>
      </c>
      <c r="R5054" s="82"/>
      <c r="S5054" s="64"/>
      <c r="T5054" s="7">
        <v>50000</v>
      </c>
      <c r="U5054" s="7"/>
      <c r="V5054" s="7">
        <v>0</v>
      </c>
      <c r="W5054" s="83">
        <f t="shared" si="773"/>
        <v>50000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3418</v>
      </c>
      <c r="B5055" s="91" t="s">
        <v>35</v>
      </c>
      <c r="C5055" s="91" t="s">
        <v>166</v>
      </c>
      <c r="D5055" s="91" t="s">
        <v>171</v>
      </c>
      <c r="E5055" s="91" t="s">
        <v>249</v>
      </c>
      <c r="F5055" s="91" t="s">
        <v>249</v>
      </c>
      <c r="G5055" s="91" t="s">
        <v>249</v>
      </c>
      <c r="H5055" s="91">
        <v>229</v>
      </c>
      <c r="I5055" s="91" t="s">
        <v>3376</v>
      </c>
      <c r="J5055" s="2" t="s">
        <v>3337</v>
      </c>
      <c r="K5055" s="2" t="s">
        <v>3354</v>
      </c>
      <c r="L5055" s="2" t="s">
        <v>35</v>
      </c>
      <c r="M5055" s="91"/>
      <c r="N5055" s="64"/>
      <c r="O5055" s="64" t="s">
        <v>45</v>
      </c>
      <c r="P5055" s="64" t="s">
        <v>41</v>
      </c>
      <c r="Q5055" s="16">
        <v>0</v>
      </c>
      <c r="R5055" s="82"/>
      <c r="S5055" s="64"/>
      <c r="T5055" s="7">
        <v>626655.07999999996</v>
      </c>
      <c r="U5055" s="7"/>
      <c r="V5055" s="7">
        <v>0</v>
      </c>
      <c r="W5055" s="83">
        <f t="shared" si="773"/>
        <v>626655.07999999996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3417</v>
      </c>
      <c r="B5056" s="91" t="s">
        <v>35</v>
      </c>
      <c r="C5056" s="91" t="s">
        <v>189</v>
      </c>
      <c r="D5056" s="91" t="s">
        <v>190</v>
      </c>
      <c r="E5056" s="91" t="s">
        <v>250</v>
      </c>
      <c r="F5056" s="91" t="s">
        <v>250</v>
      </c>
      <c r="G5056" s="91" t="s">
        <v>250</v>
      </c>
      <c r="H5056" s="91">
        <v>229</v>
      </c>
      <c r="I5056" s="91" t="s">
        <v>3376</v>
      </c>
      <c r="J5056" s="2" t="s">
        <v>3337</v>
      </c>
      <c r="K5056" s="2" t="s">
        <v>3292</v>
      </c>
      <c r="L5056" s="2" t="s">
        <v>35</v>
      </c>
      <c r="M5056" s="91"/>
      <c r="N5056" s="64" t="s">
        <v>3292</v>
      </c>
      <c r="O5056" s="64" t="s">
        <v>45</v>
      </c>
      <c r="P5056" s="64" t="s">
        <v>46</v>
      </c>
      <c r="Q5056" s="16">
        <v>0.02</v>
      </c>
      <c r="R5056" s="82"/>
      <c r="S5056" s="64"/>
      <c r="T5056" s="7">
        <v>54957.919999999409</v>
      </c>
      <c r="U5056" s="7"/>
      <c r="V5056" s="7">
        <v>0</v>
      </c>
      <c r="W5056" s="83">
        <f t="shared" si="773"/>
        <v>54957.919999999409</v>
      </c>
      <c r="X5056" s="83">
        <f t="shared" si="774"/>
        <v>0</v>
      </c>
      <c r="Y5056" s="83"/>
      <c r="Z5056" s="16">
        <v>0</v>
      </c>
      <c r="AA5056" s="7">
        <v>0</v>
      </c>
      <c r="AB5056" s="7">
        <f t="shared" si="769"/>
        <v>0</v>
      </c>
      <c r="AC5056" s="5">
        <f t="shared" si="770"/>
        <v>0</v>
      </c>
      <c r="AD5056" s="83">
        <f t="shared" si="775"/>
        <v>0</v>
      </c>
      <c r="AE5056" s="3">
        <v>0.06</v>
      </c>
      <c r="AF5056" s="7">
        <f t="shared" si="771"/>
        <v>0</v>
      </c>
      <c r="AG5056" s="16">
        <v>0</v>
      </c>
      <c r="AH5056" s="83">
        <f t="shared" si="776"/>
        <v>0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3418</v>
      </c>
      <c r="B5057" s="91" t="s">
        <v>35</v>
      </c>
      <c r="C5057" s="91" t="s">
        <v>189</v>
      </c>
      <c r="D5057" s="91" t="s">
        <v>190</v>
      </c>
      <c r="E5057" s="91" t="s">
        <v>251</v>
      </c>
      <c r="F5057" s="91" t="s">
        <v>251</v>
      </c>
      <c r="G5057" s="91" t="s">
        <v>251</v>
      </c>
      <c r="H5057" s="91">
        <v>229</v>
      </c>
      <c r="I5057" s="91" t="s">
        <v>3376</v>
      </c>
      <c r="J5057" s="2" t="s">
        <v>3337</v>
      </c>
      <c r="K5057" s="2" t="s">
        <v>3292</v>
      </c>
      <c r="L5057" s="2" t="s">
        <v>35</v>
      </c>
      <c r="M5057" s="91"/>
      <c r="N5057" s="64" t="s">
        <v>3292</v>
      </c>
      <c r="O5057" s="64" t="s">
        <v>45</v>
      </c>
      <c r="P5057" s="64" t="s">
        <v>46</v>
      </c>
      <c r="Q5057" s="16">
        <v>0.06</v>
      </c>
      <c r="R5057" s="82"/>
      <c r="S5057" s="64"/>
      <c r="T5057" s="7">
        <v>497506.96999999927</v>
      </c>
      <c r="U5057" s="7"/>
      <c r="V5057" s="7">
        <v>3579.5400000000004</v>
      </c>
      <c r="W5057" s="83">
        <f t="shared" si="773"/>
        <v>493927.42999999929</v>
      </c>
      <c r="X5057" s="83">
        <f t="shared" si="774"/>
        <v>3376.9245283018872</v>
      </c>
      <c r="Y5057" s="83"/>
      <c r="Z5057" s="16">
        <v>0</v>
      </c>
      <c r="AA5057" s="7">
        <v>0</v>
      </c>
      <c r="AB5057" s="7">
        <f t="shared" si="769"/>
        <v>3376.9245283018872</v>
      </c>
      <c r="AC5057" s="5">
        <f t="shared" si="770"/>
        <v>202.6154716981132</v>
      </c>
      <c r="AD5057" s="83">
        <f t="shared" si="775"/>
        <v>3579.5400000000004</v>
      </c>
      <c r="AE5057" s="3">
        <v>0.06</v>
      </c>
      <c r="AF5057" s="7">
        <f t="shared" si="771"/>
        <v>214.7724</v>
      </c>
      <c r="AG5057" s="16">
        <v>0</v>
      </c>
      <c r="AH5057" s="83">
        <f t="shared" si="776"/>
        <v>3579.5400000000004</v>
      </c>
      <c r="AI5057" s="64"/>
      <c r="AJ5057" s="1" t="e">
        <v>#N/A</v>
      </c>
      <c r="AK5057" s="12">
        <f t="shared" si="772"/>
        <v>0</v>
      </c>
    </row>
    <row r="5058" spans="1:37" hidden="1" x14ac:dyDescent="0.3">
      <c r="A5058" s="104" t="s">
        <v>3418</v>
      </c>
      <c r="B5058" s="91" t="s">
        <v>35</v>
      </c>
      <c r="C5058" s="91" t="s">
        <v>189</v>
      </c>
      <c r="D5058" s="91" t="s">
        <v>190</v>
      </c>
      <c r="E5058" s="91" t="s">
        <v>208</v>
      </c>
      <c r="F5058" s="91" t="s">
        <v>208</v>
      </c>
      <c r="G5058" s="91" t="s">
        <v>208</v>
      </c>
      <c r="H5058" s="91">
        <v>229</v>
      </c>
      <c r="I5058" s="91" t="s">
        <v>3376</v>
      </c>
      <c r="J5058" s="2" t="s">
        <v>3337</v>
      </c>
      <c r="K5058" s="2" t="s">
        <v>3292</v>
      </c>
      <c r="L5058" s="2" t="s">
        <v>35</v>
      </c>
      <c r="M5058" s="91"/>
      <c r="N5058" s="64" t="s">
        <v>3292</v>
      </c>
      <c r="O5058" s="64" t="s">
        <v>45</v>
      </c>
      <c r="P5058" s="64" t="s">
        <v>46</v>
      </c>
      <c r="Q5058" s="16">
        <v>0.04</v>
      </c>
      <c r="R5058" s="82"/>
      <c r="S5058" s="64"/>
      <c r="T5058" s="7">
        <v>10182.340000005897</v>
      </c>
      <c r="U5058" s="7"/>
      <c r="V5058" s="7">
        <v>10182.340000005897</v>
      </c>
      <c r="W5058" s="83">
        <f t="shared" si="773"/>
        <v>0</v>
      </c>
      <c r="X5058" s="83">
        <f t="shared" si="774"/>
        <v>9790.7115384672088</v>
      </c>
      <c r="Y5058" s="83"/>
      <c r="Z5058" s="16">
        <v>0</v>
      </c>
      <c r="AA5058" s="7">
        <v>0</v>
      </c>
      <c r="AB5058" s="7">
        <f t="shared" si="769"/>
        <v>9790.7115384672088</v>
      </c>
      <c r="AC5058" s="5">
        <f t="shared" si="770"/>
        <v>391.6284615386885</v>
      </c>
      <c r="AD5058" s="83">
        <f t="shared" si="775"/>
        <v>10182.340000005897</v>
      </c>
      <c r="AE5058" s="3">
        <v>0.06</v>
      </c>
      <c r="AF5058" s="7">
        <f t="shared" si="771"/>
        <v>610.94040000035386</v>
      </c>
      <c r="AG5058" s="16">
        <v>0</v>
      </c>
      <c r="AH5058" s="83">
        <f t="shared" si="776"/>
        <v>10182.340000005897</v>
      </c>
      <c r="AI5058" s="64"/>
      <c r="AJ5058" s="1" t="s">
        <v>3706</v>
      </c>
      <c r="AK5058" s="12">
        <f t="shared" si="772"/>
        <v>0</v>
      </c>
    </row>
    <row r="5059" spans="1:37" hidden="1" x14ac:dyDescent="0.3">
      <c r="A5059" s="104" t="s">
        <v>3418</v>
      </c>
      <c r="B5059" s="91" t="s">
        <v>35</v>
      </c>
      <c r="C5059" s="91" t="s">
        <v>189</v>
      </c>
      <c r="D5059" s="91" t="s">
        <v>210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3376</v>
      </c>
      <c r="J5059" s="2" t="s">
        <v>3337</v>
      </c>
      <c r="K5059" s="2" t="s">
        <v>3292</v>
      </c>
      <c r="L5059" s="2" t="s">
        <v>35</v>
      </c>
      <c r="M5059" s="91"/>
      <c r="N5059" s="64" t="s">
        <v>3292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39848.28999999995</v>
      </c>
      <c r="U5059" s="7"/>
      <c r="V5059" s="7">
        <v>17844.71</v>
      </c>
      <c r="W5059" s="83">
        <f t="shared" si="773"/>
        <v>22003.579999999951</v>
      </c>
      <c r="X5059" s="83">
        <f t="shared" si="774"/>
        <v>17324.961165048542</v>
      </c>
      <c r="Y5059" s="83"/>
      <c r="Z5059" s="16">
        <v>0</v>
      </c>
      <c r="AA5059" s="7">
        <v>0</v>
      </c>
      <c r="AB5059" s="7">
        <f t="shared" si="769"/>
        <v>17324.961165048542</v>
      </c>
      <c r="AC5059" s="5">
        <f t="shared" si="770"/>
        <v>519.74883495145696</v>
      </c>
      <c r="AD5059" s="83">
        <f t="shared" si="775"/>
        <v>17844.71</v>
      </c>
      <c r="AE5059" s="3">
        <v>0.06</v>
      </c>
      <c r="AF5059" s="7">
        <f t="shared" si="771"/>
        <v>1070.6825999999999</v>
      </c>
      <c r="AG5059" s="16">
        <v>0</v>
      </c>
      <c r="AH5059" s="83">
        <f t="shared" si="776"/>
        <v>17844.71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3418</v>
      </c>
      <c r="B5060" s="91" t="s">
        <v>35</v>
      </c>
      <c r="C5060" s="91" t="s">
        <v>189</v>
      </c>
      <c r="D5060" s="91" t="s">
        <v>210</v>
      </c>
      <c r="E5060" s="91" t="s">
        <v>254</v>
      </c>
      <c r="F5060" s="91" t="s">
        <v>254</v>
      </c>
      <c r="G5060" s="91" t="s">
        <v>254</v>
      </c>
      <c r="H5060" s="91">
        <v>229</v>
      </c>
      <c r="I5060" s="91" t="s">
        <v>3376</v>
      </c>
      <c r="J5060" s="2" t="s">
        <v>3337</v>
      </c>
      <c r="K5060" s="2" t="s">
        <v>3354</v>
      </c>
      <c r="L5060" s="2" t="s">
        <v>35</v>
      </c>
      <c r="M5060" s="91"/>
      <c r="N5060" s="64"/>
      <c r="O5060" s="64" t="s">
        <v>45</v>
      </c>
      <c r="P5060" s="64" t="s">
        <v>46</v>
      </c>
      <c r="Q5060" s="16">
        <v>0.03</v>
      </c>
      <c r="R5060" s="82"/>
      <c r="S5060" s="64"/>
      <c r="T5060" s="7">
        <v>242260.61999999976</v>
      </c>
      <c r="U5060" s="7"/>
      <c r="V5060" s="7">
        <v>0</v>
      </c>
      <c r="W5060" s="83">
        <f t="shared" si="773"/>
        <v>242260.61999999976</v>
      </c>
      <c r="X5060" s="83">
        <f t="shared" si="774"/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0</v>
      </c>
      <c r="AD5060" s="83">
        <f t="shared" si="775"/>
        <v>0</v>
      </c>
      <c r="AE5060" s="3">
        <v>0.06</v>
      </c>
      <c r="AF5060" s="7">
        <f t="shared" si="771"/>
        <v>0</v>
      </c>
      <c r="AG5060" s="16">
        <v>0</v>
      </c>
      <c r="AH5060" s="83">
        <f t="shared" si="776"/>
        <v>0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3417</v>
      </c>
      <c r="B5061" s="91" t="s">
        <v>35</v>
      </c>
      <c r="C5061" s="91" t="s">
        <v>97</v>
      </c>
      <c r="D5061" s="91" t="s">
        <v>98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3376</v>
      </c>
      <c r="J5061" s="2" t="s">
        <v>3337</v>
      </c>
      <c r="K5061" s="2" t="s">
        <v>3354</v>
      </c>
      <c r="L5061" s="2" t="s">
        <v>35</v>
      </c>
      <c r="M5061" s="91"/>
      <c r="N5061" s="64" t="s">
        <v>3354</v>
      </c>
      <c r="O5061" s="64" t="s">
        <v>45</v>
      </c>
      <c r="P5061" s="64" t="s">
        <v>41</v>
      </c>
      <c r="Q5061" s="16">
        <v>0</v>
      </c>
      <c r="R5061" s="82"/>
      <c r="S5061" s="64" t="s">
        <v>3647</v>
      </c>
      <c r="T5061" s="7">
        <v>9574.2799999999916</v>
      </c>
      <c r="U5061" s="7"/>
      <c r="V5061" s="7">
        <v>4953.59</v>
      </c>
      <c r="W5061" s="83">
        <f t="shared" si="773"/>
        <v>4620.6899999999914</v>
      </c>
      <c r="X5061" s="83"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4953.59</v>
      </c>
      <c r="AD5061" s="83">
        <f t="shared" si="775"/>
        <v>4953.59</v>
      </c>
      <c r="AE5061" s="3">
        <v>0.06</v>
      </c>
      <c r="AF5061" s="7">
        <f t="shared" si="771"/>
        <v>297.21539999999999</v>
      </c>
      <c r="AG5061" s="16">
        <v>0</v>
      </c>
      <c r="AH5061" s="83">
        <f t="shared" si="776"/>
        <v>4953.59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3417</v>
      </c>
      <c r="B5062" s="91" t="s">
        <v>35</v>
      </c>
      <c r="C5062" s="91" t="s">
        <v>47</v>
      </c>
      <c r="D5062" s="91" t="s">
        <v>63</v>
      </c>
      <c r="E5062" s="91" t="s">
        <v>259</v>
      </c>
      <c r="F5062" s="91" t="s">
        <v>259</v>
      </c>
      <c r="G5062" s="91" t="s">
        <v>259</v>
      </c>
      <c r="H5062" s="91">
        <v>229</v>
      </c>
      <c r="I5062" s="91" t="s">
        <v>3376</v>
      </c>
      <c r="J5062" s="2" t="s">
        <v>3337</v>
      </c>
      <c r="K5062" s="2" t="s">
        <v>3354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0.06</v>
      </c>
      <c r="R5062" s="82"/>
      <c r="S5062" s="64"/>
      <c r="T5062" s="7">
        <v>1275.9200000000019</v>
      </c>
      <c r="U5062" s="7"/>
      <c r="V5062" s="7">
        <v>0</v>
      </c>
      <c r="W5062" s="83">
        <f t="shared" si="773"/>
        <v>1275.9200000000019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3417</v>
      </c>
      <c r="B5063" s="91" t="s">
        <v>35</v>
      </c>
      <c r="C5063" s="91" t="s">
        <v>47</v>
      </c>
      <c r="D5063" s="91" t="s">
        <v>63</v>
      </c>
      <c r="E5063" s="91" t="s">
        <v>260</v>
      </c>
      <c r="F5063" s="91" t="s">
        <v>260</v>
      </c>
      <c r="G5063" s="91" t="s">
        <v>260</v>
      </c>
      <c r="H5063" s="91">
        <v>229</v>
      </c>
      <c r="I5063" s="91" t="s">
        <v>3376</v>
      </c>
      <c r="J5063" s="2" t="s">
        <v>3337</v>
      </c>
      <c r="K5063" s="2" t="s">
        <v>3354</v>
      </c>
      <c r="L5063" s="2" t="s">
        <v>35</v>
      </c>
      <c r="M5063" s="91"/>
      <c r="N5063" s="64"/>
      <c r="O5063" s="64" t="s">
        <v>45</v>
      </c>
      <c r="P5063" s="64" t="s">
        <v>46</v>
      </c>
      <c r="Q5063" s="16">
        <v>0.03</v>
      </c>
      <c r="R5063" s="82"/>
      <c r="S5063" s="64"/>
      <c r="T5063" s="7">
        <v>13934.639999999985</v>
      </c>
      <c r="U5063" s="7"/>
      <c r="V5063" s="7">
        <v>0</v>
      </c>
      <c r="W5063" s="83">
        <f t="shared" si="773"/>
        <v>13934.639999999985</v>
      </c>
      <c r="X5063" s="83">
        <f t="shared" si="774"/>
        <v>0</v>
      </c>
      <c r="Y5063" s="83"/>
      <c r="Z5063" s="16">
        <v>0</v>
      </c>
      <c r="AA5063" s="7">
        <v>0</v>
      </c>
      <c r="AB5063" s="7">
        <f t="shared" si="769"/>
        <v>0</v>
      </c>
      <c r="AC5063" s="5">
        <f t="shared" si="770"/>
        <v>0</v>
      </c>
      <c r="AD5063" s="83">
        <f t="shared" si="775"/>
        <v>0</v>
      </c>
      <c r="AE5063" s="3">
        <v>0.06</v>
      </c>
      <c r="AF5063" s="7">
        <f t="shared" si="771"/>
        <v>0</v>
      </c>
      <c r="AG5063" s="16">
        <v>0</v>
      </c>
      <c r="AH5063" s="83">
        <f t="shared" si="776"/>
        <v>0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3417</v>
      </c>
      <c r="B5064" s="91" t="s">
        <v>35</v>
      </c>
      <c r="C5064" s="91" t="s">
        <v>47</v>
      </c>
      <c r="D5064" s="91" t="s">
        <v>63</v>
      </c>
      <c r="E5064" s="91" t="s">
        <v>261</v>
      </c>
      <c r="F5064" s="91" t="s">
        <v>261</v>
      </c>
      <c r="G5064" s="91" t="s">
        <v>261</v>
      </c>
      <c r="H5064" s="91">
        <v>229</v>
      </c>
      <c r="I5064" s="91" t="s">
        <v>3376</v>
      </c>
      <c r="J5064" s="2" t="s">
        <v>3337</v>
      </c>
      <c r="K5064" s="2" t="s">
        <v>3354</v>
      </c>
      <c r="L5064" s="2" t="s">
        <v>35</v>
      </c>
      <c r="M5064" s="91"/>
      <c r="N5064" s="64" t="s">
        <v>3354</v>
      </c>
      <c r="O5064" s="64" t="s">
        <v>45</v>
      </c>
      <c r="P5064" s="64" t="s">
        <v>41</v>
      </c>
      <c r="Q5064" s="16">
        <v>0</v>
      </c>
      <c r="R5064" s="82"/>
      <c r="S5064" s="64"/>
      <c r="T5064" s="7">
        <v>20638.059999999998</v>
      </c>
      <c r="U5064" s="7"/>
      <c r="V5064" s="7">
        <v>12172.580000000004</v>
      </c>
      <c r="W5064" s="83">
        <f t="shared" si="773"/>
        <v>8465.4799999999941</v>
      </c>
      <c r="X5064" s="83">
        <f t="shared" si="774"/>
        <v>12172.580000000004</v>
      </c>
      <c r="Y5064" s="83"/>
      <c r="Z5064" s="16">
        <v>0</v>
      </c>
      <c r="AA5064" s="7">
        <v>0</v>
      </c>
      <c r="AB5064" s="7">
        <f t="shared" si="769"/>
        <v>12172.580000000004</v>
      </c>
      <c r="AC5064" s="5">
        <f t="shared" si="770"/>
        <v>0</v>
      </c>
      <c r="AD5064" s="83">
        <f t="shared" si="775"/>
        <v>12172.580000000004</v>
      </c>
      <c r="AE5064" s="3">
        <v>0.06</v>
      </c>
      <c r="AF5064" s="7">
        <f t="shared" si="771"/>
        <v>730.35480000000018</v>
      </c>
      <c r="AG5064" s="16">
        <v>0</v>
      </c>
      <c r="AH5064" s="83">
        <f t="shared" si="776"/>
        <v>12172.580000000004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3417</v>
      </c>
      <c r="B5065" s="91" t="s">
        <v>35</v>
      </c>
      <c r="C5065" s="91" t="s">
        <v>47</v>
      </c>
      <c r="D5065" s="91" t="s">
        <v>48</v>
      </c>
      <c r="E5065" s="91" t="s">
        <v>50</v>
      </c>
      <c r="F5065" s="91" t="s">
        <v>262</v>
      </c>
      <c r="G5065" s="91" t="s">
        <v>50</v>
      </c>
      <c r="H5065" s="91">
        <v>229</v>
      </c>
      <c r="I5065" s="91" t="s">
        <v>3376</v>
      </c>
      <c r="J5065" s="2" t="s">
        <v>3337</v>
      </c>
      <c r="K5065" s="2" t="s">
        <v>3354</v>
      </c>
      <c r="L5065" s="2" t="s">
        <v>35</v>
      </c>
      <c r="M5065" s="91"/>
      <c r="N5065" s="64"/>
      <c r="O5065" s="64" t="s">
        <v>106</v>
      </c>
      <c r="P5065" s="64" t="s">
        <v>46</v>
      </c>
      <c r="Q5065" s="16">
        <v>0.1</v>
      </c>
      <c r="R5065" s="82"/>
      <c r="S5065" s="64"/>
      <c r="T5065" s="7">
        <v>278207.93000000005</v>
      </c>
      <c r="U5065" s="7"/>
      <c r="V5065" s="7">
        <v>0</v>
      </c>
      <c r="W5065" s="83">
        <f t="shared" si="773"/>
        <v>278207.93000000005</v>
      </c>
      <c r="X5065" s="83">
        <f t="shared" si="774"/>
        <v>0</v>
      </c>
      <c r="Y5065" s="83"/>
      <c r="Z5065" s="16">
        <v>0</v>
      </c>
      <c r="AA5065" s="7">
        <v>0</v>
      </c>
      <c r="AB5065" s="7">
        <f t="shared" si="769"/>
        <v>0</v>
      </c>
      <c r="AC5065" s="5">
        <f t="shared" si="770"/>
        <v>0</v>
      </c>
      <c r="AD5065" s="83">
        <f t="shared" si="775"/>
        <v>0</v>
      </c>
      <c r="AE5065" s="3">
        <v>0.06</v>
      </c>
      <c r="AF5065" s="7">
        <f t="shared" si="771"/>
        <v>0</v>
      </c>
      <c r="AG5065" s="16">
        <v>0</v>
      </c>
      <c r="AH5065" s="83">
        <f t="shared" si="776"/>
        <v>0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3417</v>
      </c>
      <c r="B5066" s="91" t="s">
        <v>35</v>
      </c>
      <c r="C5066" s="91" t="s">
        <v>146</v>
      </c>
      <c r="D5066" s="91" t="s">
        <v>147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3376</v>
      </c>
      <c r="J5066" s="2" t="s">
        <v>3337</v>
      </c>
      <c r="K5066" s="2" t="s">
        <v>3354</v>
      </c>
      <c r="L5066" s="2" t="s">
        <v>35</v>
      </c>
      <c r="M5066" s="91"/>
      <c r="N5066" s="64" t="s">
        <v>3354</v>
      </c>
      <c r="O5066" s="64" t="s">
        <v>45</v>
      </c>
      <c r="P5066" s="64" t="s">
        <v>41</v>
      </c>
      <c r="Q5066" s="16">
        <v>0</v>
      </c>
      <c r="R5066" s="82"/>
      <c r="S5066" s="64" t="s">
        <v>3648</v>
      </c>
      <c r="T5066" s="7">
        <v>31610.540000000852</v>
      </c>
      <c r="U5066" s="7"/>
      <c r="V5066" s="7">
        <v>23540.599999999995</v>
      </c>
      <c r="W5066" s="83">
        <f t="shared" si="773"/>
        <v>8069.9400000008573</v>
      </c>
      <c r="X5066" s="83">
        <f>IF(P5066="折扣",V5066*Q5066,IF(P5066="返现",V5066,V5066/(1+Q5066)))-17032.05</f>
        <v>6508.5499999999956</v>
      </c>
      <c r="Y5066" s="83"/>
      <c r="Z5066" s="16">
        <v>0</v>
      </c>
      <c r="AA5066" s="7">
        <v>0</v>
      </c>
      <c r="AB5066" s="7">
        <f t="shared" si="769"/>
        <v>6508.5499999999956</v>
      </c>
      <c r="AC5066" s="5">
        <f t="shared" si="770"/>
        <v>17032.05</v>
      </c>
      <c r="AD5066" s="83">
        <f t="shared" si="775"/>
        <v>23540.599999999995</v>
      </c>
      <c r="AE5066" s="3">
        <v>0.06</v>
      </c>
      <c r="AF5066" s="7">
        <f t="shared" si="771"/>
        <v>1412.4359999999997</v>
      </c>
      <c r="AG5066" s="16">
        <v>0</v>
      </c>
      <c r="AH5066" s="83">
        <f t="shared" si="776"/>
        <v>23540.599999999995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3417</v>
      </c>
      <c r="B5067" s="91" t="s">
        <v>35</v>
      </c>
      <c r="C5067" s="91" t="s">
        <v>166</v>
      </c>
      <c r="D5067" s="91" t="s">
        <v>167</v>
      </c>
      <c r="E5067" s="91" t="s">
        <v>265</v>
      </c>
      <c r="F5067" s="91" t="s">
        <v>266</v>
      </c>
      <c r="G5067" s="91" t="s">
        <v>265</v>
      </c>
      <c r="H5067" s="91">
        <v>229</v>
      </c>
      <c r="I5067" s="91" t="s">
        <v>3376</v>
      </c>
      <c r="J5067" s="2" t="s">
        <v>3337</v>
      </c>
      <c r="K5067" s="2" t="s">
        <v>3354</v>
      </c>
      <c r="L5067" s="2" t="s">
        <v>35</v>
      </c>
      <c r="M5067" s="91"/>
      <c r="N5067" s="64" t="s">
        <v>3354</v>
      </c>
      <c r="O5067" s="64" t="s">
        <v>45</v>
      </c>
      <c r="P5067" s="64" t="s">
        <v>46</v>
      </c>
      <c r="Q5067" s="16">
        <v>0.02</v>
      </c>
      <c r="R5067" s="82"/>
      <c r="S5067" s="64"/>
      <c r="T5067" s="7">
        <v>57337.81</v>
      </c>
      <c r="U5067" s="7"/>
      <c r="V5067" s="7">
        <v>57291.920000000013</v>
      </c>
      <c r="W5067" s="83">
        <f t="shared" si="773"/>
        <v>45.889999999984866</v>
      </c>
      <c r="X5067" s="83">
        <f t="shared" si="774"/>
        <v>56168.549019607854</v>
      </c>
      <c r="Y5067" s="83"/>
      <c r="Z5067" s="16">
        <v>0</v>
      </c>
      <c r="AA5067" s="7">
        <v>0</v>
      </c>
      <c r="AB5067" s="7">
        <f t="shared" si="769"/>
        <v>56168.549019607854</v>
      </c>
      <c r="AC5067" s="5">
        <f t="shared" si="770"/>
        <v>1123.3709803921593</v>
      </c>
      <c r="AD5067" s="83">
        <f t="shared" si="775"/>
        <v>57291.920000000013</v>
      </c>
      <c r="AE5067" s="3">
        <v>0.06</v>
      </c>
      <c r="AF5067" s="7">
        <f t="shared" si="771"/>
        <v>3437.5152000000007</v>
      </c>
      <c r="AG5067" s="16">
        <v>0</v>
      </c>
      <c r="AH5067" s="83">
        <f t="shared" si="776"/>
        <v>57291.920000000013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3418</v>
      </c>
      <c r="B5068" s="91" t="s">
        <v>35</v>
      </c>
      <c r="C5068" s="91" t="s">
        <v>36</v>
      </c>
      <c r="D5068" s="91" t="s">
        <v>54</v>
      </c>
      <c r="E5068" s="91" t="s">
        <v>267</v>
      </c>
      <c r="F5068" s="91" t="s">
        <v>267</v>
      </c>
      <c r="G5068" s="91" t="s">
        <v>267</v>
      </c>
      <c r="H5068" s="91">
        <v>229</v>
      </c>
      <c r="I5068" s="91" t="s">
        <v>3376</v>
      </c>
      <c r="J5068" s="2" t="s">
        <v>3337</v>
      </c>
      <c r="K5068" s="2" t="s">
        <v>3354</v>
      </c>
      <c r="L5068" s="2" t="s">
        <v>35</v>
      </c>
      <c r="M5068" s="91"/>
      <c r="N5068" s="64"/>
      <c r="O5068" s="64" t="s">
        <v>45</v>
      </c>
      <c r="P5068" s="64" t="s">
        <v>41</v>
      </c>
      <c r="Q5068" s="16">
        <v>0</v>
      </c>
      <c r="R5068" s="82"/>
      <c r="S5068" s="64"/>
      <c r="T5068" s="7">
        <v>147006.94999999969</v>
      </c>
      <c r="U5068" s="7"/>
      <c r="V5068" s="7">
        <v>0</v>
      </c>
      <c r="W5068" s="83">
        <f t="shared" si="773"/>
        <v>147006.94999999969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si="769"/>
        <v>0</v>
      </c>
      <c r="AC5068" s="5">
        <f t="shared" si="770"/>
        <v>0</v>
      </c>
      <c r="AD5068" s="83">
        <f t="shared" si="775"/>
        <v>0</v>
      </c>
      <c r="AE5068" s="3">
        <v>0.06</v>
      </c>
      <c r="AF5068" s="7">
        <f t="shared" si="771"/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3420</v>
      </c>
      <c r="B5069" s="91" t="s">
        <v>35</v>
      </c>
      <c r="C5069" s="91" t="s">
        <v>189</v>
      </c>
      <c r="D5069" s="91" t="s">
        <v>190</v>
      </c>
      <c r="E5069" s="91" t="s">
        <v>268</v>
      </c>
      <c r="F5069" s="91" t="s">
        <v>268</v>
      </c>
      <c r="G5069" s="91" t="s">
        <v>268</v>
      </c>
      <c r="H5069" s="91">
        <v>229</v>
      </c>
      <c r="I5069" s="91" t="s">
        <v>3376</v>
      </c>
      <c r="J5069" s="2" t="s">
        <v>3337</v>
      </c>
      <c r="K5069" s="2" t="s">
        <v>3354</v>
      </c>
      <c r="L5069" s="2" t="s">
        <v>35</v>
      </c>
      <c r="M5069" s="91"/>
      <c r="N5069" s="64"/>
      <c r="O5069" s="64" t="s">
        <v>45</v>
      </c>
      <c r="P5069" s="64" t="s">
        <v>46</v>
      </c>
      <c r="Q5069" s="16">
        <v>0.03</v>
      </c>
      <c r="R5069" s="82"/>
      <c r="S5069" s="64"/>
      <c r="T5069" s="7">
        <v>991.68000000002212</v>
      </c>
      <c r="U5069" s="7"/>
      <c r="V5069" s="7">
        <v>0</v>
      </c>
      <c r="W5069" s="83">
        <f t="shared" si="773"/>
        <v>991.68000000002212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ref="AB5069:AB5132" si="777">X5069+AA5069</f>
        <v>0</v>
      </c>
      <c r="AC5069" s="5">
        <f t="shared" ref="AC5069:AC5132" si="778">IF(P5069="返现",X5069*Q5069,V5069-X5069)</f>
        <v>0</v>
      </c>
      <c r="AD5069" s="83">
        <f t="shared" si="775"/>
        <v>0</v>
      </c>
      <c r="AE5069" s="3">
        <v>0.06</v>
      </c>
      <c r="AF5069" s="7">
        <f t="shared" ref="AF5069:AF5132" si="779">AD5069*AE5069</f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3417</v>
      </c>
      <c r="B5070" s="91" t="s">
        <v>35</v>
      </c>
      <c r="C5070" s="91" t="s">
        <v>166</v>
      </c>
      <c r="D5070" s="91" t="s">
        <v>176</v>
      </c>
      <c r="E5070" s="91" t="s">
        <v>271</v>
      </c>
      <c r="F5070" s="91" t="s">
        <v>271</v>
      </c>
      <c r="G5070" s="91" t="s">
        <v>271</v>
      </c>
      <c r="H5070" s="91">
        <v>229</v>
      </c>
      <c r="I5070" s="91" t="s">
        <v>3376</v>
      </c>
      <c r="J5070" s="2" t="s">
        <v>3337</v>
      </c>
      <c r="K5070" s="2" t="s">
        <v>3354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11077.229999999978</v>
      </c>
      <c r="U5070" s="7"/>
      <c r="V5070" s="7">
        <v>0</v>
      </c>
      <c r="W5070" s="83">
        <f t="shared" si="773"/>
        <v>11077.229999999978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3417</v>
      </c>
      <c r="B5071" s="91" t="s">
        <v>35</v>
      </c>
      <c r="C5071" s="91" t="s">
        <v>36</v>
      </c>
      <c r="D5071" s="91" t="s">
        <v>226</v>
      </c>
      <c r="E5071" s="91" t="s">
        <v>272</v>
      </c>
      <c r="F5071" s="91" t="s">
        <v>272</v>
      </c>
      <c r="G5071" s="91" t="s">
        <v>272</v>
      </c>
      <c r="H5071" s="91">
        <v>229</v>
      </c>
      <c r="I5071" s="91" t="s">
        <v>3376</v>
      </c>
      <c r="J5071" s="2" t="s">
        <v>3337</v>
      </c>
      <c r="K5071" s="2" t="s">
        <v>3354</v>
      </c>
      <c r="L5071" s="2" t="s">
        <v>35</v>
      </c>
      <c r="M5071" s="91"/>
      <c r="N5071" s="64"/>
      <c r="O5071" s="64" t="s">
        <v>45</v>
      </c>
      <c r="P5071" s="64" t="s">
        <v>41</v>
      </c>
      <c r="Q5071" s="16">
        <v>0</v>
      </c>
      <c r="R5071" s="82"/>
      <c r="S5071" s="64"/>
      <c r="T5071" s="7">
        <v>42453.569999999694</v>
      </c>
      <c r="U5071" s="7"/>
      <c r="V5071" s="7">
        <v>0</v>
      </c>
      <c r="W5071" s="83">
        <f t="shared" si="773"/>
        <v>42453.569999999694</v>
      </c>
      <c r="X5071" s="83">
        <f t="shared" si="774"/>
        <v>0</v>
      </c>
      <c r="Y5071" s="83"/>
      <c r="Z5071" s="16">
        <v>0</v>
      </c>
      <c r="AA5071" s="7">
        <v>0</v>
      </c>
      <c r="AB5071" s="7">
        <f t="shared" si="777"/>
        <v>0</v>
      </c>
      <c r="AC5071" s="5">
        <f t="shared" si="778"/>
        <v>0</v>
      </c>
      <c r="AD5071" s="83">
        <f t="shared" si="775"/>
        <v>0</v>
      </c>
      <c r="AE5071" s="3">
        <v>0.06</v>
      </c>
      <c r="AF5071" s="7">
        <f t="shared" si="779"/>
        <v>0</v>
      </c>
      <c r="AG5071" s="16">
        <v>0</v>
      </c>
      <c r="AH5071" s="83">
        <f t="shared" si="776"/>
        <v>0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3417</v>
      </c>
      <c r="B5072" s="91" t="s">
        <v>35</v>
      </c>
      <c r="C5072" s="91" t="s">
        <v>36</v>
      </c>
      <c r="D5072" s="91" t="s">
        <v>226</v>
      </c>
      <c r="E5072" s="91" t="s">
        <v>227</v>
      </c>
      <c r="F5072" s="91" t="s">
        <v>227</v>
      </c>
      <c r="G5072" s="91" t="s">
        <v>227</v>
      </c>
      <c r="H5072" s="91">
        <v>229</v>
      </c>
      <c r="I5072" s="91" t="s">
        <v>3376</v>
      </c>
      <c r="J5072" s="2" t="s">
        <v>3337</v>
      </c>
      <c r="K5072" s="2" t="s">
        <v>3354</v>
      </c>
      <c r="L5072" s="2" t="s">
        <v>35</v>
      </c>
      <c r="M5072" s="91"/>
      <c r="N5072" s="64" t="s">
        <v>3354</v>
      </c>
      <c r="O5072" s="64" t="s">
        <v>45</v>
      </c>
      <c r="P5072" s="64" t="s">
        <v>46</v>
      </c>
      <c r="Q5072" s="16">
        <v>0.01</v>
      </c>
      <c r="R5072" s="82"/>
      <c r="S5072" s="64"/>
      <c r="T5072" s="7">
        <v>1093783.0199999996</v>
      </c>
      <c r="U5072" s="7"/>
      <c r="V5072" s="7">
        <v>0.76</v>
      </c>
      <c r="W5072" s="83">
        <f t="shared" si="773"/>
        <v>1093782.2599999995</v>
      </c>
      <c r="X5072" s="83">
        <f t="shared" si="774"/>
        <v>0.75247524752475248</v>
      </c>
      <c r="Y5072" s="83"/>
      <c r="Z5072" s="16">
        <v>0</v>
      </c>
      <c r="AA5072" s="7">
        <v>0</v>
      </c>
      <c r="AB5072" s="7">
        <f t="shared" si="777"/>
        <v>0.75247524752475248</v>
      </c>
      <c r="AC5072" s="5">
        <f t="shared" si="778"/>
        <v>7.5247524752475314E-3</v>
      </c>
      <c r="AD5072" s="83">
        <f t="shared" si="775"/>
        <v>0.76</v>
      </c>
      <c r="AE5072" s="3">
        <v>0.06</v>
      </c>
      <c r="AF5072" s="7">
        <f t="shared" si="779"/>
        <v>4.5600000000000002E-2</v>
      </c>
      <c r="AG5072" s="16">
        <v>0</v>
      </c>
      <c r="AH5072" s="83">
        <f t="shared" si="776"/>
        <v>0.76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3417</v>
      </c>
      <c r="B5073" s="91" t="s">
        <v>35</v>
      </c>
      <c r="C5073" s="91" t="s">
        <v>36</v>
      </c>
      <c r="D5073" s="91" t="s">
        <v>54</v>
      </c>
      <c r="E5073" s="91" t="s">
        <v>273</v>
      </c>
      <c r="F5073" s="91" t="s">
        <v>273</v>
      </c>
      <c r="G5073" s="91" t="s">
        <v>273</v>
      </c>
      <c r="H5073" s="91">
        <v>229</v>
      </c>
      <c r="I5073" s="91" t="s">
        <v>3376</v>
      </c>
      <c r="J5073" s="2" t="s">
        <v>3337</v>
      </c>
      <c r="K5073" s="2" t="s">
        <v>3354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36436.51</v>
      </c>
      <c r="U5073" s="7"/>
      <c r="V5073" s="7">
        <v>0</v>
      </c>
      <c r="W5073" s="83">
        <f t="shared" si="773"/>
        <v>36436.51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3418</v>
      </c>
      <c r="B5074" s="91" t="s">
        <v>35</v>
      </c>
      <c r="C5074" s="91" t="s">
        <v>36</v>
      </c>
      <c r="D5074" s="91" t="s">
        <v>54</v>
      </c>
      <c r="E5074" s="91" t="s">
        <v>274</v>
      </c>
      <c r="F5074" s="91" t="s">
        <v>274</v>
      </c>
      <c r="G5074" s="91" t="s">
        <v>274</v>
      </c>
      <c r="H5074" s="91">
        <v>229</v>
      </c>
      <c r="I5074" s="91" t="s">
        <v>3376</v>
      </c>
      <c r="J5074" s="2" t="s">
        <v>3337</v>
      </c>
      <c r="K5074" s="2" t="s">
        <v>3354</v>
      </c>
      <c r="L5074" s="2" t="s">
        <v>35</v>
      </c>
      <c r="M5074" s="91"/>
      <c r="N5074" s="64"/>
      <c r="O5074" s="64" t="s">
        <v>45</v>
      </c>
      <c r="P5074" s="64" t="s">
        <v>41</v>
      </c>
      <c r="Q5074" s="16">
        <v>0</v>
      </c>
      <c r="R5074" s="82"/>
      <c r="S5074" s="64"/>
      <c r="T5074" s="7">
        <v>48801.06</v>
      </c>
      <c r="U5074" s="7"/>
      <c r="V5074" s="7">
        <v>0</v>
      </c>
      <c r="W5074" s="83">
        <f t="shared" si="773"/>
        <v>48801.06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3417</v>
      </c>
      <c r="B5075" s="91" t="s">
        <v>35</v>
      </c>
      <c r="C5075" s="91" t="s">
        <v>36</v>
      </c>
      <c r="D5075" s="91" t="s">
        <v>54</v>
      </c>
      <c r="E5075" s="91" t="s">
        <v>227</v>
      </c>
      <c r="F5075" s="91" t="s">
        <v>275</v>
      </c>
      <c r="G5075" s="91" t="s">
        <v>227</v>
      </c>
      <c r="H5075" s="91">
        <v>229</v>
      </c>
      <c r="I5075" s="91" t="s">
        <v>3376</v>
      </c>
      <c r="J5075" s="2" t="s">
        <v>3337</v>
      </c>
      <c r="K5075" s="2" t="s">
        <v>3354</v>
      </c>
      <c r="L5075" s="2" t="s">
        <v>35</v>
      </c>
      <c r="M5075" s="91"/>
      <c r="N5075" s="64"/>
      <c r="O5075" s="64" t="s">
        <v>45</v>
      </c>
      <c r="P5075" s="64" t="s">
        <v>46</v>
      </c>
      <c r="Q5075" s="16">
        <v>0.01</v>
      </c>
      <c r="R5075" s="82"/>
      <c r="S5075" s="64"/>
      <c r="T5075" s="7">
        <v>190115.95</v>
      </c>
      <c r="U5075" s="7"/>
      <c r="V5075" s="7">
        <v>0</v>
      </c>
      <c r="W5075" s="83">
        <f t="shared" si="773"/>
        <v>190115.95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3417</v>
      </c>
      <c r="B5076" s="91" t="s">
        <v>35</v>
      </c>
      <c r="C5076" s="91" t="s">
        <v>36</v>
      </c>
      <c r="D5076" s="91" t="s">
        <v>54</v>
      </c>
      <c r="E5076" s="91" t="s">
        <v>276</v>
      </c>
      <c r="F5076" s="91" t="s">
        <v>276</v>
      </c>
      <c r="G5076" s="91" t="s">
        <v>276</v>
      </c>
      <c r="H5076" s="91">
        <v>229</v>
      </c>
      <c r="I5076" s="91" t="s">
        <v>3376</v>
      </c>
      <c r="J5076" s="2" t="s">
        <v>3337</v>
      </c>
      <c r="K5076" s="2" t="s">
        <v>3354</v>
      </c>
      <c r="L5076" s="2" t="s">
        <v>35</v>
      </c>
      <c r="M5076" s="91"/>
      <c r="N5076" s="64"/>
      <c r="O5076" s="64" t="s">
        <v>45</v>
      </c>
      <c r="P5076" s="64" t="s">
        <v>41</v>
      </c>
      <c r="Q5076" s="16">
        <v>0</v>
      </c>
      <c r="R5076" s="82"/>
      <c r="S5076" s="64"/>
      <c r="T5076" s="7">
        <v>17494.22</v>
      </c>
      <c r="U5076" s="7"/>
      <c r="V5076" s="7">
        <v>0</v>
      </c>
      <c r="W5076" s="83">
        <f t="shared" si="773"/>
        <v>17494.22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3417</v>
      </c>
      <c r="B5077" s="91" t="s">
        <v>35</v>
      </c>
      <c r="C5077" s="91" t="s">
        <v>189</v>
      </c>
      <c r="D5077" s="91" t="s">
        <v>210</v>
      </c>
      <c r="E5077" s="91" t="s">
        <v>277</v>
      </c>
      <c r="F5077" s="91" t="s">
        <v>277</v>
      </c>
      <c r="G5077" s="91" t="s">
        <v>277</v>
      </c>
      <c r="H5077" s="91">
        <v>229</v>
      </c>
      <c r="I5077" s="91" t="s">
        <v>3376</v>
      </c>
      <c r="J5077" s="2" t="s">
        <v>3337</v>
      </c>
      <c r="K5077" s="2" t="s">
        <v>3354</v>
      </c>
      <c r="L5077" s="2" t="s">
        <v>35</v>
      </c>
      <c r="M5077" s="91"/>
      <c r="N5077" s="64"/>
      <c r="O5077" s="64" t="s">
        <v>45</v>
      </c>
      <c r="P5077" s="64" t="s">
        <v>46</v>
      </c>
      <c r="Q5077" s="16">
        <v>0.02</v>
      </c>
      <c r="R5077" s="82"/>
      <c r="S5077" s="64"/>
      <c r="T5077" s="7">
        <v>60.99999999976626</v>
      </c>
      <c r="U5077" s="7"/>
      <c r="V5077" s="7">
        <v>0</v>
      </c>
      <c r="W5077" s="83">
        <f t="shared" si="773"/>
        <v>60.99999999976626</v>
      </c>
      <c r="X5077" s="83">
        <f t="shared" si="774"/>
        <v>0</v>
      </c>
      <c r="Y5077" s="83"/>
      <c r="Z5077" s="16">
        <v>0</v>
      </c>
      <c r="AA5077" s="7">
        <v>0</v>
      </c>
      <c r="AB5077" s="7">
        <f t="shared" si="777"/>
        <v>0</v>
      </c>
      <c r="AC5077" s="5">
        <f t="shared" si="778"/>
        <v>0</v>
      </c>
      <c r="AD5077" s="83">
        <f t="shared" si="775"/>
        <v>0</v>
      </c>
      <c r="AE5077" s="3">
        <v>0.06</v>
      </c>
      <c r="AF5077" s="7">
        <f t="shared" si="779"/>
        <v>0</v>
      </c>
      <c r="AG5077" s="16">
        <v>0</v>
      </c>
      <c r="AH5077" s="83">
        <f t="shared" si="776"/>
        <v>0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3417</v>
      </c>
      <c r="B5078" s="91" t="s">
        <v>35</v>
      </c>
      <c r="C5078" s="91" t="s">
        <v>65</v>
      </c>
      <c r="D5078" s="91" t="s">
        <v>127</v>
      </c>
      <c r="E5078" s="91" t="s">
        <v>278</v>
      </c>
      <c r="F5078" s="91" t="s">
        <v>279</v>
      </c>
      <c r="G5078" s="91" t="s">
        <v>278</v>
      </c>
      <c r="H5078" s="91">
        <v>229</v>
      </c>
      <c r="I5078" s="91" t="s">
        <v>3376</v>
      </c>
      <c r="J5078" s="2" t="s">
        <v>3337</v>
      </c>
      <c r="K5078" s="2" t="s">
        <v>3354</v>
      </c>
      <c r="L5078" s="2" t="s">
        <v>35</v>
      </c>
      <c r="M5078" s="91"/>
      <c r="N5078" s="64" t="s">
        <v>3354</v>
      </c>
      <c r="O5078" s="64" t="s">
        <v>45</v>
      </c>
      <c r="P5078" s="64" t="s">
        <v>46</v>
      </c>
      <c r="Q5078" s="16">
        <v>0.02</v>
      </c>
      <c r="R5078" s="82"/>
      <c r="S5078" s="64"/>
      <c r="T5078" s="7">
        <v>20855.960000000101</v>
      </c>
      <c r="U5078" s="7"/>
      <c r="V5078" s="7">
        <v>20855.960000000101</v>
      </c>
      <c r="W5078" s="83">
        <f t="shared" si="773"/>
        <v>0</v>
      </c>
      <c r="X5078" s="83">
        <f t="shared" si="774"/>
        <v>20447.019607843235</v>
      </c>
      <c r="Y5078" s="83"/>
      <c r="Z5078" s="16">
        <v>0</v>
      </c>
      <c r="AA5078" s="7">
        <v>0</v>
      </c>
      <c r="AB5078" s="7">
        <f t="shared" si="777"/>
        <v>20447.019607843235</v>
      </c>
      <c r="AC5078" s="5">
        <f t="shared" si="778"/>
        <v>408.94039215686644</v>
      </c>
      <c r="AD5078" s="83">
        <f t="shared" si="775"/>
        <v>20855.960000000101</v>
      </c>
      <c r="AE5078" s="3">
        <v>0.06</v>
      </c>
      <c r="AF5078" s="7">
        <f t="shared" si="779"/>
        <v>1251.357600000006</v>
      </c>
      <c r="AG5078" s="16">
        <v>0</v>
      </c>
      <c r="AH5078" s="83">
        <f t="shared" si="776"/>
        <v>20855.960000000101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3417</v>
      </c>
      <c r="B5079" s="91" t="s">
        <v>35</v>
      </c>
      <c r="C5079" s="91" t="s">
        <v>36</v>
      </c>
      <c r="D5079" s="91" t="s">
        <v>54</v>
      </c>
      <c r="E5079" s="91" t="s">
        <v>280</v>
      </c>
      <c r="F5079" s="91" t="s">
        <v>280</v>
      </c>
      <c r="G5079" s="91" t="s">
        <v>280</v>
      </c>
      <c r="H5079" s="91">
        <v>229</v>
      </c>
      <c r="I5079" s="91" t="s">
        <v>3376</v>
      </c>
      <c r="J5079" s="2" t="s">
        <v>3337</v>
      </c>
      <c r="K5079" s="2" t="s">
        <v>3354</v>
      </c>
      <c r="L5079" s="2" t="s">
        <v>35</v>
      </c>
      <c r="M5079" s="91"/>
      <c r="N5079" s="64"/>
      <c r="O5079" s="64" t="s">
        <v>45</v>
      </c>
      <c r="P5079" s="64" t="s">
        <v>46</v>
      </c>
      <c r="Q5079" s="16">
        <v>0.03</v>
      </c>
      <c r="R5079" s="82"/>
      <c r="S5079" s="64"/>
      <c r="T5079" s="7">
        <v>917.43000000001666</v>
      </c>
      <c r="U5079" s="7"/>
      <c r="V5079" s="7">
        <v>0</v>
      </c>
      <c r="W5079" s="83">
        <f t="shared" si="773"/>
        <v>917.43000000001666</v>
      </c>
      <c r="X5079" s="83">
        <f t="shared" si="774"/>
        <v>0</v>
      </c>
      <c r="Y5079" s="83"/>
      <c r="Z5079" s="16">
        <v>0</v>
      </c>
      <c r="AA5079" s="7">
        <v>0</v>
      </c>
      <c r="AB5079" s="7">
        <f t="shared" si="777"/>
        <v>0</v>
      </c>
      <c r="AC5079" s="5">
        <f t="shared" si="778"/>
        <v>0</v>
      </c>
      <c r="AD5079" s="83">
        <f t="shared" si="775"/>
        <v>0</v>
      </c>
      <c r="AE5079" s="3">
        <v>0.06</v>
      </c>
      <c r="AF5079" s="7">
        <f t="shared" si="779"/>
        <v>0</v>
      </c>
      <c r="AG5079" s="16">
        <v>0</v>
      </c>
      <c r="AH5079" s="83">
        <f t="shared" si="776"/>
        <v>0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3417</v>
      </c>
      <c r="B5080" s="91" t="s">
        <v>35</v>
      </c>
      <c r="C5080" s="91" t="s">
        <v>189</v>
      </c>
      <c r="D5080" s="91" t="s">
        <v>190</v>
      </c>
      <c r="E5080" s="91" t="s">
        <v>281</v>
      </c>
      <c r="F5080" s="91" t="s">
        <v>281</v>
      </c>
      <c r="G5080" s="91" t="s">
        <v>281</v>
      </c>
      <c r="H5080" s="91">
        <v>229</v>
      </c>
      <c r="I5080" s="91" t="s">
        <v>3376</v>
      </c>
      <c r="J5080" s="2" t="s">
        <v>3337</v>
      </c>
      <c r="K5080" s="2" t="s">
        <v>3292</v>
      </c>
      <c r="L5080" s="2" t="s">
        <v>35</v>
      </c>
      <c r="M5080" s="91"/>
      <c r="N5080" s="64" t="s">
        <v>3292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39287.96999999979</v>
      </c>
      <c r="U5080" s="7"/>
      <c r="V5080" s="7">
        <v>18048.27</v>
      </c>
      <c r="W5080" s="83">
        <f t="shared" si="773"/>
        <v>21239.69999999979</v>
      </c>
      <c r="X5080" s="83">
        <f t="shared" si="774"/>
        <v>17522.592233009709</v>
      </c>
      <c r="Y5080" s="83"/>
      <c r="Z5080" s="16">
        <v>0</v>
      </c>
      <c r="AA5080" s="7">
        <v>0</v>
      </c>
      <c r="AB5080" s="7">
        <f t="shared" si="777"/>
        <v>17522.592233009709</v>
      </c>
      <c r="AC5080" s="5">
        <f t="shared" si="778"/>
        <v>525.67776699029127</v>
      </c>
      <c r="AD5080" s="83">
        <f t="shared" si="775"/>
        <v>18048.27</v>
      </c>
      <c r="AE5080" s="3">
        <v>0.06</v>
      </c>
      <c r="AF5080" s="7">
        <f t="shared" si="779"/>
        <v>1082.8961999999999</v>
      </c>
      <c r="AG5080" s="16">
        <v>0</v>
      </c>
      <c r="AH5080" s="83">
        <f t="shared" si="776"/>
        <v>18048.27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3417</v>
      </c>
      <c r="B5081" s="91" t="s">
        <v>35</v>
      </c>
      <c r="C5081" s="91" t="s">
        <v>189</v>
      </c>
      <c r="D5081" s="91" t="s">
        <v>190</v>
      </c>
      <c r="E5081" s="91" t="s">
        <v>282</v>
      </c>
      <c r="F5081" s="91" t="s">
        <v>282</v>
      </c>
      <c r="G5081" s="91" t="s">
        <v>282</v>
      </c>
      <c r="H5081" s="91">
        <v>229</v>
      </c>
      <c r="I5081" s="91" t="s">
        <v>3376</v>
      </c>
      <c r="J5081" s="2" t="s">
        <v>3337</v>
      </c>
      <c r="K5081" s="2" t="s">
        <v>3354</v>
      </c>
      <c r="L5081" s="2" t="s">
        <v>35</v>
      </c>
      <c r="M5081" s="91"/>
      <c r="N5081" s="64"/>
      <c r="O5081" s="64" t="s">
        <v>45</v>
      </c>
      <c r="P5081" s="64" t="s">
        <v>46</v>
      </c>
      <c r="Q5081" s="16">
        <v>0.03</v>
      </c>
      <c r="R5081" s="82"/>
      <c r="S5081" s="64"/>
      <c r="T5081" s="7">
        <v>1864.210000000021</v>
      </c>
      <c r="U5081" s="7"/>
      <c r="V5081" s="7">
        <v>0</v>
      </c>
      <c r="W5081" s="83">
        <f t="shared" si="773"/>
        <v>1864.210000000021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3418</v>
      </c>
      <c r="B5082" s="91" t="s">
        <v>35</v>
      </c>
      <c r="C5082" s="91" t="s">
        <v>189</v>
      </c>
      <c r="D5082" s="91" t="s">
        <v>210</v>
      </c>
      <c r="E5082" s="91" t="s">
        <v>283</v>
      </c>
      <c r="F5082" s="91" t="s">
        <v>283</v>
      </c>
      <c r="G5082" s="91" t="s">
        <v>283</v>
      </c>
      <c r="H5082" s="91">
        <v>229</v>
      </c>
      <c r="I5082" s="91" t="s">
        <v>3376</v>
      </c>
      <c r="J5082" s="2" t="s">
        <v>3337</v>
      </c>
      <c r="K5082" s="2" t="s">
        <v>3354</v>
      </c>
      <c r="L5082" s="2" t="s">
        <v>35</v>
      </c>
      <c r="M5082" s="91"/>
      <c r="N5082" s="64"/>
      <c r="O5082" s="64" t="s">
        <v>45</v>
      </c>
      <c r="P5082" s="64" t="s">
        <v>41</v>
      </c>
      <c r="Q5082" s="16">
        <v>0</v>
      </c>
      <c r="R5082" s="82"/>
      <c r="S5082" s="64"/>
      <c r="T5082" s="7">
        <v>11757.100000000022</v>
      </c>
      <c r="U5082" s="7"/>
      <c r="V5082" s="7">
        <v>0</v>
      </c>
      <c r="W5082" s="83">
        <f t="shared" si="773"/>
        <v>11757.100000000022</v>
      </c>
      <c r="X5082" s="83">
        <f t="shared" si="774"/>
        <v>0</v>
      </c>
      <c r="Y5082" s="83"/>
      <c r="Z5082" s="16">
        <v>0</v>
      </c>
      <c r="AA5082" s="7">
        <v>0</v>
      </c>
      <c r="AB5082" s="7">
        <f t="shared" si="777"/>
        <v>0</v>
      </c>
      <c r="AC5082" s="5">
        <f t="shared" si="778"/>
        <v>0</v>
      </c>
      <c r="AD5082" s="83">
        <f t="shared" si="775"/>
        <v>0</v>
      </c>
      <c r="AE5082" s="3">
        <v>0.06</v>
      </c>
      <c r="AF5082" s="7">
        <f t="shared" si="779"/>
        <v>0</v>
      </c>
      <c r="AG5082" s="16">
        <v>0</v>
      </c>
      <c r="AH5082" s="83">
        <f t="shared" si="776"/>
        <v>0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3417</v>
      </c>
      <c r="B5083" s="91" t="s">
        <v>35</v>
      </c>
      <c r="C5083" s="91" t="s">
        <v>189</v>
      </c>
      <c r="D5083" s="91" t="s">
        <v>210</v>
      </c>
      <c r="E5083" s="91" t="s">
        <v>284</v>
      </c>
      <c r="F5083" s="91" t="s">
        <v>285</v>
      </c>
      <c r="G5083" s="91" t="s">
        <v>284</v>
      </c>
      <c r="H5083" s="91">
        <v>229</v>
      </c>
      <c r="I5083" s="91" t="s">
        <v>3376</v>
      </c>
      <c r="J5083" s="2" t="s">
        <v>3337</v>
      </c>
      <c r="K5083" s="2" t="s">
        <v>3292</v>
      </c>
      <c r="L5083" s="2" t="s">
        <v>35</v>
      </c>
      <c r="M5083" s="91"/>
      <c r="N5083" s="64" t="s">
        <v>3292</v>
      </c>
      <c r="O5083" s="64" t="s">
        <v>45</v>
      </c>
      <c r="P5083" s="64" t="s">
        <v>46</v>
      </c>
      <c r="Q5083" s="16">
        <v>0.05</v>
      </c>
      <c r="R5083" s="82"/>
      <c r="S5083" s="64"/>
      <c r="T5083" s="7">
        <v>22848.750000000004</v>
      </c>
      <c r="U5083" s="7"/>
      <c r="V5083" s="7">
        <v>3021.53</v>
      </c>
      <c r="W5083" s="83">
        <f t="shared" si="773"/>
        <v>19827.220000000005</v>
      </c>
      <c r="X5083" s="83">
        <f t="shared" si="774"/>
        <v>2877.6476190476192</v>
      </c>
      <c r="Y5083" s="83"/>
      <c r="Z5083" s="16">
        <v>0</v>
      </c>
      <c r="AA5083" s="7">
        <v>0</v>
      </c>
      <c r="AB5083" s="7">
        <f t="shared" si="777"/>
        <v>2877.6476190476192</v>
      </c>
      <c r="AC5083" s="5">
        <f t="shared" si="778"/>
        <v>143.88238095238103</v>
      </c>
      <c r="AD5083" s="83">
        <f t="shared" si="775"/>
        <v>3021.53</v>
      </c>
      <c r="AE5083" s="3">
        <v>0.06</v>
      </c>
      <c r="AF5083" s="7">
        <f t="shared" si="779"/>
        <v>181.29179999999999</v>
      </c>
      <c r="AG5083" s="16">
        <v>0</v>
      </c>
      <c r="AH5083" s="83">
        <f t="shared" si="776"/>
        <v>3021.53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3418</v>
      </c>
      <c r="B5084" s="91" t="s">
        <v>35</v>
      </c>
      <c r="C5084" s="91" t="s">
        <v>166</v>
      </c>
      <c r="D5084" s="91" t="s">
        <v>176</v>
      </c>
      <c r="E5084" s="91" t="s">
        <v>286</v>
      </c>
      <c r="F5084" s="91" t="s">
        <v>286</v>
      </c>
      <c r="G5084" s="91" t="s">
        <v>286</v>
      </c>
      <c r="H5084" s="91">
        <v>229</v>
      </c>
      <c r="I5084" s="91" t="s">
        <v>3376</v>
      </c>
      <c r="J5084" s="2" t="s">
        <v>3337</v>
      </c>
      <c r="K5084" s="2" t="s">
        <v>3354</v>
      </c>
      <c r="L5084" s="2" t="s">
        <v>35</v>
      </c>
      <c r="M5084" s="91"/>
      <c r="N5084" s="64"/>
      <c r="O5084" s="64" t="s">
        <v>45</v>
      </c>
      <c r="P5084" s="64" t="s">
        <v>46</v>
      </c>
      <c r="Q5084" s="16">
        <v>0.04</v>
      </c>
      <c r="R5084" s="82"/>
      <c r="S5084" s="64"/>
      <c r="T5084" s="7">
        <v>8919.66</v>
      </c>
      <c r="U5084" s="7"/>
      <c r="V5084" s="7">
        <v>0</v>
      </c>
      <c r="W5084" s="83">
        <f t="shared" si="773"/>
        <v>8919.66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3417</v>
      </c>
      <c r="B5085" s="91" t="s">
        <v>35</v>
      </c>
      <c r="C5085" s="91" t="s">
        <v>189</v>
      </c>
      <c r="D5085" s="91" t="s">
        <v>190</v>
      </c>
      <c r="E5085" s="91" t="s">
        <v>287</v>
      </c>
      <c r="F5085" s="91" t="s">
        <v>288</v>
      </c>
      <c r="G5085" s="91" t="s">
        <v>287</v>
      </c>
      <c r="H5085" s="91">
        <v>229</v>
      </c>
      <c r="I5085" s="91" t="s">
        <v>3376</v>
      </c>
      <c r="J5085" s="2" t="s">
        <v>3337</v>
      </c>
      <c r="K5085" s="2" t="s">
        <v>3354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6840.6500000000015</v>
      </c>
      <c r="U5085" s="7"/>
      <c r="V5085" s="7">
        <v>0</v>
      </c>
      <c r="W5085" s="83">
        <f t="shared" si="773"/>
        <v>6840.6500000000015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3420</v>
      </c>
      <c r="B5086" s="91" t="s">
        <v>35</v>
      </c>
      <c r="C5086" s="91" t="s">
        <v>47</v>
      </c>
      <c r="D5086" s="91" t="s">
        <v>48</v>
      </c>
      <c r="E5086" s="91" t="s">
        <v>50</v>
      </c>
      <c r="F5086" s="91" t="s">
        <v>289</v>
      </c>
      <c r="G5086" s="91" t="s">
        <v>50</v>
      </c>
      <c r="H5086" s="91">
        <v>229</v>
      </c>
      <c r="I5086" s="91" t="s">
        <v>3376</v>
      </c>
      <c r="J5086" s="2" t="s">
        <v>3337</v>
      </c>
      <c r="K5086" s="2" t="s">
        <v>3354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52722.929999999978</v>
      </c>
      <c r="U5086" s="7"/>
      <c r="V5086" s="7">
        <v>0</v>
      </c>
      <c r="W5086" s="83">
        <f t="shared" si="773"/>
        <v>52722.929999999978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3417</v>
      </c>
      <c r="B5087" s="91" t="s">
        <v>35</v>
      </c>
      <c r="C5087" s="91" t="s">
        <v>189</v>
      </c>
      <c r="D5087" s="91" t="s">
        <v>210</v>
      </c>
      <c r="E5087" s="91" t="s">
        <v>290</v>
      </c>
      <c r="F5087" s="91" t="s">
        <v>290</v>
      </c>
      <c r="G5087" s="91" t="s">
        <v>290</v>
      </c>
      <c r="H5087" s="91">
        <v>229</v>
      </c>
      <c r="I5087" s="91" t="s">
        <v>3376</v>
      </c>
      <c r="J5087" s="2" t="s">
        <v>3337</v>
      </c>
      <c r="K5087" s="2" t="s">
        <v>3354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3138.33</v>
      </c>
      <c r="U5087" s="7"/>
      <c r="V5087" s="7">
        <v>0</v>
      </c>
      <c r="W5087" s="83">
        <f t="shared" si="773"/>
        <v>3138.33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3417</v>
      </c>
      <c r="B5088" s="91" t="s">
        <v>35</v>
      </c>
      <c r="C5088" s="91" t="s">
        <v>36</v>
      </c>
      <c r="D5088" s="91" t="s">
        <v>54</v>
      </c>
      <c r="E5088" s="91" t="s">
        <v>291</v>
      </c>
      <c r="F5088" s="91" t="s">
        <v>291</v>
      </c>
      <c r="G5088" s="91" t="s">
        <v>291</v>
      </c>
      <c r="H5088" s="91">
        <v>229</v>
      </c>
      <c r="I5088" s="91" t="s">
        <v>3376</v>
      </c>
      <c r="J5088" s="2" t="s">
        <v>3337</v>
      </c>
      <c r="K5088" s="2" t="s">
        <v>3354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0.1000000000349246</v>
      </c>
      <c r="U5088" s="7"/>
      <c r="V5088" s="7">
        <v>0</v>
      </c>
      <c r="W5088" s="83">
        <f t="shared" si="773"/>
        <v>0.1000000000349246</v>
      </c>
      <c r="X5088" s="83">
        <f t="shared" si="774"/>
        <v>0</v>
      </c>
      <c r="Y5088" s="83"/>
      <c r="Z5088" s="16">
        <v>0</v>
      </c>
      <c r="AA5088" s="7">
        <v>0</v>
      </c>
      <c r="AB5088" s="7">
        <f t="shared" si="777"/>
        <v>0</v>
      </c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 t="e">
        <v>#N/A</v>
      </c>
      <c r="AK5088" s="12">
        <f t="shared" si="772"/>
        <v>0</v>
      </c>
    </row>
    <row r="5089" spans="1:37" hidden="1" x14ac:dyDescent="0.3">
      <c r="A5089" s="104" t="s">
        <v>3417</v>
      </c>
      <c r="B5089" s="91" t="s">
        <v>35</v>
      </c>
      <c r="C5089" s="91" t="s">
        <v>36</v>
      </c>
      <c r="D5089" s="91" t="s">
        <v>54</v>
      </c>
      <c r="E5089" s="91" t="s">
        <v>292</v>
      </c>
      <c r="F5089" s="91" t="s">
        <v>292</v>
      </c>
      <c r="G5089" s="91" t="s">
        <v>292</v>
      </c>
      <c r="H5089" s="91">
        <v>229</v>
      </c>
      <c r="I5089" s="91" t="s">
        <v>3376</v>
      </c>
      <c r="J5089" s="2" t="s">
        <v>3337</v>
      </c>
      <c r="K5089" s="2" t="s">
        <v>3354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468.08000000000175</v>
      </c>
      <c r="U5089" s="7"/>
      <c r="V5089" s="7">
        <v>0</v>
      </c>
      <c r="W5089" s="83">
        <f t="shared" si="773"/>
        <v>468.08000000000175</v>
      </c>
      <c r="X5089" s="83">
        <f t="shared" si="774"/>
        <v>0</v>
      </c>
      <c r="Y5089" s="83"/>
      <c r="Z5089" s="16">
        <v>0</v>
      </c>
      <c r="AA5089" s="7">
        <v>0</v>
      </c>
      <c r="AB5089" s="7"/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>
        <v>95</v>
      </c>
      <c r="AK5089" s="12">
        <f t="shared" si="772"/>
        <v>0</v>
      </c>
    </row>
    <row r="5090" spans="1:37" hidden="1" x14ac:dyDescent="0.3">
      <c r="A5090" s="104" t="s">
        <v>3417</v>
      </c>
      <c r="B5090" s="91" t="s">
        <v>35</v>
      </c>
      <c r="C5090" s="91" t="s">
        <v>36</v>
      </c>
      <c r="D5090" s="91" t="s">
        <v>54</v>
      </c>
      <c r="E5090" s="91" t="s">
        <v>293</v>
      </c>
      <c r="F5090" s="91" t="s">
        <v>294</v>
      </c>
      <c r="G5090" s="91" t="s">
        <v>293</v>
      </c>
      <c r="H5090" s="91">
        <v>229</v>
      </c>
      <c r="I5090" s="91" t="s">
        <v>3376</v>
      </c>
      <c r="J5090" s="2" t="s">
        <v>3337</v>
      </c>
      <c r="K5090" s="2" t="s">
        <v>3354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16146.760000000018</v>
      </c>
      <c r="U5090" s="7"/>
      <c r="V5090" s="7">
        <v>0</v>
      </c>
      <c r="W5090" s="83">
        <f t="shared" si="773"/>
        <v>16146.760000000018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3417</v>
      </c>
      <c r="B5091" s="91" t="s">
        <v>35</v>
      </c>
      <c r="C5091" s="91" t="s">
        <v>189</v>
      </c>
      <c r="D5091" s="91" t="s">
        <v>210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3376</v>
      </c>
      <c r="J5091" s="2" t="s">
        <v>3337</v>
      </c>
      <c r="K5091" s="2" t="s">
        <v>3354</v>
      </c>
      <c r="L5091" s="2" t="s">
        <v>35</v>
      </c>
      <c r="M5091" s="91"/>
      <c r="N5091" s="64"/>
      <c r="O5091" s="64" t="s">
        <v>45</v>
      </c>
      <c r="P5091" s="64" t="s">
        <v>41</v>
      </c>
      <c r="Q5091" s="16">
        <v>0</v>
      </c>
      <c r="R5091" s="82"/>
      <c r="S5091" s="64"/>
      <c r="T5091" s="7">
        <v>25609.800000000287</v>
      </c>
      <c r="U5091" s="7"/>
      <c r="V5091" s="7">
        <v>0</v>
      </c>
      <c r="W5091" s="83">
        <f t="shared" si="773"/>
        <v>25609.800000000287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3417</v>
      </c>
      <c r="B5092" s="91" t="s">
        <v>35</v>
      </c>
      <c r="C5092" s="91" t="s">
        <v>186</v>
      </c>
      <c r="D5092" s="91" t="s">
        <v>187</v>
      </c>
      <c r="E5092" s="91" t="s">
        <v>298</v>
      </c>
      <c r="F5092" s="91" t="s">
        <v>298</v>
      </c>
      <c r="G5092" s="91" t="s">
        <v>298</v>
      </c>
      <c r="H5092" s="91">
        <v>229</v>
      </c>
      <c r="I5092" s="91" t="s">
        <v>3376</v>
      </c>
      <c r="J5092" s="2" t="s">
        <v>3337</v>
      </c>
      <c r="K5092" s="2" t="s">
        <v>3354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6946.6599999999698</v>
      </c>
      <c r="U5092" s="7"/>
      <c r="V5092" s="7">
        <v>0</v>
      </c>
      <c r="W5092" s="83">
        <f t="shared" si="773"/>
        <v>6946.6599999999698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3417</v>
      </c>
      <c r="B5093" s="91" t="s">
        <v>35</v>
      </c>
      <c r="C5093" s="91" t="s">
        <v>186</v>
      </c>
      <c r="D5093" s="91" t="s">
        <v>187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3376</v>
      </c>
      <c r="J5093" s="2" t="s">
        <v>3337</v>
      </c>
      <c r="K5093" s="2" t="s">
        <v>3354</v>
      </c>
      <c r="L5093" s="2" t="s">
        <v>35</v>
      </c>
      <c r="M5093" s="91"/>
      <c r="N5093" s="64"/>
      <c r="O5093" s="64" t="s">
        <v>45</v>
      </c>
      <c r="P5093" s="64" t="s">
        <v>46</v>
      </c>
      <c r="Q5093" s="16">
        <v>0.03</v>
      </c>
      <c r="R5093" s="82"/>
      <c r="S5093" s="64"/>
      <c r="T5093" s="7">
        <v>53361.72</v>
      </c>
      <c r="U5093" s="7"/>
      <c r="V5093" s="7">
        <v>0</v>
      </c>
      <c r="W5093" s="83">
        <f t="shared" si="773"/>
        <v>53361.72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3417</v>
      </c>
      <c r="B5094" s="91" t="s">
        <v>35</v>
      </c>
      <c r="C5094" s="91" t="s">
        <v>186</v>
      </c>
      <c r="D5094" s="91" t="s">
        <v>300</v>
      </c>
      <c r="E5094" s="91" t="s">
        <v>301</v>
      </c>
      <c r="F5094" s="91" t="s">
        <v>301</v>
      </c>
      <c r="G5094" s="91" t="s">
        <v>301</v>
      </c>
      <c r="H5094" s="91">
        <v>229</v>
      </c>
      <c r="I5094" s="91" t="s">
        <v>3376</v>
      </c>
      <c r="J5094" s="2" t="s">
        <v>3337</v>
      </c>
      <c r="K5094" s="2" t="s">
        <v>3354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1889.01999999999</v>
      </c>
      <c r="U5094" s="7"/>
      <c r="V5094" s="7">
        <v>0</v>
      </c>
      <c r="W5094" s="83">
        <f t="shared" si="773"/>
        <v>1889.01999999999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3418</v>
      </c>
      <c r="B5095" s="91" t="s">
        <v>35</v>
      </c>
      <c r="C5095" s="91" t="s">
        <v>65</v>
      </c>
      <c r="D5095" s="91" t="s">
        <v>234</v>
      </c>
      <c r="E5095" s="91" t="s">
        <v>302</v>
      </c>
      <c r="F5095" s="91" t="s">
        <v>302</v>
      </c>
      <c r="G5095" s="91" t="s">
        <v>302</v>
      </c>
      <c r="H5095" s="91">
        <v>229</v>
      </c>
      <c r="I5095" s="91" t="s">
        <v>3376</v>
      </c>
      <c r="J5095" s="2" t="s">
        <v>3337</v>
      </c>
      <c r="K5095" s="2" t="s">
        <v>3354</v>
      </c>
      <c r="L5095" s="2" t="s">
        <v>35</v>
      </c>
      <c r="M5095" s="91"/>
      <c r="N5095" s="64"/>
      <c r="O5095" s="64" t="s">
        <v>45</v>
      </c>
      <c r="P5095" s="64" t="s">
        <v>41</v>
      </c>
      <c r="Q5095" s="16">
        <v>0</v>
      </c>
      <c r="R5095" s="82"/>
      <c r="S5095" s="64"/>
      <c r="T5095" s="7">
        <v>11492.549999999996</v>
      </c>
      <c r="U5095" s="7"/>
      <c r="V5095" s="7">
        <v>0</v>
      </c>
      <c r="W5095" s="83">
        <f t="shared" si="773"/>
        <v>11492.549999999996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3417</v>
      </c>
      <c r="B5096" s="91" t="s">
        <v>35</v>
      </c>
      <c r="C5096" s="91" t="s">
        <v>47</v>
      </c>
      <c r="D5096" s="91" t="s">
        <v>63</v>
      </c>
      <c r="E5096" s="91" t="s">
        <v>303</v>
      </c>
      <c r="F5096" s="91" t="s">
        <v>303</v>
      </c>
      <c r="G5096" s="91" t="s">
        <v>303</v>
      </c>
      <c r="H5096" s="91">
        <v>229</v>
      </c>
      <c r="I5096" s="91" t="s">
        <v>3376</v>
      </c>
      <c r="J5096" s="2" t="s">
        <v>3337</v>
      </c>
      <c r="K5096" s="2" t="s">
        <v>3354</v>
      </c>
      <c r="L5096" s="2" t="s">
        <v>35</v>
      </c>
      <c r="M5096" s="91"/>
      <c r="N5096" s="64"/>
      <c r="O5096" s="64" t="s">
        <v>45</v>
      </c>
      <c r="P5096" s="64" t="s">
        <v>93</v>
      </c>
      <c r="Q5096" s="16">
        <v>0.97</v>
      </c>
      <c r="R5096" s="82"/>
      <c r="S5096" s="64"/>
      <c r="T5096" s="7">
        <v>0.60999999998603005</v>
      </c>
      <c r="U5096" s="7"/>
      <c r="V5096" s="7">
        <v>0</v>
      </c>
      <c r="W5096" s="83">
        <f t="shared" si="773"/>
        <v>0.60999999998603005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3418</v>
      </c>
      <c r="B5097" s="91" t="s">
        <v>35</v>
      </c>
      <c r="C5097" s="91" t="s">
        <v>47</v>
      </c>
      <c r="D5097" s="91" t="s">
        <v>48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3376</v>
      </c>
      <c r="J5097" s="2" t="s">
        <v>3337</v>
      </c>
      <c r="K5097" s="2" t="s">
        <v>3354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46636.04</v>
      </c>
      <c r="U5097" s="7"/>
      <c r="V5097" s="7">
        <v>0</v>
      </c>
      <c r="W5097" s="83">
        <f t="shared" si="773"/>
        <v>46636.04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3418</v>
      </c>
      <c r="B5098" s="91" t="s">
        <v>35</v>
      </c>
      <c r="C5098" s="91" t="s">
        <v>146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3376</v>
      </c>
      <c r="J5098" s="2" t="s">
        <v>3337</v>
      </c>
      <c r="K5098" s="2" t="s">
        <v>3354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21919.17</v>
      </c>
      <c r="U5098" s="7"/>
      <c r="V5098" s="7">
        <v>0</v>
      </c>
      <c r="W5098" s="83">
        <f t="shared" si="773"/>
        <v>21919.17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si="772"/>
        <v>0</v>
      </c>
    </row>
    <row r="5099" spans="1:37" hidden="1" x14ac:dyDescent="0.3">
      <c r="A5099" s="104" t="s">
        <v>3417</v>
      </c>
      <c r="B5099" s="91" t="s">
        <v>35</v>
      </c>
      <c r="C5099" s="91" t="s">
        <v>166</v>
      </c>
      <c r="D5099" s="91" t="s">
        <v>307</v>
      </c>
      <c r="E5099" s="91" t="s">
        <v>308</v>
      </c>
      <c r="F5099" s="91" t="s">
        <v>308</v>
      </c>
      <c r="G5099" s="91" t="s">
        <v>308</v>
      </c>
      <c r="H5099" s="91">
        <v>229</v>
      </c>
      <c r="I5099" s="91" t="s">
        <v>3376</v>
      </c>
      <c r="J5099" s="2" t="s">
        <v>3337</v>
      </c>
      <c r="K5099" s="2" t="s">
        <v>3354</v>
      </c>
      <c r="L5099" s="2" t="s">
        <v>35</v>
      </c>
      <c r="M5099" s="91"/>
      <c r="N5099" s="64"/>
      <c r="O5099" s="64" t="s">
        <v>45</v>
      </c>
      <c r="P5099" s="64" t="s">
        <v>46</v>
      </c>
      <c r="Q5099" s="16">
        <v>0.03</v>
      </c>
      <c r="R5099" s="82"/>
      <c r="S5099" s="64"/>
      <c r="T5099" s="7">
        <v>18345.28</v>
      </c>
      <c r="U5099" s="7"/>
      <c r="V5099" s="7">
        <v>0</v>
      </c>
      <c r="W5099" s="83">
        <f t="shared" si="773"/>
        <v>18345.28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ref="AK5099:AK5162" si="780">X5099+AA5099-AB5099</f>
        <v>0</v>
      </c>
    </row>
    <row r="5100" spans="1:37" hidden="1" x14ac:dyDescent="0.3">
      <c r="A5100" s="104" t="s">
        <v>3417</v>
      </c>
      <c r="B5100" s="91" t="s">
        <v>35</v>
      </c>
      <c r="C5100" s="91" t="s">
        <v>166</v>
      </c>
      <c r="D5100" s="91" t="s">
        <v>176</v>
      </c>
      <c r="E5100" s="91" t="s">
        <v>241</v>
      </c>
      <c r="F5100" s="91" t="s">
        <v>310</v>
      </c>
      <c r="G5100" s="91" t="s">
        <v>241</v>
      </c>
      <c r="H5100" s="91">
        <v>229</v>
      </c>
      <c r="I5100" s="91" t="s">
        <v>3376</v>
      </c>
      <c r="J5100" s="2" t="s">
        <v>3337</v>
      </c>
      <c r="K5100" s="2" t="s">
        <v>3354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68719.03</v>
      </c>
      <c r="U5100" s="7"/>
      <c r="V5100" s="7">
        <v>0</v>
      </c>
      <c r="W5100" s="83">
        <f t="shared" si="773"/>
        <v>68719.03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3417</v>
      </c>
      <c r="B5101" s="91" t="s">
        <v>35</v>
      </c>
      <c r="C5101" s="91" t="s">
        <v>36</v>
      </c>
      <c r="D5101" s="91" t="s">
        <v>226</v>
      </c>
      <c r="E5101" s="91" t="s">
        <v>312</v>
      </c>
      <c r="F5101" s="91" t="s">
        <v>312</v>
      </c>
      <c r="G5101" s="91" t="s">
        <v>312</v>
      </c>
      <c r="H5101" s="91">
        <v>229</v>
      </c>
      <c r="I5101" s="91" t="s">
        <v>3376</v>
      </c>
      <c r="J5101" s="2" t="s">
        <v>3337</v>
      </c>
      <c r="K5101" s="2" t="s">
        <v>3354</v>
      </c>
      <c r="L5101" s="2" t="s">
        <v>35</v>
      </c>
      <c r="M5101" s="91"/>
      <c r="N5101" s="64"/>
      <c r="O5101" s="64" t="s">
        <v>45</v>
      </c>
      <c r="P5101" s="64" t="s">
        <v>41</v>
      </c>
      <c r="Q5101" s="16">
        <v>0</v>
      </c>
      <c r="R5101" s="82"/>
      <c r="S5101" s="64"/>
      <c r="T5101" s="7">
        <v>593579.56000000006</v>
      </c>
      <c r="U5101" s="7"/>
      <c r="V5101" s="7">
        <v>0</v>
      </c>
      <c r="W5101" s="83">
        <f t="shared" si="773"/>
        <v>593579.56000000006</v>
      </c>
      <c r="X5101" s="83">
        <f t="shared" si="774"/>
        <v>0</v>
      </c>
      <c r="Y5101" s="83"/>
      <c r="Z5101" s="16">
        <v>0</v>
      </c>
      <c r="AA5101" s="7">
        <v>0</v>
      </c>
      <c r="AB5101" s="7">
        <f t="shared" si="777"/>
        <v>0</v>
      </c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 t="e">
        <v>#N/A</v>
      </c>
      <c r="AK5101" s="12">
        <f t="shared" si="780"/>
        <v>0</v>
      </c>
    </row>
    <row r="5102" spans="1:37" hidden="1" x14ac:dyDescent="0.3">
      <c r="A5102" s="104" t="s">
        <v>3417</v>
      </c>
      <c r="B5102" s="91" t="s">
        <v>35</v>
      </c>
      <c r="C5102" s="91" t="s">
        <v>36</v>
      </c>
      <c r="D5102" s="91" t="s">
        <v>226</v>
      </c>
      <c r="E5102" s="91" t="s">
        <v>313</v>
      </c>
      <c r="F5102" s="91" t="s">
        <v>313</v>
      </c>
      <c r="G5102" s="91" t="s">
        <v>313</v>
      </c>
      <c r="H5102" s="91">
        <v>229</v>
      </c>
      <c r="I5102" s="91" t="s">
        <v>3376</v>
      </c>
      <c r="J5102" s="2" t="s">
        <v>3337</v>
      </c>
      <c r="K5102" s="2" t="s">
        <v>3354</v>
      </c>
      <c r="L5102" s="2" t="s">
        <v>35</v>
      </c>
      <c r="M5102" s="91"/>
      <c r="N5102" s="64"/>
      <c r="O5102" s="64" t="s">
        <v>45</v>
      </c>
      <c r="P5102" s="64" t="s">
        <v>46</v>
      </c>
      <c r="Q5102" s="16">
        <v>0.03</v>
      </c>
      <c r="R5102" s="82"/>
      <c r="S5102" s="64"/>
      <c r="T5102" s="7">
        <v>1035.29</v>
      </c>
      <c r="U5102" s="7"/>
      <c r="V5102" s="7">
        <v>0</v>
      </c>
      <c r="W5102" s="83">
        <f t="shared" si="773"/>
        <v>1035.29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47</v>
      </c>
      <c r="AK5102" s="12">
        <f t="shared" si="780"/>
        <v>0</v>
      </c>
    </row>
    <row r="5103" spans="1:37" hidden="1" x14ac:dyDescent="0.3">
      <c r="A5103" s="104" t="s">
        <v>3417</v>
      </c>
      <c r="B5103" s="91" t="s">
        <v>35</v>
      </c>
      <c r="C5103" s="91" t="s">
        <v>36</v>
      </c>
      <c r="D5103" s="91" t="s">
        <v>226</v>
      </c>
      <c r="E5103" s="91" t="s">
        <v>314</v>
      </c>
      <c r="F5103" s="91" t="s">
        <v>314</v>
      </c>
      <c r="G5103" s="91" t="s">
        <v>314</v>
      </c>
      <c r="H5103" s="91">
        <v>229</v>
      </c>
      <c r="I5103" s="91" t="s">
        <v>3376</v>
      </c>
      <c r="J5103" s="2" t="s">
        <v>3337</v>
      </c>
      <c r="K5103" s="2" t="s">
        <v>3354</v>
      </c>
      <c r="L5103" s="2" t="s">
        <v>35</v>
      </c>
      <c r="M5103" s="91"/>
      <c r="N5103" s="64"/>
      <c r="O5103" s="64" t="s">
        <v>45</v>
      </c>
      <c r="P5103" s="64" t="s">
        <v>41</v>
      </c>
      <c r="Q5103" s="16">
        <v>0</v>
      </c>
      <c r="R5103" s="82"/>
      <c r="S5103" s="64"/>
      <c r="T5103" s="7">
        <v>3723.67</v>
      </c>
      <c r="U5103" s="7"/>
      <c r="V5103" s="7">
        <v>0</v>
      </c>
      <c r="W5103" s="83">
        <f t="shared" si="773"/>
        <v>3723.67</v>
      </c>
      <c r="X5103" s="83">
        <f t="shared" si="774"/>
        <v>0</v>
      </c>
      <c r="Y5103" s="83"/>
      <c r="Z5103" s="16">
        <v>0</v>
      </c>
      <c r="AA5103" s="7">
        <v>0</v>
      </c>
      <c r="AB5103" s="7"/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>
        <v>48</v>
      </c>
      <c r="AK5103" s="12">
        <f t="shared" si="780"/>
        <v>0</v>
      </c>
    </row>
    <row r="5104" spans="1:37" hidden="1" x14ac:dyDescent="0.3">
      <c r="A5104" s="104" t="s">
        <v>3418</v>
      </c>
      <c r="B5104" s="91" t="s">
        <v>35</v>
      </c>
      <c r="C5104" s="91" t="s">
        <v>36</v>
      </c>
      <c r="D5104" s="91" t="s">
        <v>54</v>
      </c>
      <c r="E5104" s="91" t="s">
        <v>315</v>
      </c>
      <c r="F5104" s="91" t="s">
        <v>315</v>
      </c>
      <c r="G5104" s="91" t="s">
        <v>315</v>
      </c>
      <c r="H5104" s="91">
        <v>229</v>
      </c>
      <c r="I5104" s="91" t="s">
        <v>3376</v>
      </c>
      <c r="J5104" s="2" t="s">
        <v>3337</v>
      </c>
      <c r="K5104" s="2" t="s">
        <v>3354</v>
      </c>
      <c r="L5104" s="2" t="s">
        <v>35</v>
      </c>
      <c r="M5104" s="91"/>
      <c r="N5104" s="64"/>
      <c r="O5104" s="64" t="s">
        <v>45</v>
      </c>
      <c r="P5104" s="64" t="s">
        <v>46</v>
      </c>
      <c r="Q5104" s="16">
        <v>0.03</v>
      </c>
      <c r="R5104" s="82"/>
      <c r="S5104" s="64"/>
      <c r="T5104" s="7">
        <v>9</v>
      </c>
      <c r="U5104" s="7"/>
      <c r="V5104" s="7">
        <v>0</v>
      </c>
      <c r="W5104" s="83">
        <f t="shared" si="773"/>
        <v>9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3417</v>
      </c>
      <c r="B5105" s="91" t="s">
        <v>35</v>
      </c>
      <c r="C5105" s="91" t="s">
        <v>189</v>
      </c>
      <c r="D5105" s="91" t="s">
        <v>190</v>
      </c>
      <c r="E5105" s="91" t="s">
        <v>316</v>
      </c>
      <c r="F5105" s="91" t="s">
        <v>316</v>
      </c>
      <c r="G5105" s="91" t="s">
        <v>316</v>
      </c>
      <c r="H5105" s="91">
        <v>229</v>
      </c>
      <c r="I5105" s="91" t="s">
        <v>3376</v>
      </c>
      <c r="J5105" s="2" t="s">
        <v>3337</v>
      </c>
      <c r="K5105" s="2" t="s">
        <v>3292</v>
      </c>
      <c r="L5105" s="2" t="s">
        <v>35</v>
      </c>
      <c r="M5105" s="91"/>
      <c r="N5105" s="64" t="s">
        <v>3292</v>
      </c>
      <c r="O5105" s="64" t="s">
        <v>45</v>
      </c>
      <c r="P5105" s="64" t="s">
        <v>46</v>
      </c>
      <c r="Q5105" s="16">
        <v>0.03</v>
      </c>
      <c r="R5105" s="82"/>
      <c r="S5105" s="64"/>
      <c r="T5105" s="7">
        <v>31038.160000000102</v>
      </c>
      <c r="U5105" s="7"/>
      <c r="V5105" s="7">
        <v>0</v>
      </c>
      <c r="W5105" s="83">
        <f t="shared" si="773"/>
        <v>31038.160000000102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3417</v>
      </c>
      <c r="B5106" s="91" t="s">
        <v>35</v>
      </c>
      <c r="C5106" s="91" t="s">
        <v>189</v>
      </c>
      <c r="D5106" s="91" t="s">
        <v>190</v>
      </c>
      <c r="E5106" s="91" t="s">
        <v>317</v>
      </c>
      <c r="F5106" s="91" t="s">
        <v>317</v>
      </c>
      <c r="G5106" s="91" t="s">
        <v>317</v>
      </c>
      <c r="H5106" s="91">
        <v>229</v>
      </c>
      <c r="I5106" s="91" t="s">
        <v>3376</v>
      </c>
      <c r="J5106" s="2" t="s">
        <v>3337</v>
      </c>
      <c r="K5106" s="2" t="s">
        <v>3354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0.05</v>
      </c>
      <c r="R5106" s="82"/>
      <c r="S5106" s="64"/>
      <c r="T5106" s="7">
        <v>1049.2</v>
      </c>
      <c r="U5106" s="7"/>
      <c r="V5106" s="7">
        <v>0</v>
      </c>
      <c r="W5106" s="83">
        <f t="shared" si="773"/>
        <v>1049.2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3418</v>
      </c>
      <c r="B5107" s="91" t="s">
        <v>35</v>
      </c>
      <c r="C5107" s="91" t="s">
        <v>189</v>
      </c>
      <c r="D5107" s="91" t="s">
        <v>210</v>
      </c>
      <c r="E5107" s="91" t="s">
        <v>318</v>
      </c>
      <c r="F5107" s="91" t="s">
        <v>318</v>
      </c>
      <c r="G5107" s="91" t="s">
        <v>318</v>
      </c>
      <c r="H5107" s="91">
        <v>229</v>
      </c>
      <c r="I5107" s="91" t="s">
        <v>3376</v>
      </c>
      <c r="J5107" s="2" t="s">
        <v>3337</v>
      </c>
      <c r="K5107" s="2" t="s">
        <v>3354</v>
      </c>
      <c r="L5107" s="2" t="s">
        <v>35</v>
      </c>
      <c r="M5107" s="91"/>
      <c r="N5107" s="64"/>
      <c r="O5107" s="64" t="s">
        <v>45</v>
      </c>
      <c r="P5107" s="64" t="s">
        <v>46</v>
      </c>
      <c r="Q5107" s="16">
        <v>0.06</v>
      </c>
      <c r="R5107" s="82"/>
      <c r="S5107" s="64"/>
      <c r="T5107" s="7">
        <v>1446.59</v>
      </c>
      <c r="U5107" s="7"/>
      <c r="V5107" s="7">
        <v>0</v>
      </c>
      <c r="W5107" s="83">
        <f t="shared" si="773"/>
        <v>1446.59</v>
      </c>
      <c r="X5107" s="83">
        <f t="shared" si="774"/>
        <v>0</v>
      </c>
      <c r="Y5107" s="83"/>
      <c r="Z5107" s="16">
        <v>0</v>
      </c>
      <c r="AA5107" s="7">
        <v>0</v>
      </c>
      <c r="AB5107" s="7">
        <f t="shared" si="777"/>
        <v>0</v>
      </c>
      <c r="AC5107" s="5">
        <f t="shared" si="778"/>
        <v>0</v>
      </c>
      <c r="AD5107" s="83">
        <f t="shared" si="775"/>
        <v>0</v>
      </c>
      <c r="AE5107" s="3">
        <v>0.06</v>
      </c>
      <c r="AF5107" s="7">
        <f t="shared" si="779"/>
        <v>0</v>
      </c>
      <c r="AG5107" s="16">
        <v>0</v>
      </c>
      <c r="AH5107" s="83">
        <f t="shared" si="776"/>
        <v>0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3417</v>
      </c>
      <c r="B5108" s="91" t="s">
        <v>35</v>
      </c>
      <c r="C5108" s="91" t="s">
        <v>189</v>
      </c>
      <c r="D5108" s="91" t="s">
        <v>210</v>
      </c>
      <c r="E5108" s="91" t="s">
        <v>319</v>
      </c>
      <c r="F5108" s="91" t="s">
        <v>320</v>
      </c>
      <c r="G5108" s="91" t="s">
        <v>319</v>
      </c>
      <c r="H5108" s="91">
        <v>229</v>
      </c>
      <c r="I5108" s="91" t="s">
        <v>3376</v>
      </c>
      <c r="J5108" s="2" t="s">
        <v>3337</v>
      </c>
      <c r="K5108" s="2" t="s">
        <v>3292</v>
      </c>
      <c r="L5108" s="2" t="s">
        <v>35</v>
      </c>
      <c r="M5108" s="91"/>
      <c r="N5108" s="64" t="s">
        <v>3292</v>
      </c>
      <c r="O5108" s="64" t="s">
        <v>45</v>
      </c>
      <c r="P5108" s="64" t="s">
        <v>46</v>
      </c>
      <c r="Q5108" s="16">
        <v>0.04</v>
      </c>
      <c r="R5108" s="82"/>
      <c r="S5108" s="64"/>
      <c r="T5108" s="7">
        <v>7114.5599999999931</v>
      </c>
      <c r="U5108" s="7"/>
      <c r="V5108" s="7">
        <v>91.799999999999983</v>
      </c>
      <c r="W5108" s="83">
        <f t="shared" si="773"/>
        <v>7022.7599999999929</v>
      </c>
      <c r="X5108" s="83">
        <f t="shared" si="774"/>
        <v>88.269230769230745</v>
      </c>
      <c r="Y5108" s="83"/>
      <c r="Z5108" s="16">
        <v>0</v>
      </c>
      <c r="AA5108" s="7">
        <v>0</v>
      </c>
      <c r="AB5108" s="7">
        <f t="shared" si="777"/>
        <v>88.269230769230745</v>
      </c>
      <c r="AC5108" s="5">
        <f t="shared" si="778"/>
        <v>3.5307692307692378</v>
      </c>
      <c r="AD5108" s="83">
        <f t="shared" si="775"/>
        <v>91.799999999999983</v>
      </c>
      <c r="AE5108" s="3">
        <v>0.06</v>
      </c>
      <c r="AF5108" s="7">
        <f t="shared" si="779"/>
        <v>5.5079999999999991</v>
      </c>
      <c r="AG5108" s="16">
        <v>0</v>
      </c>
      <c r="AH5108" s="83">
        <f t="shared" si="776"/>
        <v>91.799999999999983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3418</v>
      </c>
      <c r="B5109" s="91" t="s">
        <v>321</v>
      </c>
      <c r="C5109" s="91" t="s">
        <v>36</v>
      </c>
      <c r="D5109" s="91" t="s">
        <v>322</v>
      </c>
      <c r="E5109" s="91" t="s">
        <v>323</v>
      </c>
      <c r="F5109" s="91" t="s">
        <v>324</v>
      </c>
      <c r="G5109" s="91" t="s">
        <v>325</v>
      </c>
      <c r="H5109" s="91">
        <v>229</v>
      </c>
      <c r="I5109" s="91" t="s">
        <v>3376</v>
      </c>
      <c r="J5109" s="2" t="s">
        <v>3337</v>
      </c>
      <c r="K5109" s="2" t="s">
        <v>3354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0.03</v>
      </c>
      <c r="R5109" s="82"/>
      <c r="S5109" s="64"/>
      <c r="T5109" s="7">
        <v>78.56</v>
      </c>
      <c r="U5109" s="7"/>
      <c r="V5109" s="7">
        <v>0</v>
      </c>
      <c r="W5109" s="83">
        <f t="shared" si="773"/>
        <v>78.56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3417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326</v>
      </c>
      <c r="G5110" s="91" t="s">
        <v>79</v>
      </c>
      <c r="H5110" s="91">
        <v>229</v>
      </c>
      <c r="I5110" s="91" t="s">
        <v>3376</v>
      </c>
      <c r="J5110" s="2" t="s">
        <v>3337</v>
      </c>
      <c r="K5110" s="2" t="s">
        <v>3354</v>
      </c>
      <c r="L5110" s="2" t="s">
        <v>35</v>
      </c>
      <c r="M5110" s="91"/>
      <c r="N5110" s="64"/>
      <c r="O5110" s="64" t="s">
        <v>45</v>
      </c>
      <c r="P5110" s="64" t="s">
        <v>46</v>
      </c>
      <c r="Q5110" s="16">
        <v>0.06</v>
      </c>
      <c r="R5110" s="82"/>
      <c r="S5110" s="64"/>
      <c r="T5110" s="7">
        <v>214992.03999999995</v>
      </c>
      <c r="U5110" s="7"/>
      <c r="V5110" s="7">
        <v>0</v>
      </c>
      <c r="W5110" s="83">
        <f t="shared" si="773"/>
        <v>214992.03999999995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3417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327</v>
      </c>
      <c r="G5111" s="91" t="s">
        <v>79</v>
      </c>
      <c r="H5111" s="91">
        <v>229</v>
      </c>
      <c r="I5111" s="91" t="s">
        <v>3376</v>
      </c>
      <c r="J5111" s="2" t="s">
        <v>3337</v>
      </c>
      <c r="K5111" s="2" t="s">
        <v>3354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29636.910000000003</v>
      </c>
      <c r="U5111" s="7"/>
      <c r="V5111" s="7">
        <v>0</v>
      </c>
      <c r="W5111" s="83">
        <f t="shared" si="773"/>
        <v>29636.910000000003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3418</v>
      </c>
      <c r="B5112" s="91" t="s">
        <v>35</v>
      </c>
      <c r="C5112" s="91" t="s">
        <v>59</v>
      </c>
      <c r="D5112" s="91" t="s">
        <v>60</v>
      </c>
      <c r="E5112" s="91" t="s">
        <v>79</v>
      </c>
      <c r="F5112" s="91" t="s">
        <v>328</v>
      </c>
      <c r="G5112" s="91" t="s">
        <v>79</v>
      </c>
      <c r="H5112" s="91">
        <v>229</v>
      </c>
      <c r="I5112" s="91" t="s">
        <v>3376</v>
      </c>
      <c r="J5112" s="2" t="s">
        <v>3337</v>
      </c>
      <c r="K5112" s="2" t="s">
        <v>3354</v>
      </c>
      <c r="L5112" s="2" t="s">
        <v>35</v>
      </c>
      <c r="M5112" s="91"/>
      <c r="N5112" s="64"/>
      <c r="O5112" s="64" t="s">
        <v>45</v>
      </c>
      <c r="P5112" s="64" t="s">
        <v>41</v>
      </c>
      <c r="Q5112" s="16">
        <v>0</v>
      </c>
      <c r="R5112" s="82"/>
      <c r="S5112" s="64"/>
      <c r="T5112" s="7">
        <v>37367.300000000003</v>
      </c>
      <c r="U5112" s="7"/>
      <c r="V5112" s="7">
        <v>0</v>
      </c>
      <c r="W5112" s="83">
        <f t="shared" si="773"/>
        <v>37367.300000000003</v>
      </c>
      <c r="X5112" s="83">
        <f t="shared" si="774"/>
        <v>0</v>
      </c>
      <c r="Y5112" s="83"/>
      <c r="Z5112" s="16">
        <v>0</v>
      </c>
      <c r="AA5112" s="7">
        <v>0</v>
      </c>
      <c r="AB5112" s="7">
        <f t="shared" si="777"/>
        <v>0</v>
      </c>
      <c r="AC5112" s="5">
        <f t="shared" si="778"/>
        <v>0</v>
      </c>
      <c r="AD5112" s="83">
        <f t="shared" si="775"/>
        <v>0</v>
      </c>
      <c r="AE5112" s="3">
        <v>0.06</v>
      </c>
      <c r="AF5112" s="7">
        <f t="shared" si="779"/>
        <v>0</v>
      </c>
      <c r="AG5112" s="16">
        <v>0</v>
      </c>
      <c r="AH5112" s="83">
        <f t="shared" si="776"/>
        <v>0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3417</v>
      </c>
      <c r="B5113" s="91" t="s">
        <v>35</v>
      </c>
      <c r="C5113" s="91" t="s">
        <v>59</v>
      </c>
      <c r="D5113" s="91" t="s">
        <v>60</v>
      </c>
      <c r="E5113" s="91" t="s">
        <v>329</v>
      </c>
      <c r="F5113" s="91" t="s">
        <v>330</v>
      </c>
      <c r="G5113" s="91" t="s">
        <v>329</v>
      </c>
      <c r="H5113" s="91">
        <v>229</v>
      </c>
      <c r="I5113" s="91" t="s">
        <v>3376</v>
      </c>
      <c r="J5113" s="2" t="s">
        <v>3337</v>
      </c>
      <c r="K5113" s="2" t="s">
        <v>3292</v>
      </c>
      <c r="L5113" s="2" t="s">
        <v>35</v>
      </c>
      <c r="M5113" s="91"/>
      <c r="N5113" s="64" t="s">
        <v>3292</v>
      </c>
      <c r="O5113" s="64" t="s">
        <v>45</v>
      </c>
      <c r="P5113" s="64" t="s">
        <v>76</v>
      </c>
      <c r="Q5113" s="16">
        <v>0.06</v>
      </c>
      <c r="R5113" s="82"/>
      <c r="S5113" s="64"/>
      <c r="T5113" s="7">
        <v>423446.02000000043</v>
      </c>
      <c r="U5113" s="7">
        <v>700000</v>
      </c>
      <c r="V5113" s="7">
        <v>993211.67</v>
      </c>
      <c r="W5113" s="83">
        <f t="shared" si="773"/>
        <v>130234.35000000044</v>
      </c>
      <c r="X5113" s="83">
        <f t="shared" si="774"/>
        <v>993211.67</v>
      </c>
      <c r="Y5113" s="83"/>
      <c r="Z5113" s="16">
        <v>0</v>
      </c>
      <c r="AA5113" s="7">
        <v>0</v>
      </c>
      <c r="AB5113" s="7">
        <f t="shared" si="777"/>
        <v>993211.67</v>
      </c>
      <c r="AC5113" s="5">
        <f t="shared" si="778"/>
        <v>59592.700199999999</v>
      </c>
      <c r="AD5113" s="83">
        <f t="shared" si="775"/>
        <v>993211.67</v>
      </c>
      <c r="AE5113" s="3">
        <v>0.06</v>
      </c>
      <c r="AF5113" s="7">
        <f t="shared" si="779"/>
        <v>59592.700199999999</v>
      </c>
      <c r="AG5113" s="16">
        <v>0</v>
      </c>
      <c r="AH5113" s="83">
        <f t="shared" si="776"/>
        <v>993211.67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3418</v>
      </c>
      <c r="B5114" s="91" t="s">
        <v>35</v>
      </c>
      <c r="C5114" s="91" t="s">
        <v>47</v>
      </c>
      <c r="D5114" s="91" t="s">
        <v>63</v>
      </c>
      <c r="E5114" s="91" t="s">
        <v>129</v>
      </c>
      <c r="F5114" s="91" t="s">
        <v>129</v>
      </c>
      <c r="G5114" s="91" t="s">
        <v>129</v>
      </c>
      <c r="H5114" s="91">
        <v>229</v>
      </c>
      <c r="I5114" s="91" t="s">
        <v>3376</v>
      </c>
      <c r="J5114" s="2" t="s">
        <v>3337</v>
      </c>
      <c r="K5114" s="2" t="s">
        <v>3354</v>
      </c>
      <c r="L5114" s="2" t="s">
        <v>35</v>
      </c>
      <c r="M5114" s="91"/>
      <c r="N5114" s="64" t="s">
        <v>3354</v>
      </c>
      <c r="O5114" s="64" t="s">
        <v>106</v>
      </c>
      <c r="P5114" s="64" t="s">
        <v>41</v>
      </c>
      <c r="Q5114" s="16">
        <v>0</v>
      </c>
      <c r="R5114" s="82"/>
      <c r="S5114" s="64"/>
      <c r="T5114" s="7">
        <v>-1113409.5499999998</v>
      </c>
      <c r="U5114" s="7"/>
      <c r="V5114" s="7">
        <v>340652.36000000004</v>
      </c>
      <c r="W5114" s="83">
        <f t="shared" si="773"/>
        <v>-1454061.91</v>
      </c>
      <c r="X5114" s="83">
        <f t="shared" si="774"/>
        <v>340652.36000000004</v>
      </c>
      <c r="Y5114" s="83"/>
      <c r="Z5114" s="16">
        <v>0</v>
      </c>
      <c r="AA5114" s="7">
        <v>0</v>
      </c>
      <c r="AB5114" s="7">
        <f t="shared" si="777"/>
        <v>340652.36000000004</v>
      </c>
      <c r="AC5114" s="5">
        <f t="shared" si="778"/>
        <v>0</v>
      </c>
      <c r="AD5114" s="83">
        <f t="shared" si="775"/>
        <v>340652.36000000004</v>
      </c>
      <c r="AE5114" s="3">
        <v>0.06</v>
      </c>
      <c r="AF5114" s="7">
        <f t="shared" si="779"/>
        <v>20439.141600000003</v>
      </c>
      <c r="AG5114" s="16">
        <v>0</v>
      </c>
      <c r="AH5114" s="83">
        <f t="shared" si="776"/>
        <v>340652.36000000004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3417</v>
      </c>
      <c r="B5115" s="91" t="s">
        <v>35</v>
      </c>
      <c r="C5115" s="91" t="s">
        <v>189</v>
      </c>
      <c r="D5115" s="91" t="s">
        <v>190</v>
      </c>
      <c r="E5115" s="91" t="s">
        <v>282</v>
      </c>
      <c r="F5115" s="91" t="s">
        <v>282</v>
      </c>
      <c r="G5115" s="91" t="s">
        <v>282</v>
      </c>
      <c r="H5115" s="91">
        <v>229</v>
      </c>
      <c r="I5115" s="91" t="s">
        <v>3376</v>
      </c>
      <c r="J5115" s="2" t="s">
        <v>3337</v>
      </c>
      <c r="K5115" s="2" t="s">
        <v>3354</v>
      </c>
      <c r="L5115" s="2" t="s">
        <v>35</v>
      </c>
      <c r="M5115" s="91"/>
      <c r="N5115" s="64"/>
      <c r="O5115" s="64" t="s">
        <v>106</v>
      </c>
      <c r="P5115" s="64" t="s">
        <v>46</v>
      </c>
      <c r="Q5115" s="16">
        <v>0.03</v>
      </c>
      <c r="R5115" s="82"/>
      <c r="S5115" s="64"/>
      <c r="T5115" s="7">
        <v>-33.549999999999997</v>
      </c>
      <c r="U5115" s="7"/>
      <c r="V5115" s="7">
        <v>0</v>
      </c>
      <c r="W5115" s="83">
        <f t="shared" si="773"/>
        <v>-33.549999999999997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3417</v>
      </c>
      <c r="B5116" s="91" t="s">
        <v>35</v>
      </c>
      <c r="C5116" s="91" t="s">
        <v>59</v>
      </c>
      <c r="D5116" s="91" t="s">
        <v>60</v>
      </c>
      <c r="E5116" s="91" t="s">
        <v>79</v>
      </c>
      <c r="F5116" s="91" t="s">
        <v>332</v>
      </c>
      <c r="G5116" s="91" t="s">
        <v>79</v>
      </c>
      <c r="H5116" s="91">
        <v>229</v>
      </c>
      <c r="I5116" s="91" t="s">
        <v>3376</v>
      </c>
      <c r="J5116" s="2" t="s">
        <v>3337</v>
      </c>
      <c r="K5116" s="2" t="s">
        <v>3292</v>
      </c>
      <c r="L5116" s="2" t="s">
        <v>35</v>
      </c>
      <c r="M5116" s="91"/>
      <c r="N5116" s="64" t="s">
        <v>3292</v>
      </c>
      <c r="O5116" s="64" t="s">
        <v>45</v>
      </c>
      <c r="P5116" s="64" t="s">
        <v>46</v>
      </c>
      <c r="Q5116" s="16">
        <v>0.04</v>
      </c>
      <c r="R5116" s="82"/>
      <c r="S5116" s="64"/>
      <c r="T5116" s="7">
        <v>2.3759000013087643</v>
      </c>
      <c r="U5116" s="7"/>
      <c r="V5116" s="7">
        <v>0</v>
      </c>
      <c r="W5116" s="83">
        <f t="shared" si="773"/>
        <v>2.3759000013087643</v>
      </c>
      <c r="X5116" s="83">
        <f t="shared" si="774"/>
        <v>0</v>
      </c>
      <c r="Y5116" s="83"/>
      <c r="Z5116" s="16">
        <v>0</v>
      </c>
      <c r="AA5116" s="7">
        <v>0</v>
      </c>
      <c r="AB5116" s="7">
        <f t="shared" si="777"/>
        <v>0</v>
      </c>
      <c r="AC5116" s="5">
        <f t="shared" si="778"/>
        <v>0</v>
      </c>
      <c r="AD5116" s="83">
        <f t="shared" si="775"/>
        <v>0</v>
      </c>
      <c r="AE5116" s="3">
        <v>0.06</v>
      </c>
      <c r="AF5116" s="7">
        <f t="shared" si="779"/>
        <v>0</v>
      </c>
      <c r="AG5116" s="16">
        <v>0</v>
      </c>
      <c r="AH5116" s="83">
        <f t="shared" si="776"/>
        <v>0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3417</v>
      </c>
      <c r="B5117" s="91" t="s">
        <v>35</v>
      </c>
      <c r="C5117" s="91" t="s">
        <v>47</v>
      </c>
      <c r="D5117" s="91" t="s">
        <v>63</v>
      </c>
      <c r="E5117" s="91" t="s">
        <v>133</v>
      </c>
      <c r="F5117" s="91" t="s">
        <v>133</v>
      </c>
      <c r="G5117" s="91" t="s">
        <v>133</v>
      </c>
      <c r="H5117" s="91">
        <v>229</v>
      </c>
      <c r="I5117" s="91" t="s">
        <v>3376</v>
      </c>
      <c r="J5117" s="2" t="s">
        <v>3337</v>
      </c>
      <c r="K5117" s="2" t="s">
        <v>3354</v>
      </c>
      <c r="L5117" s="2" t="s">
        <v>35</v>
      </c>
      <c r="M5117" s="91"/>
      <c r="N5117" s="64" t="s">
        <v>3354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-8809.93</v>
      </c>
      <c r="U5117" s="7"/>
      <c r="V5117" s="7">
        <v>402.26</v>
      </c>
      <c r="W5117" s="83">
        <f t="shared" ref="W5117:W5180" si="781">T5117+U5117-V5117</f>
        <v>-9212.19</v>
      </c>
      <c r="X5117" s="83">
        <f t="shared" ref="X5117:X5180" si="782">IF(P5117="折扣",V5117*Q5117,IF(P5117="返现",V5117,V5117/(1+Q5117)))</f>
        <v>402.26</v>
      </c>
      <c r="Y5117" s="83"/>
      <c r="Z5117" s="16">
        <v>0</v>
      </c>
      <c r="AA5117" s="7">
        <v>0</v>
      </c>
      <c r="AB5117" s="7">
        <f t="shared" si="777"/>
        <v>402.26</v>
      </c>
      <c r="AC5117" s="5">
        <f t="shared" si="778"/>
        <v>0</v>
      </c>
      <c r="AD5117" s="83">
        <f t="shared" ref="AD5117:AD5180" si="783">V5117</f>
        <v>402.26</v>
      </c>
      <c r="AE5117" s="3">
        <v>0.06</v>
      </c>
      <c r="AF5117" s="7">
        <f t="shared" si="779"/>
        <v>24.1356</v>
      </c>
      <c r="AG5117" s="16">
        <v>0</v>
      </c>
      <c r="AH5117" s="83">
        <f t="shared" ref="AH5117:AH5180" si="784">V5117</f>
        <v>402.26</v>
      </c>
      <c r="AI5117" s="64"/>
      <c r="AJ5117" s="1" t="e">
        <v>#N/A</v>
      </c>
      <c r="AK5117" s="12">
        <f t="shared" si="780"/>
        <v>0</v>
      </c>
    </row>
    <row r="5118" spans="1:37" hidden="1" x14ac:dyDescent="0.3">
      <c r="A5118" s="104" t="s">
        <v>3417</v>
      </c>
      <c r="B5118" s="91" t="s">
        <v>35</v>
      </c>
      <c r="C5118" s="91" t="s">
        <v>189</v>
      </c>
      <c r="D5118" s="91" t="s">
        <v>190</v>
      </c>
      <c r="E5118" s="91" t="s">
        <v>208</v>
      </c>
      <c r="F5118" s="91" t="s">
        <v>208</v>
      </c>
      <c r="G5118" s="91" t="s">
        <v>208</v>
      </c>
      <c r="H5118" s="91">
        <v>229</v>
      </c>
      <c r="I5118" s="91" t="s">
        <v>3376</v>
      </c>
      <c r="J5118" s="2" t="s">
        <v>3337</v>
      </c>
      <c r="K5118" s="2" t="s">
        <v>3292</v>
      </c>
      <c r="L5118" s="2" t="s">
        <v>35</v>
      </c>
      <c r="M5118" s="91"/>
      <c r="N5118" s="64" t="s">
        <v>3292</v>
      </c>
      <c r="O5118" s="64" t="s">
        <v>106</v>
      </c>
      <c r="P5118" s="64" t="s">
        <v>41</v>
      </c>
      <c r="Q5118" s="16">
        <v>0</v>
      </c>
      <c r="R5118" s="82"/>
      <c r="S5118" s="64"/>
      <c r="T5118" s="7">
        <v>0</v>
      </c>
      <c r="U5118" s="7"/>
      <c r="V5118" s="7">
        <v>0</v>
      </c>
      <c r="W5118" s="83">
        <f t="shared" si="781"/>
        <v>0</v>
      </c>
      <c r="X5118" s="83">
        <f t="shared" si="782"/>
        <v>0</v>
      </c>
      <c r="Y5118" s="83"/>
      <c r="Z5118" s="16">
        <v>0</v>
      </c>
      <c r="AA5118" s="7">
        <v>0</v>
      </c>
      <c r="AB5118" s="7">
        <f t="shared" si="777"/>
        <v>0</v>
      </c>
      <c r="AC5118" s="5">
        <f t="shared" si="778"/>
        <v>0</v>
      </c>
      <c r="AD5118" s="83">
        <f t="shared" si="783"/>
        <v>0</v>
      </c>
      <c r="AE5118" s="3">
        <v>0.06</v>
      </c>
      <c r="AF5118" s="7">
        <f t="shared" si="779"/>
        <v>0</v>
      </c>
      <c r="AG5118" s="16">
        <v>0</v>
      </c>
      <c r="AH5118" s="83">
        <f t="shared" si="784"/>
        <v>0</v>
      </c>
      <c r="AI5118" s="64"/>
      <c r="AJ5118" s="1" t="s">
        <v>3706</v>
      </c>
      <c r="AK5118" s="12">
        <f t="shared" si="780"/>
        <v>0</v>
      </c>
    </row>
    <row r="5119" spans="1:37" hidden="1" x14ac:dyDescent="0.3">
      <c r="A5119" s="104" t="s">
        <v>3417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335</v>
      </c>
      <c r="G5119" s="91" t="s">
        <v>79</v>
      </c>
      <c r="H5119" s="91">
        <v>229</v>
      </c>
      <c r="I5119" s="91" t="s">
        <v>3376</v>
      </c>
      <c r="J5119" s="2" t="s">
        <v>3337</v>
      </c>
      <c r="K5119" s="2" t="s">
        <v>3292</v>
      </c>
      <c r="L5119" s="2" t="s">
        <v>35</v>
      </c>
      <c r="M5119" s="91"/>
      <c r="N5119" s="64" t="s">
        <v>3292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1113446.5999999989</v>
      </c>
      <c r="U5119" s="7"/>
      <c r="V5119" s="7">
        <v>1113446.5999999989</v>
      </c>
      <c r="W5119" s="83">
        <f t="shared" si="781"/>
        <v>0</v>
      </c>
      <c r="X5119" s="83">
        <f t="shared" si="782"/>
        <v>1070621.7307692296</v>
      </c>
      <c r="Y5119" s="83"/>
      <c r="Z5119" s="16">
        <v>0</v>
      </c>
      <c r="AA5119" s="7">
        <v>0</v>
      </c>
      <c r="AB5119" s="7">
        <f t="shared" si="777"/>
        <v>1070621.7307692296</v>
      </c>
      <c r="AC5119" s="5">
        <f t="shared" si="778"/>
        <v>42824.869230769342</v>
      </c>
      <c r="AD5119" s="83">
        <f t="shared" si="783"/>
        <v>1113446.5999999989</v>
      </c>
      <c r="AE5119" s="3">
        <v>0.06</v>
      </c>
      <c r="AF5119" s="7">
        <f t="shared" si="779"/>
        <v>66806.795999999929</v>
      </c>
      <c r="AG5119" s="16">
        <v>0</v>
      </c>
      <c r="AH5119" s="83">
        <f t="shared" si="784"/>
        <v>1113446.5999999989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3418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337</v>
      </c>
      <c r="G5120" s="91" t="s">
        <v>79</v>
      </c>
      <c r="H5120" s="91">
        <v>229</v>
      </c>
      <c r="I5120" s="91" t="s">
        <v>3376</v>
      </c>
      <c r="J5120" s="2" t="s">
        <v>3337</v>
      </c>
      <c r="K5120" s="2" t="s">
        <v>3292</v>
      </c>
      <c r="L5120" s="2" t="s">
        <v>35</v>
      </c>
      <c r="M5120" s="91"/>
      <c r="N5120" s="64" t="s">
        <v>3292</v>
      </c>
      <c r="O5120" s="64" t="s">
        <v>45</v>
      </c>
      <c r="P5120" s="64" t="s">
        <v>46</v>
      </c>
      <c r="Q5120" s="16">
        <v>0.04</v>
      </c>
      <c r="R5120" s="82"/>
      <c r="S5120" s="64"/>
      <c r="T5120" s="7">
        <v>4131.2300000003597</v>
      </c>
      <c r="U5120" s="7"/>
      <c r="V5120" s="7">
        <v>0</v>
      </c>
      <c r="W5120" s="83">
        <f t="shared" si="781"/>
        <v>4131.2300000003597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3417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338</v>
      </c>
      <c r="G5121" s="91" t="s">
        <v>79</v>
      </c>
      <c r="H5121" s="91">
        <v>229</v>
      </c>
      <c r="I5121" s="91" t="s">
        <v>3376</v>
      </c>
      <c r="J5121" s="2" t="s">
        <v>3337</v>
      </c>
      <c r="K5121" s="2" t="s">
        <v>3292</v>
      </c>
      <c r="L5121" s="2" t="s">
        <v>35</v>
      </c>
      <c r="M5121" s="91"/>
      <c r="N5121" s="64" t="s">
        <v>3292</v>
      </c>
      <c r="O5121" s="64" t="s">
        <v>45</v>
      </c>
      <c r="P5121" s="64" t="s">
        <v>46</v>
      </c>
      <c r="Q5121" s="16">
        <v>0.03</v>
      </c>
      <c r="R5121" s="82"/>
      <c r="S5121" s="64"/>
      <c r="T5121" s="7">
        <v>-1.8500000000494765</v>
      </c>
      <c r="U5121" s="7"/>
      <c r="V5121" s="7">
        <v>0</v>
      </c>
      <c r="W5121" s="83">
        <f t="shared" si="781"/>
        <v>-1.8500000000494765</v>
      </c>
      <c r="X5121" s="83">
        <f t="shared" si="782"/>
        <v>0</v>
      </c>
      <c r="Y5121" s="83"/>
      <c r="Z5121" s="16">
        <v>0</v>
      </c>
      <c r="AA5121" s="7">
        <v>0</v>
      </c>
      <c r="AB5121" s="7">
        <f t="shared" si="777"/>
        <v>0</v>
      </c>
      <c r="AC5121" s="5">
        <f t="shared" si="778"/>
        <v>0</v>
      </c>
      <c r="AD5121" s="83">
        <f t="shared" si="783"/>
        <v>0</v>
      </c>
      <c r="AE5121" s="3">
        <v>0.06</v>
      </c>
      <c r="AF5121" s="7">
        <f t="shared" si="779"/>
        <v>0</v>
      </c>
      <c r="AG5121" s="16">
        <v>0</v>
      </c>
      <c r="AH5121" s="83">
        <f t="shared" si="784"/>
        <v>0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3417</v>
      </c>
      <c r="B5122" s="91" t="s">
        <v>35</v>
      </c>
      <c r="C5122" s="91" t="s">
        <v>59</v>
      </c>
      <c r="D5122" s="91" t="s">
        <v>60</v>
      </c>
      <c r="E5122" s="91" t="s">
        <v>79</v>
      </c>
      <c r="F5122" s="91" t="s">
        <v>339</v>
      </c>
      <c r="G5122" s="91" t="s">
        <v>79</v>
      </c>
      <c r="H5122" s="91">
        <v>229</v>
      </c>
      <c r="I5122" s="91" t="s">
        <v>3376</v>
      </c>
      <c r="J5122" s="2" t="s">
        <v>3337</v>
      </c>
      <c r="K5122" s="2" t="s">
        <v>3292</v>
      </c>
      <c r="L5122" s="2" t="s">
        <v>35</v>
      </c>
      <c r="M5122" s="91"/>
      <c r="N5122" s="64" t="s">
        <v>3292</v>
      </c>
      <c r="O5122" s="64" t="s">
        <v>45</v>
      </c>
      <c r="P5122" s="64" t="s">
        <v>46</v>
      </c>
      <c r="Q5122" s="16">
        <v>0.02</v>
      </c>
      <c r="R5122" s="82"/>
      <c r="S5122" s="64"/>
      <c r="T5122" s="7">
        <v>1349015.7999998829</v>
      </c>
      <c r="U5122" s="7"/>
      <c r="V5122" s="7">
        <v>326390.87000000011</v>
      </c>
      <c r="W5122" s="83">
        <f t="shared" si="781"/>
        <v>1022624.9299998828</v>
      </c>
      <c r="X5122" s="83">
        <f t="shared" si="782"/>
        <v>319991.04901960795</v>
      </c>
      <c r="Y5122" s="83"/>
      <c r="Z5122" s="16">
        <v>0</v>
      </c>
      <c r="AA5122" s="7">
        <v>0</v>
      </c>
      <c r="AB5122" s="7">
        <f t="shared" si="777"/>
        <v>319991.04901960795</v>
      </c>
      <c r="AC5122" s="5">
        <f t="shared" si="778"/>
        <v>6399.8209803921636</v>
      </c>
      <c r="AD5122" s="83">
        <f t="shared" si="783"/>
        <v>326390.87000000011</v>
      </c>
      <c r="AE5122" s="3">
        <v>0.06</v>
      </c>
      <c r="AF5122" s="7">
        <f t="shared" si="779"/>
        <v>19583.452200000007</v>
      </c>
      <c r="AG5122" s="16">
        <v>0</v>
      </c>
      <c r="AH5122" s="83">
        <f t="shared" si="784"/>
        <v>326390.87000000011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3417</v>
      </c>
      <c r="B5123" s="91" t="s">
        <v>35</v>
      </c>
      <c r="C5123" s="91" t="s">
        <v>65</v>
      </c>
      <c r="D5123" s="91" t="s">
        <v>66</v>
      </c>
      <c r="E5123" s="91" t="s">
        <v>120</v>
      </c>
      <c r="F5123" s="91" t="s">
        <v>232</v>
      </c>
      <c r="G5123" s="91" t="s">
        <v>120</v>
      </c>
      <c r="H5123" s="91">
        <v>229</v>
      </c>
      <c r="I5123" s="91" t="s">
        <v>3376</v>
      </c>
      <c r="J5123" s="2" t="s">
        <v>3337</v>
      </c>
      <c r="K5123" s="2" t="s">
        <v>3354</v>
      </c>
      <c r="L5123" s="2" t="s">
        <v>35</v>
      </c>
      <c r="M5123" s="91"/>
      <c r="N5123" s="64"/>
      <c r="O5123" s="64" t="s">
        <v>106</v>
      </c>
      <c r="P5123" s="64" t="s">
        <v>46</v>
      </c>
      <c r="Q5123" s="16">
        <v>0.03</v>
      </c>
      <c r="R5123" s="82"/>
      <c r="S5123" s="64"/>
      <c r="T5123" s="7">
        <v>172252.86999999997</v>
      </c>
      <c r="U5123" s="7"/>
      <c r="V5123" s="7">
        <v>0</v>
      </c>
      <c r="W5123" s="83">
        <f t="shared" si="781"/>
        <v>172252.86999999997</v>
      </c>
      <c r="X5123" s="83">
        <f t="shared" si="782"/>
        <v>0</v>
      </c>
      <c r="Y5123" s="83"/>
      <c r="Z5123" s="16">
        <v>0</v>
      </c>
      <c r="AA5123" s="7">
        <v>0</v>
      </c>
      <c r="AB5123" s="7">
        <f t="shared" si="777"/>
        <v>0</v>
      </c>
      <c r="AC5123" s="5">
        <f t="shared" si="778"/>
        <v>0</v>
      </c>
      <c r="AD5123" s="83">
        <f t="shared" si="783"/>
        <v>0</v>
      </c>
      <c r="AE5123" s="3">
        <v>0.06</v>
      </c>
      <c r="AF5123" s="7">
        <f t="shared" si="779"/>
        <v>0</v>
      </c>
      <c r="AG5123" s="16">
        <v>0</v>
      </c>
      <c r="AH5123" s="83">
        <f t="shared" si="784"/>
        <v>0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3417</v>
      </c>
      <c r="B5124" s="91" t="s">
        <v>35</v>
      </c>
      <c r="C5124" s="91" t="s">
        <v>146</v>
      </c>
      <c r="D5124" s="91" t="s">
        <v>154</v>
      </c>
      <c r="E5124" s="91" t="s">
        <v>159</v>
      </c>
      <c r="F5124" s="91" t="s">
        <v>159</v>
      </c>
      <c r="G5124" s="91" t="s">
        <v>159</v>
      </c>
      <c r="H5124" s="91">
        <v>229</v>
      </c>
      <c r="I5124" s="91" t="s">
        <v>3376</v>
      </c>
      <c r="J5124" s="2" t="s">
        <v>3337</v>
      </c>
      <c r="K5124" s="2" t="s">
        <v>3354</v>
      </c>
      <c r="L5124" s="2" t="s">
        <v>35</v>
      </c>
      <c r="M5124" s="91"/>
      <c r="N5124" s="64" t="s">
        <v>3354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-27052.059999999998</v>
      </c>
      <c r="U5124" s="7"/>
      <c r="V5124" s="7">
        <v>22005.789999999997</v>
      </c>
      <c r="W5124" s="83">
        <f t="shared" si="781"/>
        <v>-49057.849999999991</v>
      </c>
      <c r="X5124" s="83">
        <f t="shared" si="782"/>
        <v>22005.789999999997</v>
      </c>
      <c r="Y5124" s="83"/>
      <c r="Z5124" s="16">
        <v>0</v>
      </c>
      <c r="AA5124" s="7">
        <v>0</v>
      </c>
      <c r="AB5124" s="7">
        <f t="shared" si="777"/>
        <v>22005.789999999997</v>
      </c>
      <c r="AC5124" s="5">
        <f t="shared" si="778"/>
        <v>0</v>
      </c>
      <c r="AD5124" s="83">
        <f t="shared" si="783"/>
        <v>22005.789999999997</v>
      </c>
      <c r="AE5124" s="3">
        <v>0.06</v>
      </c>
      <c r="AF5124" s="7">
        <f t="shared" si="779"/>
        <v>1320.3473999999999</v>
      </c>
      <c r="AG5124" s="16">
        <v>0</v>
      </c>
      <c r="AH5124" s="83">
        <f t="shared" si="784"/>
        <v>22005.789999999997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3417</v>
      </c>
      <c r="B5125" s="91" t="s">
        <v>35</v>
      </c>
      <c r="C5125" s="91" t="s">
        <v>166</v>
      </c>
      <c r="D5125" s="91" t="s">
        <v>183</v>
      </c>
      <c r="E5125" s="91" t="s">
        <v>184</v>
      </c>
      <c r="F5125" s="91" t="s">
        <v>185</v>
      </c>
      <c r="G5125" s="91" t="s">
        <v>184</v>
      </c>
      <c r="H5125" s="91">
        <v>229</v>
      </c>
      <c r="I5125" s="91" t="s">
        <v>3376</v>
      </c>
      <c r="J5125" s="2" t="s">
        <v>3337</v>
      </c>
      <c r="K5125" s="2" t="s">
        <v>3292</v>
      </c>
      <c r="L5125" s="2" t="s">
        <v>35</v>
      </c>
      <c r="M5125" s="91"/>
      <c r="N5125" s="64" t="s">
        <v>3292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-30453.61</v>
      </c>
      <c r="U5125" s="7"/>
      <c r="V5125" s="7">
        <v>0</v>
      </c>
      <c r="W5125" s="83">
        <f t="shared" si="781"/>
        <v>-30453.61</v>
      </c>
      <c r="X5125" s="83">
        <f t="shared" si="782"/>
        <v>0</v>
      </c>
      <c r="Y5125" s="83"/>
      <c r="Z5125" s="16">
        <v>0</v>
      </c>
      <c r="AA5125" s="7">
        <v>0</v>
      </c>
      <c r="AB5125" s="7">
        <f t="shared" si="777"/>
        <v>0</v>
      </c>
      <c r="AC5125" s="5">
        <f t="shared" si="778"/>
        <v>0</v>
      </c>
      <c r="AD5125" s="83">
        <f t="shared" si="783"/>
        <v>0</v>
      </c>
      <c r="AE5125" s="3">
        <v>0.06</v>
      </c>
      <c r="AF5125" s="7">
        <f t="shared" si="779"/>
        <v>0</v>
      </c>
      <c r="AG5125" s="16">
        <v>0</v>
      </c>
      <c r="AH5125" s="83">
        <f t="shared" si="784"/>
        <v>0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3418</v>
      </c>
      <c r="B5126" s="91" t="s">
        <v>35</v>
      </c>
      <c r="C5126" s="91" t="s">
        <v>47</v>
      </c>
      <c r="D5126" s="91" t="s">
        <v>63</v>
      </c>
      <c r="E5126" s="91" t="s">
        <v>261</v>
      </c>
      <c r="F5126" s="91" t="s">
        <v>261</v>
      </c>
      <c r="G5126" s="91" t="s">
        <v>261</v>
      </c>
      <c r="H5126" s="91">
        <v>229</v>
      </c>
      <c r="I5126" s="91" t="s">
        <v>3376</v>
      </c>
      <c r="J5126" s="2" t="s">
        <v>3337</v>
      </c>
      <c r="K5126" s="2" t="s">
        <v>3354</v>
      </c>
      <c r="L5126" s="2" t="s">
        <v>35</v>
      </c>
      <c r="M5126" s="91"/>
      <c r="N5126" s="64" t="s">
        <v>3354</v>
      </c>
      <c r="O5126" s="64" t="s">
        <v>106</v>
      </c>
      <c r="P5126" s="64" t="s">
        <v>41</v>
      </c>
      <c r="Q5126" s="16">
        <v>0</v>
      </c>
      <c r="R5126" s="82"/>
      <c r="S5126" s="64"/>
      <c r="T5126" s="7">
        <v>-96.37</v>
      </c>
      <c r="U5126" s="7"/>
      <c r="V5126" s="7">
        <v>147.57</v>
      </c>
      <c r="W5126" s="83">
        <f t="shared" si="781"/>
        <v>-243.94</v>
      </c>
      <c r="X5126" s="83">
        <f t="shared" si="782"/>
        <v>147.57</v>
      </c>
      <c r="Y5126" s="83"/>
      <c r="Z5126" s="16">
        <v>0</v>
      </c>
      <c r="AA5126" s="7">
        <v>0</v>
      </c>
      <c r="AB5126" s="7">
        <f t="shared" si="777"/>
        <v>147.57</v>
      </c>
      <c r="AC5126" s="5">
        <f t="shared" si="778"/>
        <v>0</v>
      </c>
      <c r="AD5126" s="83">
        <f t="shared" si="783"/>
        <v>147.57</v>
      </c>
      <c r="AE5126" s="3">
        <v>0.06</v>
      </c>
      <c r="AF5126" s="7">
        <f t="shared" si="779"/>
        <v>8.8541999999999987</v>
      </c>
      <c r="AG5126" s="16">
        <v>0</v>
      </c>
      <c r="AH5126" s="83">
        <f t="shared" si="784"/>
        <v>147.57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3418</v>
      </c>
      <c r="B5127" s="91" t="s">
        <v>35</v>
      </c>
      <c r="C5127" s="91" t="s">
        <v>36</v>
      </c>
      <c r="D5127" s="91" t="s">
        <v>54</v>
      </c>
      <c r="E5127" s="91" t="s">
        <v>71</v>
      </c>
      <c r="F5127" s="91" t="s">
        <v>103</v>
      </c>
      <c r="G5127" s="91" t="s">
        <v>71</v>
      </c>
      <c r="H5127" s="91">
        <v>229</v>
      </c>
      <c r="I5127" s="91" t="s">
        <v>3376</v>
      </c>
      <c r="J5127" s="2" t="s">
        <v>3337</v>
      </c>
      <c r="K5127" s="2" t="s">
        <v>3354</v>
      </c>
      <c r="L5127" s="2" t="s">
        <v>35</v>
      </c>
      <c r="M5127" s="91"/>
      <c r="N5127" s="64" t="s">
        <v>3354</v>
      </c>
      <c r="O5127" s="64" t="s">
        <v>106</v>
      </c>
      <c r="P5127" s="64" t="s">
        <v>46</v>
      </c>
      <c r="Q5127" s="16">
        <v>5.6000000000000001E-2</v>
      </c>
      <c r="R5127" s="82"/>
      <c r="S5127" s="64"/>
      <c r="T5127" s="7">
        <v>0</v>
      </c>
      <c r="U5127" s="7"/>
      <c r="V5127" s="7">
        <v>4311.2900000000009</v>
      </c>
      <c r="W5127" s="83">
        <f t="shared" si="781"/>
        <v>-4311.2900000000009</v>
      </c>
      <c r="X5127" s="83">
        <f t="shared" si="782"/>
        <v>4082.6609848484854</v>
      </c>
      <c r="Y5127" s="83"/>
      <c r="Z5127" s="16">
        <v>0</v>
      </c>
      <c r="AA5127" s="7">
        <v>0</v>
      </c>
      <c r="AB5127" s="7">
        <f t="shared" si="777"/>
        <v>4082.6609848484854</v>
      </c>
      <c r="AC5127" s="5">
        <f t="shared" si="778"/>
        <v>228.62901515151543</v>
      </c>
      <c r="AD5127" s="83">
        <f t="shared" si="783"/>
        <v>4311.2900000000009</v>
      </c>
      <c r="AE5127" s="3">
        <v>0.06</v>
      </c>
      <c r="AF5127" s="7">
        <f t="shared" si="779"/>
        <v>258.67740000000003</v>
      </c>
      <c r="AG5127" s="16">
        <v>0</v>
      </c>
      <c r="AH5127" s="83">
        <f t="shared" si="784"/>
        <v>4311.2900000000009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3417</v>
      </c>
      <c r="B5128" s="91" t="s">
        <v>35</v>
      </c>
      <c r="C5128" s="91" t="s">
        <v>59</v>
      </c>
      <c r="D5128" s="91" t="s">
        <v>60</v>
      </c>
      <c r="E5128" s="91" t="s">
        <v>79</v>
      </c>
      <c r="F5128" s="91" t="s">
        <v>338</v>
      </c>
      <c r="G5128" s="91" t="s">
        <v>79</v>
      </c>
      <c r="H5128" s="91">
        <v>229</v>
      </c>
      <c r="I5128" s="91" t="s">
        <v>3376</v>
      </c>
      <c r="J5128" s="2" t="s">
        <v>3337</v>
      </c>
      <c r="K5128" s="2" t="s">
        <v>3292</v>
      </c>
      <c r="L5128" s="2" t="s">
        <v>35</v>
      </c>
      <c r="M5128" s="91"/>
      <c r="N5128" s="64" t="s">
        <v>3292</v>
      </c>
      <c r="O5128" s="64" t="s">
        <v>45</v>
      </c>
      <c r="P5128" s="64" t="s">
        <v>46</v>
      </c>
      <c r="Q5128" s="16">
        <v>0.06</v>
      </c>
      <c r="R5128" s="82"/>
      <c r="S5128" s="64"/>
      <c r="T5128" s="7">
        <v>1058131.8900000001</v>
      </c>
      <c r="U5128" s="7"/>
      <c r="V5128" s="7">
        <v>246054.36999999997</v>
      </c>
      <c r="W5128" s="83">
        <f t="shared" si="781"/>
        <v>812077.52000000014</v>
      </c>
      <c r="X5128" s="83">
        <f t="shared" si="782"/>
        <v>232126.76415094335</v>
      </c>
      <c r="Y5128" s="83"/>
      <c r="Z5128" s="16">
        <v>0</v>
      </c>
      <c r="AA5128" s="7">
        <v>0</v>
      </c>
      <c r="AB5128" s="7">
        <f t="shared" si="777"/>
        <v>232126.76415094335</v>
      </c>
      <c r="AC5128" s="5">
        <f t="shared" si="778"/>
        <v>13927.605849056621</v>
      </c>
      <c r="AD5128" s="83">
        <f t="shared" si="783"/>
        <v>246054.36999999997</v>
      </c>
      <c r="AE5128" s="3">
        <v>0.06</v>
      </c>
      <c r="AF5128" s="7">
        <f t="shared" si="779"/>
        <v>14763.262199999997</v>
      </c>
      <c r="AG5128" s="16">
        <v>0</v>
      </c>
      <c r="AH5128" s="83">
        <f t="shared" si="784"/>
        <v>246054.36999999997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3417</v>
      </c>
      <c r="B5129" s="91" t="s">
        <v>35</v>
      </c>
      <c r="C5129" s="91" t="s">
        <v>59</v>
      </c>
      <c r="D5129" s="91" t="s">
        <v>60</v>
      </c>
      <c r="E5129" s="91" t="s">
        <v>329</v>
      </c>
      <c r="F5129" s="91" t="s">
        <v>3649</v>
      </c>
      <c r="G5129" s="91" t="s">
        <v>329</v>
      </c>
      <c r="H5129" s="91">
        <v>229</v>
      </c>
      <c r="I5129" s="91" t="s">
        <v>3376</v>
      </c>
      <c r="J5129" s="2" t="s">
        <v>3337</v>
      </c>
      <c r="K5129" s="2" t="s">
        <v>3292</v>
      </c>
      <c r="L5129" s="2" t="s">
        <v>35</v>
      </c>
      <c r="M5129" s="91"/>
      <c r="N5129" s="64" t="s">
        <v>3292</v>
      </c>
      <c r="O5129" s="64" t="s">
        <v>106</v>
      </c>
      <c r="P5129" s="64" t="s">
        <v>76</v>
      </c>
      <c r="Q5129" s="16">
        <v>0.06</v>
      </c>
      <c r="R5129" s="82"/>
      <c r="S5129" s="64"/>
      <c r="T5129" s="7">
        <v>-81.19</v>
      </c>
      <c r="U5129" s="7"/>
      <c r="V5129" s="7">
        <v>1122.02</v>
      </c>
      <c r="W5129" s="83">
        <f t="shared" si="781"/>
        <v>-1203.21</v>
      </c>
      <c r="X5129" s="83">
        <f t="shared" si="782"/>
        <v>1122.02</v>
      </c>
      <c r="Y5129" s="83"/>
      <c r="Z5129" s="16">
        <v>0</v>
      </c>
      <c r="AA5129" s="7">
        <v>0</v>
      </c>
      <c r="AB5129" s="7">
        <f t="shared" si="777"/>
        <v>1122.02</v>
      </c>
      <c r="AC5129" s="5">
        <f t="shared" si="778"/>
        <v>67.32119999999999</v>
      </c>
      <c r="AD5129" s="83">
        <f t="shared" si="783"/>
        <v>1122.02</v>
      </c>
      <c r="AE5129" s="3">
        <v>0.06</v>
      </c>
      <c r="AF5129" s="7">
        <f t="shared" si="779"/>
        <v>67.32119999999999</v>
      </c>
      <c r="AG5129" s="16">
        <v>0</v>
      </c>
      <c r="AH5129" s="83">
        <f t="shared" si="784"/>
        <v>1122.02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3417</v>
      </c>
      <c r="B5130" s="91" t="s">
        <v>35</v>
      </c>
      <c r="C5130" s="91" t="s">
        <v>47</v>
      </c>
      <c r="D5130" s="91" t="s">
        <v>63</v>
      </c>
      <c r="E5130" s="91" t="s">
        <v>131</v>
      </c>
      <c r="F5130" s="91" t="s">
        <v>131</v>
      </c>
      <c r="G5130" s="91" t="s">
        <v>131</v>
      </c>
      <c r="H5130" s="91">
        <v>229</v>
      </c>
      <c r="I5130" s="91" t="s">
        <v>3376</v>
      </c>
      <c r="J5130" s="2" t="s">
        <v>3337</v>
      </c>
      <c r="K5130" s="2" t="s">
        <v>3354</v>
      </c>
      <c r="L5130" s="2" t="s">
        <v>35</v>
      </c>
      <c r="M5130" s="91"/>
      <c r="N5130" s="64"/>
      <c r="O5130" s="64" t="s">
        <v>106</v>
      </c>
      <c r="P5130" s="64" t="s">
        <v>93</v>
      </c>
      <c r="Q5130" s="16">
        <v>0.99</v>
      </c>
      <c r="R5130" s="82"/>
      <c r="S5130" s="64"/>
      <c r="T5130" s="7">
        <v>-0.13</v>
      </c>
      <c r="U5130" s="7"/>
      <c r="V5130" s="7">
        <v>0</v>
      </c>
      <c r="W5130" s="83">
        <f t="shared" si="781"/>
        <v>-0.13</v>
      </c>
      <c r="X5130" s="83">
        <f t="shared" si="782"/>
        <v>0</v>
      </c>
      <c r="Y5130" s="83"/>
      <c r="Z5130" s="16">
        <v>0</v>
      </c>
      <c r="AA5130" s="7">
        <v>0</v>
      </c>
      <c r="AB5130" s="7">
        <f t="shared" si="777"/>
        <v>0</v>
      </c>
      <c r="AC5130" s="5">
        <f t="shared" si="778"/>
        <v>0</v>
      </c>
      <c r="AD5130" s="83">
        <f t="shared" si="783"/>
        <v>0</v>
      </c>
      <c r="AE5130" s="3">
        <v>0.06</v>
      </c>
      <c r="AF5130" s="7">
        <f t="shared" si="779"/>
        <v>0</v>
      </c>
      <c r="AG5130" s="16">
        <v>0</v>
      </c>
      <c r="AH5130" s="83">
        <f t="shared" si="784"/>
        <v>0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3418</v>
      </c>
      <c r="B5131" s="91" t="s">
        <v>35</v>
      </c>
      <c r="C5131" s="91" t="s">
        <v>166</v>
      </c>
      <c r="D5131" s="91" t="s">
        <v>171</v>
      </c>
      <c r="E5131" s="91" t="s">
        <v>174</v>
      </c>
      <c r="F5131" s="91" t="s">
        <v>174</v>
      </c>
      <c r="G5131" s="91" t="s">
        <v>174</v>
      </c>
      <c r="H5131" s="91">
        <v>229</v>
      </c>
      <c r="I5131" s="91" t="s">
        <v>3376</v>
      </c>
      <c r="J5131" s="2" t="s">
        <v>3337</v>
      </c>
      <c r="K5131" s="2" t="s">
        <v>3288</v>
      </c>
      <c r="L5131" s="2" t="s">
        <v>35</v>
      </c>
      <c r="M5131" s="91"/>
      <c r="N5131" s="64" t="s">
        <v>3288</v>
      </c>
      <c r="O5131" s="64" t="s">
        <v>106</v>
      </c>
      <c r="P5131" s="64" t="s">
        <v>41</v>
      </c>
      <c r="Q5131" s="16">
        <v>0</v>
      </c>
      <c r="R5131" s="82"/>
      <c r="S5131" s="64"/>
      <c r="T5131" s="7">
        <v>-45527.760000000009</v>
      </c>
      <c r="U5131" s="7"/>
      <c r="V5131" s="7">
        <v>1259.9000000000001</v>
      </c>
      <c r="W5131" s="83">
        <f t="shared" si="781"/>
        <v>-46787.660000000011</v>
      </c>
      <c r="X5131" s="83">
        <f t="shared" si="782"/>
        <v>1259.9000000000001</v>
      </c>
      <c r="Y5131" s="83"/>
      <c r="Z5131" s="16">
        <v>0</v>
      </c>
      <c r="AA5131" s="7">
        <v>0</v>
      </c>
      <c r="AB5131" s="7">
        <f t="shared" si="777"/>
        <v>1259.9000000000001</v>
      </c>
      <c r="AC5131" s="5">
        <f t="shared" si="778"/>
        <v>0</v>
      </c>
      <c r="AD5131" s="83">
        <f t="shared" si="783"/>
        <v>1259.9000000000001</v>
      </c>
      <c r="AE5131" s="3">
        <v>0.06</v>
      </c>
      <c r="AF5131" s="7">
        <f t="shared" si="779"/>
        <v>75.594000000000008</v>
      </c>
      <c r="AG5131" s="16">
        <v>0</v>
      </c>
      <c r="AH5131" s="83">
        <f t="shared" si="784"/>
        <v>1259.9000000000001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3417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172</v>
      </c>
      <c r="G5132" s="91" t="s">
        <v>172</v>
      </c>
      <c r="H5132" s="91">
        <v>229</v>
      </c>
      <c r="I5132" s="91" t="s">
        <v>3376</v>
      </c>
      <c r="J5132" s="2" t="s">
        <v>3337</v>
      </c>
      <c r="K5132" s="2" t="s">
        <v>3288</v>
      </c>
      <c r="L5132" s="2" t="s">
        <v>35</v>
      </c>
      <c r="M5132" s="91"/>
      <c r="N5132" s="64" t="s">
        <v>3288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-465114.81</v>
      </c>
      <c r="U5132" s="7"/>
      <c r="V5132" s="7">
        <v>28158.49</v>
      </c>
      <c r="W5132" s="83">
        <f t="shared" si="781"/>
        <v>-493273.3</v>
      </c>
      <c r="X5132" s="83">
        <f t="shared" si="782"/>
        <v>28158.49</v>
      </c>
      <c r="Y5132" s="83"/>
      <c r="Z5132" s="16">
        <v>0</v>
      </c>
      <c r="AA5132" s="7">
        <v>0</v>
      </c>
      <c r="AB5132" s="7">
        <f t="shared" si="777"/>
        <v>28158.49</v>
      </c>
      <c r="AC5132" s="5">
        <f t="shared" si="778"/>
        <v>1689.5094000000001</v>
      </c>
      <c r="AD5132" s="83">
        <f t="shared" si="783"/>
        <v>28158.49</v>
      </c>
      <c r="AE5132" s="3">
        <v>0.06</v>
      </c>
      <c r="AF5132" s="7">
        <f t="shared" si="779"/>
        <v>1689.5094000000001</v>
      </c>
      <c r="AG5132" s="16">
        <v>0</v>
      </c>
      <c r="AH5132" s="83">
        <f t="shared" si="784"/>
        <v>28158.49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3418</v>
      </c>
      <c r="B5133" s="91" t="s">
        <v>35</v>
      </c>
      <c r="C5133" s="91" t="s">
        <v>166</v>
      </c>
      <c r="D5133" s="91" t="s">
        <v>171</v>
      </c>
      <c r="E5133" s="91" t="s">
        <v>172</v>
      </c>
      <c r="F5133" s="91" t="s">
        <v>173</v>
      </c>
      <c r="G5133" s="91" t="s">
        <v>172</v>
      </c>
      <c r="H5133" s="91">
        <v>229</v>
      </c>
      <c r="I5133" s="91" t="s">
        <v>3376</v>
      </c>
      <c r="J5133" s="2" t="s">
        <v>3337</v>
      </c>
      <c r="K5133" s="2" t="s">
        <v>3288</v>
      </c>
      <c r="L5133" s="2" t="s">
        <v>35</v>
      </c>
      <c r="M5133" s="91"/>
      <c r="N5133" s="64" t="s">
        <v>3288</v>
      </c>
      <c r="O5133" s="64" t="s">
        <v>106</v>
      </c>
      <c r="P5133" s="64" t="s">
        <v>76</v>
      </c>
      <c r="Q5133" s="16">
        <v>0.06</v>
      </c>
      <c r="R5133" s="82"/>
      <c r="S5133" s="64"/>
      <c r="T5133" s="7">
        <v>-71489.990000000005</v>
      </c>
      <c r="U5133" s="7"/>
      <c r="V5133" s="7">
        <v>213213.1</v>
      </c>
      <c r="W5133" s="83">
        <f t="shared" si="781"/>
        <v>-284703.09000000003</v>
      </c>
      <c r="X5133" s="83">
        <f t="shared" si="782"/>
        <v>213213.1</v>
      </c>
      <c r="Y5133" s="83"/>
      <c r="Z5133" s="16">
        <v>0</v>
      </c>
      <c r="AA5133" s="7">
        <v>0</v>
      </c>
      <c r="AB5133" s="7">
        <f t="shared" ref="AB5133:AB5196" si="785">X5133+AA5133</f>
        <v>213213.1</v>
      </c>
      <c r="AC5133" s="5">
        <f t="shared" ref="AC5133:AC5196" si="786">IF(P5133="返现",X5133*Q5133,V5133-X5133)</f>
        <v>12792.786</v>
      </c>
      <c r="AD5133" s="83">
        <f t="shared" si="783"/>
        <v>213213.1</v>
      </c>
      <c r="AE5133" s="3">
        <v>0.06</v>
      </c>
      <c r="AF5133" s="7">
        <f t="shared" ref="AF5133:AF5196" si="787">AD5133*AE5133</f>
        <v>12792.786</v>
      </c>
      <c r="AG5133" s="16">
        <v>0</v>
      </c>
      <c r="AH5133" s="83">
        <f t="shared" si="784"/>
        <v>213213.1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3420</v>
      </c>
      <c r="B5134" s="91" t="s">
        <v>35</v>
      </c>
      <c r="C5134" s="91" t="s">
        <v>59</v>
      </c>
      <c r="D5134" s="91" t="s">
        <v>60</v>
      </c>
      <c r="E5134" s="91" t="s">
        <v>94</v>
      </c>
      <c r="F5134" s="91" t="s">
        <v>95</v>
      </c>
      <c r="G5134" s="91" t="s">
        <v>94</v>
      </c>
      <c r="H5134" s="91">
        <v>229</v>
      </c>
      <c r="I5134" s="91" t="s">
        <v>3376</v>
      </c>
      <c r="J5134" s="2" t="s">
        <v>3337</v>
      </c>
      <c r="K5134" s="2" t="s">
        <v>3354</v>
      </c>
      <c r="L5134" s="2" t="s">
        <v>35</v>
      </c>
      <c r="M5134" s="91"/>
      <c r="N5134" s="64"/>
      <c r="O5134" s="64" t="s">
        <v>106</v>
      </c>
      <c r="P5134" s="64" t="s">
        <v>46</v>
      </c>
      <c r="Q5134" s="16">
        <v>7.0000000000000007E-2</v>
      </c>
      <c r="R5134" s="82"/>
      <c r="S5134" s="64"/>
      <c r="T5134" s="7">
        <v>-1204.8900000000001</v>
      </c>
      <c r="U5134" s="7"/>
      <c r="V5134" s="7">
        <v>0</v>
      </c>
      <c r="W5134" s="83">
        <f t="shared" si="781"/>
        <v>-1204.8900000000001</v>
      </c>
      <c r="X5134" s="83">
        <f t="shared" si="782"/>
        <v>0</v>
      </c>
      <c r="Y5134" s="83"/>
      <c r="Z5134" s="16">
        <v>0</v>
      </c>
      <c r="AA5134" s="7">
        <v>0</v>
      </c>
      <c r="AB5134" s="7">
        <f t="shared" si="785"/>
        <v>0</v>
      </c>
      <c r="AC5134" s="5">
        <f t="shared" si="786"/>
        <v>0</v>
      </c>
      <c r="AD5134" s="83">
        <f t="shared" si="783"/>
        <v>0</v>
      </c>
      <c r="AE5134" s="3">
        <v>0.06</v>
      </c>
      <c r="AF5134" s="7">
        <f t="shared" si="787"/>
        <v>0</v>
      </c>
      <c r="AG5134" s="16">
        <v>0</v>
      </c>
      <c r="AH5134" s="83">
        <f t="shared" si="784"/>
        <v>0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3417</v>
      </c>
      <c r="B5135" s="91" t="s">
        <v>35</v>
      </c>
      <c r="C5135" s="91" t="s">
        <v>189</v>
      </c>
      <c r="D5135" s="91" t="s">
        <v>210</v>
      </c>
      <c r="E5135" s="91" t="s">
        <v>212</v>
      </c>
      <c r="F5135" s="91" t="s">
        <v>212</v>
      </c>
      <c r="G5135" s="91" t="s">
        <v>212</v>
      </c>
      <c r="H5135" s="91">
        <v>229</v>
      </c>
      <c r="I5135" s="91" t="s">
        <v>3376</v>
      </c>
      <c r="J5135" s="2" t="s">
        <v>3337</v>
      </c>
      <c r="K5135" s="2" t="s">
        <v>3292</v>
      </c>
      <c r="L5135" s="2" t="s">
        <v>35</v>
      </c>
      <c r="M5135" s="91"/>
      <c r="N5135" s="64" t="s">
        <v>3292</v>
      </c>
      <c r="O5135" s="64" t="s">
        <v>106</v>
      </c>
      <c r="P5135" s="64" t="s">
        <v>46</v>
      </c>
      <c r="Q5135" s="16">
        <v>0.03</v>
      </c>
      <c r="R5135" s="82"/>
      <c r="S5135" s="64"/>
      <c r="T5135" s="7">
        <v>-9.0300000000000011</v>
      </c>
      <c r="U5135" s="7"/>
      <c r="V5135" s="7">
        <v>43.14</v>
      </c>
      <c r="W5135" s="83">
        <f t="shared" si="781"/>
        <v>-52.17</v>
      </c>
      <c r="X5135" s="83">
        <f t="shared" si="782"/>
        <v>41.883495145631066</v>
      </c>
      <c r="Y5135" s="83"/>
      <c r="Z5135" s="16">
        <v>0</v>
      </c>
      <c r="AA5135" s="7">
        <v>0</v>
      </c>
      <c r="AB5135" s="7">
        <f t="shared" si="785"/>
        <v>41.883495145631066</v>
      </c>
      <c r="AC5135" s="5">
        <f t="shared" si="786"/>
        <v>1.2565048543689343</v>
      </c>
      <c r="AD5135" s="83">
        <f t="shared" si="783"/>
        <v>43.14</v>
      </c>
      <c r="AE5135" s="3">
        <v>0.06</v>
      </c>
      <c r="AF5135" s="7">
        <f t="shared" si="787"/>
        <v>2.5884</v>
      </c>
      <c r="AG5135" s="16">
        <v>0</v>
      </c>
      <c r="AH5135" s="83">
        <f t="shared" si="784"/>
        <v>43.14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3417</v>
      </c>
      <c r="B5136" s="91" t="s">
        <v>35</v>
      </c>
      <c r="C5136" s="91" t="s">
        <v>189</v>
      </c>
      <c r="D5136" s="91" t="s">
        <v>190</v>
      </c>
      <c r="E5136" s="91" t="s">
        <v>194</v>
      </c>
      <c r="F5136" s="91" t="s">
        <v>194</v>
      </c>
      <c r="G5136" s="91" t="s">
        <v>194</v>
      </c>
      <c r="H5136" s="91">
        <v>229</v>
      </c>
      <c r="I5136" s="91" t="s">
        <v>3376</v>
      </c>
      <c r="J5136" s="2" t="s">
        <v>3337</v>
      </c>
      <c r="K5136" s="2" t="s">
        <v>3292</v>
      </c>
      <c r="L5136" s="2" t="s">
        <v>35</v>
      </c>
      <c r="M5136" s="91"/>
      <c r="N5136" s="64" t="s">
        <v>3292</v>
      </c>
      <c r="O5136" s="64" t="s">
        <v>106</v>
      </c>
      <c r="P5136" s="64" t="s">
        <v>46</v>
      </c>
      <c r="Q5136" s="16">
        <v>0.06</v>
      </c>
      <c r="R5136" s="82"/>
      <c r="S5136" s="64"/>
      <c r="T5136" s="7">
        <v>-32944.83</v>
      </c>
      <c r="U5136" s="7"/>
      <c r="V5136" s="7">
        <v>4679.5300000000007</v>
      </c>
      <c r="W5136" s="83">
        <f t="shared" si="781"/>
        <v>-37624.36</v>
      </c>
      <c r="X5136" s="83">
        <f t="shared" si="782"/>
        <v>4414.6509433962265</v>
      </c>
      <c r="Y5136" s="83"/>
      <c r="Z5136" s="16">
        <v>0</v>
      </c>
      <c r="AA5136" s="7">
        <v>0</v>
      </c>
      <c r="AB5136" s="7">
        <f t="shared" si="785"/>
        <v>4414.6509433962265</v>
      </c>
      <c r="AC5136" s="5">
        <f t="shared" si="786"/>
        <v>264.87905660377419</v>
      </c>
      <c r="AD5136" s="83">
        <f t="shared" si="783"/>
        <v>4679.5300000000007</v>
      </c>
      <c r="AE5136" s="3">
        <v>0.06</v>
      </c>
      <c r="AF5136" s="7">
        <f t="shared" si="787"/>
        <v>280.77180000000004</v>
      </c>
      <c r="AG5136" s="16">
        <v>0</v>
      </c>
      <c r="AH5136" s="83">
        <f t="shared" si="784"/>
        <v>4679.5300000000007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3418</v>
      </c>
      <c r="B5137" s="91" t="s">
        <v>35</v>
      </c>
      <c r="C5137" s="91" t="s">
        <v>189</v>
      </c>
      <c r="D5137" s="91" t="s">
        <v>210</v>
      </c>
      <c r="E5137" s="91" t="s">
        <v>254</v>
      </c>
      <c r="F5137" s="91" t="s">
        <v>254</v>
      </c>
      <c r="G5137" s="91" t="s">
        <v>254</v>
      </c>
      <c r="H5137" s="91">
        <v>229</v>
      </c>
      <c r="I5137" s="91" t="s">
        <v>3376</v>
      </c>
      <c r="J5137" s="2" t="s">
        <v>3337</v>
      </c>
      <c r="K5137" s="2" t="s">
        <v>3354</v>
      </c>
      <c r="L5137" s="2" t="s">
        <v>35</v>
      </c>
      <c r="M5137" s="91"/>
      <c r="N5137" s="64"/>
      <c r="O5137" s="64" t="s">
        <v>106</v>
      </c>
      <c r="P5137" s="64" t="s">
        <v>46</v>
      </c>
      <c r="Q5137" s="16">
        <v>0.03</v>
      </c>
      <c r="R5137" s="82"/>
      <c r="S5137" s="64"/>
      <c r="T5137" s="7">
        <v>-23.1</v>
      </c>
      <c r="U5137" s="7"/>
      <c r="V5137" s="7">
        <v>0</v>
      </c>
      <c r="W5137" s="83">
        <f t="shared" si="781"/>
        <v>-23.1</v>
      </c>
      <c r="X5137" s="83">
        <f t="shared" si="782"/>
        <v>0</v>
      </c>
      <c r="Y5137" s="83"/>
      <c r="Z5137" s="16">
        <v>0</v>
      </c>
      <c r="AA5137" s="7">
        <v>0</v>
      </c>
      <c r="AB5137" s="7">
        <f t="shared" si="785"/>
        <v>0</v>
      </c>
      <c r="AC5137" s="5">
        <f t="shared" si="786"/>
        <v>0</v>
      </c>
      <c r="AD5137" s="83">
        <f t="shared" si="783"/>
        <v>0</v>
      </c>
      <c r="AE5137" s="3">
        <v>0.06</v>
      </c>
      <c r="AF5137" s="7">
        <f t="shared" si="787"/>
        <v>0</v>
      </c>
      <c r="AG5137" s="16">
        <v>0</v>
      </c>
      <c r="AH5137" s="83">
        <f t="shared" si="784"/>
        <v>0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3418</v>
      </c>
      <c r="B5138" s="91" t="s">
        <v>35</v>
      </c>
      <c r="C5138" s="91" t="s">
        <v>189</v>
      </c>
      <c r="D5138" s="91" t="s">
        <v>210</v>
      </c>
      <c r="E5138" s="91" t="s">
        <v>252</v>
      </c>
      <c r="F5138" s="91" t="s">
        <v>252</v>
      </c>
      <c r="G5138" s="91" t="s">
        <v>252</v>
      </c>
      <c r="H5138" s="91">
        <v>229</v>
      </c>
      <c r="I5138" s="91" t="s">
        <v>3376</v>
      </c>
      <c r="J5138" s="2" t="s">
        <v>3337</v>
      </c>
      <c r="K5138" s="2" t="s">
        <v>3292</v>
      </c>
      <c r="L5138" s="2" t="s">
        <v>35</v>
      </c>
      <c r="M5138" s="91"/>
      <c r="N5138" s="64" t="s">
        <v>3292</v>
      </c>
      <c r="O5138" s="64" t="s">
        <v>106</v>
      </c>
      <c r="P5138" s="64" t="s">
        <v>46</v>
      </c>
      <c r="Q5138" s="16">
        <v>0.03</v>
      </c>
      <c r="R5138" s="82"/>
      <c r="S5138" s="64"/>
      <c r="T5138" s="7">
        <v>-14041.13</v>
      </c>
      <c r="U5138" s="7"/>
      <c r="V5138" s="7">
        <v>3912.8900000000003</v>
      </c>
      <c r="W5138" s="83">
        <f t="shared" si="781"/>
        <v>-17954.02</v>
      </c>
      <c r="X5138" s="83">
        <f t="shared" si="782"/>
        <v>3798.9223300970875</v>
      </c>
      <c r="Y5138" s="83"/>
      <c r="Z5138" s="16">
        <v>0</v>
      </c>
      <c r="AA5138" s="7">
        <v>0</v>
      </c>
      <c r="AB5138" s="7">
        <f t="shared" si="785"/>
        <v>3798.9223300970875</v>
      </c>
      <c r="AC5138" s="5">
        <f t="shared" si="786"/>
        <v>113.9676699029128</v>
      </c>
      <c r="AD5138" s="83">
        <f t="shared" si="783"/>
        <v>3912.8900000000003</v>
      </c>
      <c r="AE5138" s="3">
        <v>0.06</v>
      </c>
      <c r="AF5138" s="7">
        <f t="shared" si="787"/>
        <v>234.77340000000001</v>
      </c>
      <c r="AG5138" s="16">
        <v>0</v>
      </c>
      <c r="AH5138" s="83">
        <f t="shared" si="784"/>
        <v>3912.8900000000003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3417</v>
      </c>
      <c r="B5139" s="91" t="s">
        <v>35</v>
      </c>
      <c r="C5139" s="91" t="s">
        <v>59</v>
      </c>
      <c r="D5139" s="91" t="s">
        <v>60</v>
      </c>
      <c r="E5139" s="91" t="s">
        <v>79</v>
      </c>
      <c r="F5139" s="91" t="s">
        <v>80</v>
      </c>
      <c r="G5139" s="91" t="s">
        <v>79</v>
      </c>
      <c r="H5139" s="91">
        <v>229</v>
      </c>
      <c r="I5139" s="91" t="s">
        <v>3376</v>
      </c>
      <c r="J5139" s="2" t="s">
        <v>3337</v>
      </c>
      <c r="K5139" s="2" t="s">
        <v>3292</v>
      </c>
      <c r="L5139" s="2" t="s">
        <v>35</v>
      </c>
      <c r="M5139" s="91"/>
      <c r="N5139" s="64" t="s">
        <v>3292</v>
      </c>
      <c r="O5139" s="64" t="s">
        <v>106</v>
      </c>
      <c r="P5139" s="64" t="s">
        <v>46</v>
      </c>
      <c r="Q5139" s="16">
        <v>0.06</v>
      </c>
      <c r="R5139" s="82"/>
      <c r="S5139" s="64"/>
      <c r="T5139" s="7">
        <v>-1536.11</v>
      </c>
      <c r="U5139" s="7"/>
      <c r="V5139" s="7">
        <v>1018.24</v>
      </c>
      <c r="W5139" s="83">
        <f t="shared" si="781"/>
        <v>-2554.35</v>
      </c>
      <c r="X5139" s="83">
        <f t="shared" si="782"/>
        <v>960.60377358490564</v>
      </c>
      <c r="Y5139" s="83"/>
      <c r="Z5139" s="16">
        <v>0</v>
      </c>
      <c r="AA5139" s="7">
        <v>0</v>
      </c>
      <c r="AB5139" s="7">
        <f t="shared" si="785"/>
        <v>960.60377358490564</v>
      </c>
      <c r="AC5139" s="5">
        <f t="shared" si="786"/>
        <v>57.63622641509437</v>
      </c>
      <c r="AD5139" s="83">
        <f t="shared" si="783"/>
        <v>1018.24</v>
      </c>
      <c r="AE5139" s="3">
        <v>0.06</v>
      </c>
      <c r="AF5139" s="7">
        <f t="shared" si="787"/>
        <v>61.0944</v>
      </c>
      <c r="AG5139" s="16">
        <v>0</v>
      </c>
      <c r="AH5139" s="83">
        <f t="shared" si="784"/>
        <v>1018.24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3418</v>
      </c>
      <c r="B5140" s="91" t="s">
        <v>35</v>
      </c>
      <c r="C5140" s="91" t="s">
        <v>189</v>
      </c>
      <c r="D5140" s="91" t="s">
        <v>190</v>
      </c>
      <c r="E5140" s="91" t="s">
        <v>203</v>
      </c>
      <c r="F5140" s="91" t="s">
        <v>203</v>
      </c>
      <c r="G5140" s="91" t="s">
        <v>203</v>
      </c>
      <c r="H5140" s="91">
        <v>229</v>
      </c>
      <c r="I5140" s="91" t="s">
        <v>3376</v>
      </c>
      <c r="J5140" s="2" t="s">
        <v>3337</v>
      </c>
      <c r="K5140" s="2" t="s">
        <v>3292</v>
      </c>
      <c r="L5140" s="2" t="s">
        <v>35</v>
      </c>
      <c r="M5140" s="91"/>
      <c r="N5140" s="64" t="s">
        <v>3292</v>
      </c>
      <c r="O5140" s="64" t="s">
        <v>106</v>
      </c>
      <c r="P5140" s="64" t="s">
        <v>46</v>
      </c>
      <c r="Q5140" s="16">
        <v>0.04</v>
      </c>
      <c r="R5140" s="82"/>
      <c r="S5140" s="64"/>
      <c r="T5140" s="7">
        <v>-11001.990000000002</v>
      </c>
      <c r="U5140" s="7"/>
      <c r="V5140" s="7">
        <v>1663.34</v>
      </c>
      <c r="W5140" s="83">
        <f t="shared" si="781"/>
        <v>-12665.330000000002</v>
      </c>
      <c r="X5140" s="83">
        <f t="shared" si="782"/>
        <v>1599.3653846153845</v>
      </c>
      <c r="Y5140" s="83"/>
      <c r="Z5140" s="16">
        <v>0</v>
      </c>
      <c r="AA5140" s="7">
        <v>0</v>
      </c>
      <c r="AB5140" s="7">
        <f t="shared" si="785"/>
        <v>1599.3653846153845</v>
      </c>
      <c r="AC5140" s="5">
        <f t="shared" si="786"/>
        <v>63.97461538461539</v>
      </c>
      <c r="AD5140" s="83">
        <f t="shared" si="783"/>
        <v>1663.34</v>
      </c>
      <c r="AE5140" s="3">
        <v>0.06</v>
      </c>
      <c r="AF5140" s="7">
        <f t="shared" si="787"/>
        <v>99.800399999999996</v>
      </c>
      <c r="AG5140" s="16">
        <v>0</v>
      </c>
      <c r="AH5140" s="83">
        <f t="shared" si="784"/>
        <v>1663.34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3418</v>
      </c>
      <c r="B5141" s="91" t="s">
        <v>35</v>
      </c>
      <c r="C5141" s="91" t="s">
        <v>189</v>
      </c>
      <c r="D5141" s="91" t="s">
        <v>190</v>
      </c>
      <c r="E5141" s="91" t="s">
        <v>251</v>
      </c>
      <c r="F5141" s="91" t="s">
        <v>251</v>
      </c>
      <c r="G5141" s="91" t="s">
        <v>251</v>
      </c>
      <c r="H5141" s="91">
        <v>229</v>
      </c>
      <c r="I5141" s="91" t="s">
        <v>3376</v>
      </c>
      <c r="J5141" s="2" t="s">
        <v>3337</v>
      </c>
      <c r="K5141" s="2" t="s">
        <v>3292</v>
      </c>
      <c r="L5141" s="2" t="s">
        <v>35</v>
      </c>
      <c r="M5141" s="91"/>
      <c r="N5141" s="64" t="s">
        <v>3292</v>
      </c>
      <c r="O5141" s="64" t="s">
        <v>106</v>
      </c>
      <c r="P5141" s="64" t="s">
        <v>46</v>
      </c>
      <c r="Q5141" s="16">
        <v>0.06</v>
      </c>
      <c r="R5141" s="82"/>
      <c r="S5141" s="64"/>
      <c r="T5141" s="7">
        <v>-10329.550000000001</v>
      </c>
      <c r="U5141" s="7"/>
      <c r="V5141" s="7">
        <v>4.79</v>
      </c>
      <c r="W5141" s="83">
        <f t="shared" si="781"/>
        <v>-10334.340000000002</v>
      </c>
      <c r="X5141" s="83">
        <f t="shared" si="782"/>
        <v>4.5188679245283021</v>
      </c>
      <c r="Y5141" s="83"/>
      <c r="Z5141" s="16">
        <v>0</v>
      </c>
      <c r="AA5141" s="7">
        <v>0</v>
      </c>
      <c r="AB5141" s="7">
        <f t="shared" si="785"/>
        <v>4.5188679245283021</v>
      </c>
      <c r="AC5141" s="5">
        <f t="shared" si="786"/>
        <v>0.27113207547169793</v>
      </c>
      <c r="AD5141" s="83">
        <f t="shared" si="783"/>
        <v>4.79</v>
      </c>
      <c r="AE5141" s="3">
        <v>0.06</v>
      </c>
      <c r="AF5141" s="7">
        <f t="shared" si="787"/>
        <v>0.28739999999999999</v>
      </c>
      <c r="AG5141" s="16">
        <v>0</v>
      </c>
      <c r="AH5141" s="83">
        <f t="shared" si="784"/>
        <v>4.79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3418</v>
      </c>
      <c r="B5142" s="91" t="s">
        <v>35</v>
      </c>
      <c r="C5142" s="91" t="s">
        <v>146</v>
      </c>
      <c r="D5142" s="91" t="s">
        <v>147</v>
      </c>
      <c r="E5142" s="91" t="s">
        <v>152</v>
      </c>
      <c r="F5142" s="91" t="s">
        <v>153</v>
      </c>
      <c r="G5142" s="91" t="s">
        <v>152</v>
      </c>
      <c r="H5142" s="91">
        <v>229</v>
      </c>
      <c r="I5142" s="91" t="s">
        <v>3376</v>
      </c>
      <c r="J5142" s="2" t="s">
        <v>3337</v>
      </c>
      <c r="K5142" s="2" t="s">
        <v>3354</v>
      </c>
      <c r="L5142" s="2" t="s">
        <v>35</v>
      </c>
      <c r="M5142" s="91"/>
      <c r="N5142" s="64" t="s">
        <v>3354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-1319.27</v>
      </c>
      <c r="U5142" s="7"/>
      <c r="V5142" s="7">
        <v>1393.5199999999998</v>
      </c>
      <c r="W5142" s="83">
        <f t="shared" si="781"/>
        <v>-2712.79</v>
      </c>
      <c r="X5142" s="83">
        <f t="shared" si="782"/>
        <v>1393.5199999999998</v>
      </c>
      <c r="Y5142" s="83"/>
      <c r="Z5142" s="16">
        <v>0</v>
      </c>
      <c r="AA5142" s="7">
        <v>0</v>
      </c>
      <c r="AB5142" s="7">
        <f t="shared" si="785"/>
        <v>1393.5199999999998</v>
      </c>
      <c r="AC5142" s="5">
        <f t="shared" si="786"/>
        <v>0</v>
      </c>
      <c r="AD5142" s="83">
        <f t="shared" si="783"/>
        <v>1393.5199999999998</v>
      </c>
      <c r="AE5142" s="3">
        <v>0.06</v>
      </c>
      <c r="AF5142" s="7">
        <f t="shared" si="787"/>
        <v>83.611199999999982</v>
      </c>
      <c r="AG5142" s="16">
        <v>0</v>
      </c>
      <c r="AH5142" s="83">
        <f t="shared" si="784"/>
        <v>1393.5199999999998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3417</v>
      </c>
      <c r="B5143" s="91" t="s">
        <v>35</v>
      </c>
      <c r="C5143" s="91" t="s">
        <v>166</v>
      </c>
      <c r="D5143" s="91" t="s">
        <v>167</v>
      </c>
      <c r="E5143" s="91" t="s">
        <v>170</v>
      </c>
      <c r="F5143" s="91" t="s">
        <v>170</v>
      </c>
      <c r="G5143" s="91" t="s">
        <v>170</v>
      </c>
      <c r="H5143" s="91">
        <v>229</v>
      </c>
      <c r="I5143" s="91" t="s">
        <v>3376</v>
      </c>
      <c r="J5143" s="2" t="s">
        <v>3337</v>
      </c>
      <c r="K5143" s="2" t="s">
        <v>3288</v>
      </c>
      <c r="L5143" s="2" t="s">
        <v>35</v>
      </c>
      <c r="M5143" s="91"/>
      <c r="N5143" s="64" t="s">
        <v>3288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-1887.74</v>
      </c>
      <c r="U5143" s="7"/>
      <c r="V5143" s="7">
        <v>753.87</v>
      </c>
      <c r="W5143" s="83">
        <f t="shared" si="781"/>
        <v>-2641.61</v>
      </c>
      <c r="X5143" s="83">
        <f t="shared" si="782"/>
        <v>753.87</v>
      </c>
      <c r="Y5143" s="83"/>
      <c r="Z5143" s="16">
        <v>0</v>
      </c>
      <c r="AA5143" s="7">
        <v>0</v>
      </c>
      <c r="AB5143" s="7">
        <f t="shared" si="785"/>
        <v>753.87</v>
      </c>
      <c r="AC5143" s="5">
        <f t="shared" si="786"/>
        <v>0</v>
      </c>
      <c r="AD5143" s="83">
        <f t="shared" si="783"/>
        <v>753.87</v>
      </c>
      <c r="AE5143" s="3">
        <v>0.06</v>
      </c>
      <c r="AF5143" s="7">
        <f t="shared" si="787"/>
        <v>45.232199999999999</v>
      </c>
      <c r="AG5143" s="16">
        <v>0</v>
      </c>
      <c r="AH5143" s="83">
        <f t="shared" si="784"/>
        <v>753.87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3418</v>
      </c>
      <c r="B5144" s="91" t="s">
        <v>35</v>
      </c>
      <c r="C5144" s="91" t="s">
        <v>47</v>
      </c>
      <c r="D5144" s="91" t="s">
        <v>48</v>
      </c>
      <c r="E5144" s="91" t="s">
        <v>50</v>
      </c>
      <c r="F5144" s="91" t="s">
        <v>50</v>
      </c>
      <c r="G5144" s="91" t="s">
        <v>50</v>
      </c>
      <c r="H5144" s="91">
        <v>229</v>
      </c>
      <c r="I5144" s="91" t="s">
        <v>3376</v>
      </c>
      <c r="J5144" s="2" t="s">
        <v>3337</v>
      </c>
      <c r="K5144" s="2" t="s">
        <v>3288</v>
      </c>
      <c r="L5144" s="2" t="s">
        <v>35</v>
      </c>
      <c r="M5144" s="91"/>
      <c r="N5144" s="64" t="s">
        <v>3288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-4146.54</v>
      </c>
      <c r="U5144" s="7"/>
      <c r="V5144" s="7">
        <v>0</v>
      </c>
      <c r="W5144" s="83">
        <f t="shared" si="781"/>
        <v>-4146.54</v>
      </c>
      <c r="X5144" s="83">
        <f t="shared" si="782"/>
        <v>0</v>
      </c>
      <c r="Y5144" s="83"/>
      <c r="Z5144" s="16">
        <v>0</v>
      </c>
      <c r="AA5144" s="7">
        <v>0</v>
      </c>
      <c r="AB5144" s="7">
        <f t="shared" si="785"/>
        <v>0</v>
      </c>
      <c r="AC5144" s="5">
        <f t="shared" si="786"/>
        <v>0</v>
      </c>
      <c r="AD5144" s="83">
        <f t="shared" si="783"/>
        <v>0</v>
      </c>
      <c r="AE5144" s="3">
        <v>0.06</v>
      </c>
      <c r="AF5144" s="7">
        <f t="shared" si="787"/>
        <v>0</v>
      </c>
      <c r="AG5144" s="16">
        <v>0</v>
      </c>
      <c r="AH5144" s="83">
        <f t="shared" si="784"/>
        <v>0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3420</v>
      </c>
      <c r="B5145" s="91" t="s">
        <v>35</v>
      </c>
      <c r="C5145" s="91" t="s">
        <v>36</v>
      </c>
      <c r="D5145" s="91" t="s">
        <v>54</v>
      </c>
      <c r="E5145" s="91" t="s">
        <v>107</v>
      </c>
      <c r="F5145" s="91" t="s">
        <v>107</v>
      </c>
      <c r="G5145" s="91" t="s">
        <v>108</v>
      </c>
      <c r="H5145" s="91">
        <v>229</v>
      </c>
      <c r="I5145" s="91" t="s">
        <v>3376</v>
      </c>
      <c r="J5145" s="2" t="s">
        <v>3337</v>
      </c>
      <c r="K5145" s="2" t="s">
        <v>3354</v>
      </c>
      <c r="L5145" s="2" t="s">
        <v>35</v>
      </c>
      <c r="M5145" s="91"/>
      <c r="N5145" s="64" t="s">
        <v>3354</v>
      </c>
      <c r="O5145" s="64" t="s">
        <v>106</v>
      </c>
      <c r="P5145" s="64" t="s">
        <v>41</v>
      </c>
      <c r="Q5145" s="16">
        <v>0</v>
      </c>
      <c r="R5145" s="82"/>
      <c r="S5145" s="64"/>
      <c r="T5145" s="7">
        <v>-22.220000000000002</v>
      </c>
      <c r="U5145" s="7"/>
      <c r="V5145" s="7">
        <v>107.63000000000001</v>
      </c>
      <c r="W5145" s="83">
        <f t="shared" si="781"/>
        <v>-129.85000000000002</v>
      </c>
      <c r="X5145" s="83">
        <f t="shared" si="782"/>
        <v>107.63000000000001</v>
      </c>
      <c r="Y5145" s="83"/>
      <c r="Z5145" s="16">
        <v>0</v>
      </c>
      <c r="AA5145" s="7">
        <v>0</v>
      </c>
      <c r="AB5145" s="7">
        <f t="shared" si="785"/>
        <v>107.63000000000001</v>
      </c>
      <c r="AC5145" s="5">
        <f t="shared" si="786"/>
        <v>0</v>
      </c>
      <c r="AD5145" s="83">
        <f t="shared" si="783"/>
        <v>107.63000000000001</v>
      </c>
      <c r="AE5145" s="3">
        <v>0.06</v>
      </c>
      <c r="AF5145" s="7">
        <f t="shared" si="787"/>
        <v>6.4578000000000007</v>
      </c>
      <c r="AG5145" s="16">
        <v>0</v>
      </c>
      <c r="AH5145" s="83">
        <f t="shared" si="784"/>
        <v>107.63000000000001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3418</v>
      </c>
      <c r="B5146" s="91" t="s">
        <v>35</v>
      </c>
      <c r="C5146" s="91" t="s">
        <v>59</v>
      </c>
      <c r="D5146" s="91" t="s">
        <v>60</v>
      </c>
      <c r="E5146" s="91" t="s">
        <v>79</v>
      </c>
      <c r="F5146" s="91" t="s">
        <v>3650</v>
      </c>
      <c r="G5146" s="91" t="s">
        <v>79</v>
      </c>
      <c r="H5146" s="91">
        <v>229</v>
      </c>
      <c r="I5146" s="91" t="s">
        <v>3376</v>
      </c>
      <c r="J5146" s="2" t="s">
        <v>3337</v>
      </c>
      <c r="K5146" s="2" t="s">
        <v>3354</v>
      </c>
      <c r="L5146" s="2" t="s">
        <v>35</v>
      </c>
      <c r="M5146" s="91"/>
      <c r="N5146" s="64"/>
      <c r="O5146" s="64" t="s">
        <v>45</v>
      </c>
      <c r="P5146" s="64" t="s">
        <v>46</v>
      </c>
      <c r="Q5146" s="16">
        <v>7.0000000000000007E-2</v>
      </c>
      <c r="R5146" s="82"/>
      <c r="S5146" s="64"/>
      <c r="T5146" s="7">
        <v>10000</v>
      </c>
      <c r="U5146" s="7"/>
      <c r="V5146" s="7">
        <v>0</v>
      </c>
      <c r="W5146" s="83">
        <f t="shared" si="781"/>
        <v>10000</v>
      </c>
      <c r="X5146" s="83">
        <f t="shared" si="782"/>
        <v>0</v>
      </c>
      <c r="Y5146" s="83"/>
      <c r="Z5146" s="16">
        <v>0</v>
      </c>
      <c r="AA5146" s="7">
        <v>0</v>
      </c>
      <c r="AB5146" s="7">
        <f t="shared" si="785"/>
        <v>0</v>
      </c>
      <c r="AC5146" s="5">
        <f t="shared" si="786"/>
        <v>0</v>
      </c>
      <c r="AD5146" s="83">
        <f t="shared" si="783"/>
        <v>0</v>
      </c>
      <c r="AE5146" s="3">
        <v>0.06</v>
      </c>
      <c r="AF5146" s="7">
        <f t="shared" si="787"/>
        <v>0</v>
      </c>
      <c r="AG5146" s="16">
        <v>0</v>
      </c>
      <c r="AH5146" s="83">
        <f t="shared" si="784"/>
        <v>0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3417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3376</v>
      </c>
      <c r="J5147" s="2" t="s">
        <v>3337</v>
      </c>
      <c r="K5147" s="2" t="s">
        <v>3354</v>
      </c>
      <c r="L5147" s="2" t="s">
        <v>35</v>
      </c>
      <c r="M5147" s="91"/>
      <c r="N5147" s="64" t="s">
        <v>3354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-15828.030000000004</v>
      </c>
      <c r="U5147" s="7"/>
      <c r="V5147" s="7">
        <v>3146.79</v>
      </c>
      <c r="W5147" s="83">
        <f t="shared" si="781"/>
        <v>-18974.820000000003</v>
      </c>
      <c r="X5147" s="83">
        <f t="shared" si="782"/>
        <v>3146.79</v>
      </c>
      <c r="Y5147" s="83"/>
      <c r="Z5147" s="16">
        <v>0</v>
      </c>
      <c r="AA5147" s="7">
        <v>0</v>
      </c>
      <c r="AB5147" s="7">
        <f t="shared" si="785"/>
        <v>3146.79</v>
      </c>
      <c r="AC5147" s="5">
        <f t="shared" si="786"/>
        <v>188.8074</v>
      </c>
      <c r="AD5147" s="83">
        <f t="shared" si="783"/>
        <v>3146.79</v>
      </c>
      <c r="AE5147" s="3">
        <v>0.06</v>
      </c>
      <c r="AF5147" s="7">
        <f t="shared" si="787"/>
        <v>188.8074</v>
      </c>
      <c r="AG5147" s="16">
        <v>0</v>
      </c>
      <c r="AH5147" s="83">
        <f t="shared" si="784"/>
        <v>3146.79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3417</v>
      </c>
      <c r="B5148" s="91" t="s">
        <v>35</v>
      </c>
      <c r="C5148" s="91" t="s">
        <v>59</v>
      </c>
      <c r="D5148" s="91" t="s">
        <v>60</v>
      </c>
      <c r="E5148" s="91" t="s">
        <v>78</v>
      </c>
      <c r="F5148" s="91" t="s">
        <v>78</v>
      </c>
      <c r="G5148" s="91" t="s">
        <v>78</v>
      </c>
      <c r="H5148" s="91">
        <v>229</v>
      </c>
      <c r="I5148" s="91" t="s">
        <v>3376</v>
      </c>
      <c r="J5148" s="2" t="s">
        <v>3337</v>
      </c>
      <c r="K5148" s="2" t="s">
        <v>3354</v>
      </c>
      <c r="L5148" s="2" t="s">
        <v>35</v>
      </c>
      <c r="M5148" s="91"/>
      <c r="N5148" s="64" t="s">
        <v>3354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-208150.58999999997</v>
      </c>
      <c r="U5148" s="7"/>
      <c r="V5148" s="7">
        <v>186251.13000000006</v>
      </c>
      <c r="W5148" s="83">
        <f t="shared" si="781"/>
        <v>-394401.72000000003</v>
      </c>
      <c r="X5148" s="83">
        <f t="shared" si="782"/>
        <v>186251.13000000006</v>
      </c>
      <c r="Y5148" s="83"/>
      <c r="Z5148" s="16">
        <v>0</v>
      </c>
      <c r="AA5148" s="7">
        <v>0</v>
      </c>
      <c r="AB5148" s="7">
        <f t="shared" si="785"/>
        <v>186251.13000000006</v>
      </c>
      <c r="AC5148" s="5">
        <f t="shared" si="786"/>
        <v>11175.067800000003</v>
      </c>
      <c r="AD5148" s="83">
        <f t="shared" si="783"/>
        <v>186251.13000000006</v>
      </c>
      <c r="AE5148" s="3">
        <v>0.06</v>
      </c>
      <c r="AF5148" s="7">
        <f t="shared" si="787"/>
        <v>11175.067800000003</v>
      </c>
      <c r="AG5148" s="16">
        <v>0</v>
      </c>
      <c r="AH5148" s="83">
        <f t="shared" si="784"/>
        <v>186251.13000000006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3418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3651</v>
      </c>
      <c r="G5149" s="91" t="s">
        <v>329</v>
      </c>
      <c r="H5149" s="91">
        <v>229</v>
      </c>
      <c r="I5149" s="91" t="s">
        <v>3376</v>
      </c>
      <c r="J5149" s="2" t="s">
        <v>3337</v>
      </c>
      <c r="K5149" s="2" t="s">
        <v>3292</v>
      </c>
      <c r="L5149" s="2" t="s">
        <v>35</v>
      </c>
      <c r="M5149" s="91"/>
      <c r="N5149" s="64" t="s">
        <v>3292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-67.059999999999988</v>
      </c>
      <c r="U5149" s="7"/>
      <c r="V5149" s="7">
        <v>14082.650000000001</v>
      </c>
      <c r="W5149" s="83">
        <f t="shared" si="781"/>
        <v>-14149.710000000001</v>
      </c>
      <c r="X5149" s="83">
        <f t="shared" si="782"/>
        <v>14082.650000000001</v>
      </c>
      <c r="Y5149" s="83"/>
      <c r="Z5149" s="16">
        <v>0</v>
      </c>
      <c r="AA5149" s="7">
        <v>0</v>
      </c>
      <c r="AB5149" s="7">
        <f t="shared" si="785"/>
        <v>14082.650000000001</v>
      </c>
      <c r="AC5149" s="5">
        <f t="shared" si="786"/>
        <v>844.95900000000006</v>
      </c>
      <c r="AD5149" s="83">
        <f t="shared" si="783"/>
        <v>14082.650000000001</v>
      </c>
      <c r="AE5149" s="3">
        <v>0.06</v>
      </c>
      <c r="AF5149" s="7">
        <f t="shared" si="787"/>
        <v>844.95900000000006</v>
      </c>
      <c r="AG5149" s="16">
        <v>0</v>
      </c>
      <c r="AH5149" s="83">
        <f t="shared" si="784"/>
        <v>14082.650000000001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3418</v>
      </c>
      <c r="B5150" s="91" t="s">
        <v>35</v>
      </c>
      <c r="C5150" s="91" t="s">
        <v>59</v>
      </c>
      <c r="D5150" s="91" t="s">
        <v>60</v>
      </c>
      <c r="E5150" s="91" t="s">
        <v>329</v>
      </c>
      <c r="F5150" s="91" t="s">
        <v>3652</v>
      </c>
      <c r="G5150" s="91" t="s">
        <v>329</v>
      </c>
      <c r="H5150" s="91">
        <v>229</v>
      </c>
      <c r="I5150" s="91" t="s">
        <v>3376</v>
      </c>
      <c r="J5150" s="2" t="s">
        <v>3337</v>
      </c>
      <c r="K5150" s="2" t="s">
        <v>3292</v>
      </c>
      <c r="L5150" s="2" t="s">
        <v>35</v>
      </c>
      <c r="M5150" s="91"/>
      <c r="N5150" s="64" t="s">
        <v>3292</v>
      </c>
      <c r="O5150" s="64" t="s">
        <v>106</v>
      </c>
      <c r="P5150" s="64" t="s">
        <v>76</v>
      </c>
      <c r="Q5150" s="16">
        <v>0.06</v>
      </c>
      <c r="R5150" s="82"/>
      <c r="S5150" s="64"/>
      <c r="T5150" s="7">
        <v>-2132.9499999999998</v>
      </c>
      <c r="U5150" s="7"/>
      <c r="V5150" s="7">
        <v>37534.069999999985</v>
      </c>
      <c r="W5150" s="83">
        <f t="shared" si="781"/>
        <v>-39667.019999999982</v>
      </c>
      <c r="X5150" s="83">
        <f t="shared" si="782"/>
        <v>37534.069999999985</v>
      </c>
      <c r="Y5150" s="83"/>
      <c r="Z5150" s="16">
        <v>0</v>
      </c>
      <c r="AA5150" s="7">
        <v>0</v>
      </c>
      <c r="AB5150" s="7">
        <f t="shared" si="785"/>
        <v>37534.069999999985</v>
      </c>
      <c r="AC5150" s="5">
        <f t="shared" si="786"/>
        <v>2252.0441999999989</v>
      </c>
      <c r="AD5150" s="83">
        <f t="shared" si="783"/>
        <v>37534.069999999985</v>
      </c>
      <c r="AE5150" s="3">
        <v>0.06</v>
      </c>
      <c r="AF5150" s="7">
        <f t="shared" si="787"/>
        <v>2252.0441999999989</v>
      </c>
      <c r="AG5150" s="16">
        <v>0</v>
      </c>
      <c r="AH5150" s="83">
        <f t="shared" si="784"/>
        <v>37534.069999999985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3417</v>
      </c>
      <c r="B5151" s="91" t="s">
        <v>35</v>
      </c>
      <c r="C5151" s="91" t="s">
        <v>59</v>
      </c>
      <c r="D5151" s="91" t="s">
        <v>60</v>
      </c>
      <c r="E5151" s="91" t="s">
        <v>79</v>
      </c>
      <c r="F5151" s="91" t="s">
        <v>339</v>
      </c>
      <c r="G5151" s="91" t="s">
        <v>79</v>
      </c>
      <c r="H5151" s="91">
        <v>229</v>
      </c>
      <c r="I5151" s="91" t="s">
        <v>3376</v>
      </c>
      <c r="J5151" s="2" t="s">
        <v>3337</v>
      </c>
      <c r="K5151" s="2" t="s">
        <v>3292</v>
      </c>
      <c r="L5151" s="2" t="s">
        <v>35</v>
      </c>
      <c r="M5151" s="91"/>
      <c r="N5151" s="64" t="s">
        <v>3292</v>
      </c>
      <c r="O5151" s="64" t="s">
        <v>106</v>
      </c>
      <c r="P5151" s="64" t="s">
        <v>46</v>
      </c>
      <c r="Q5151" s="16">
        <v>0.02</v>
      </c>
      <c r="R5151" s="82"/>
      <c r="S5151" s="64"/>
      <c r="T5151" s="7">
        <v>-1833.5099999999998</v>
      </c>
      <c r="U5151" s="7"/>
      <c r="V5151" s="7">
        <v>0.01</v>
      </c>
      <c r="W5151" s="83">
        <f t="shared" si="781"/>
        <v>-1833.5199999999998</v>
      </c>
      <c r="X5151" s="83">
        <f t="shared" si="782"/>
        <v>9.8039215686274508E-3</v>
      </c>
      <c r="Y5151" s="83"/>
      <c r="Z5151" s="16">
        <v>0</v>
      </c>
      <c r="AA5151" s="7">
        <v>0</v>
      </c>
      <c r="AB5151" s="7">
        <f t="shared" si="785"/>
        <v>9.8039215686274508E-3</v>
      </c>
      <c r="AC5151" s="5">
        <f t="shared" si="786"/>
        <v>1.9607843137254936E-4</v>
      </c>
      <c r="AD5151" s="83">
        <f t="shared" si="783"/>
        <v>0.01</v>
      </c>
      <c r="AE5151" s="3">
        <v>0.06</v>
      </c>
      <c r="AF5151" s="7">
        <f t="shared" si="787"/>
        <v>5.9999999999999995E-4</v>
      </c>
      <c r="AG5151" s="16">
        <v>0</v>
      </c>
      <c r="AH5151" s="83">
        <f t="shared" si="784"/>
        <v>0.01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3418</v>
      </c>
      <c r="B5152" s="91" t="s">
        <v>35</v>
      </c>
      <c r="C5152" s="91" t="s">
        <v>59</v>
      </c>
      <c r="D5152" s="91" t="s">
        <v>60</v>
      </c>
      <c r="E5152" s="91" t="s">
        <v>329</v>
      </c>
      <c r="F5152" s="91" t="s">
        <v>3653</v>
      </c>
      <c r="G5152" s="91" t="s">
        <v>329</v>
      </c>
      <c r="H5152" s="91">
        <v>229</v>
      </c>
      <c r="I5152" s="91" t="s">
        <v>3376</v>
      </c>
      <c r="J5152" s="2" t="s">
        <v>3337</v>
      </c>
      <c r="K5152" s="2" t="s">
        <v>3292</v>
      </c>
      <c r="L5152" s="2" t="s">
        <v>35</v>
      </c>
      <c r="M5152" s="91"/>
      <c r="N5152" s="64" t="s">
        <v>3292</v>
      </c>
      <c r="O5152" s="64" t="s">
        <v>106</v>
      </c>
      <c r="P5152" s="64" t="s">
        <v>76</v>
      </c>
      <c r="Q5152" s="16">
        <v>0.06</v>
      </c>
      <c r="R5152" s="82"/>
      <c r="S5152" s="64"/>
      <c r="T5152" s="7">
        <v>-236.93999999999997</v>
      </c>
      <c r="U5152" s="7"/>
      <c r="V5152" s="7">
        <v>0</v>
      </c>
      <c r="W5152" s="83">
        <f t="shared" si="781"/>
        <v>-236.93999999999997</v>
      </c>
      <c r="X5152" s="83">
        <f t="shared" si="782"/>
        <v>0</v>
      </c>
      <c r="Y5152" s="83"/>
      <c r="Z5152" s="16">
        <v>0</v>
      </c>
      <c r="AA5152" s="7">
        <v>0</v>
      </c>
      <c r="AB5152" s="7">
        <f t="shared" si="785"/>
        <v>0</v>
      </c>
      <c r="AC5152" s="5">
        <f t="shared" si="786"/>
        <v>0</v>
      </c>
      <c r="AD5152" s="83">
        <f t="shared" si="783"/>
        <v>0</v>
      </c>
      <c r="AE5152" s="3">
        <v>0.06</v>
      </c>
      <c r="AF5152" s="7">
        <f t="shared" si="787"/>
        <v>0</v>
      </c>
      <c r="AG5152" s="16">
        <v>0</v>
      </c>
      <c r="AH5152" s="83">
        <f t="shared" si="784"/>
        <v>0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3418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3654</v>
      </c>
      <c r="G5153" s="91" t="s">
        <v>79</v>
      </c>
      <c r="H5153" s="91">
        <v>229</v>
      </c>
      <c r="I5153" s="91" t="s">
        <v>3376</v>
      </c>
      <c r="J5153" s="2" t="s">
        <v>3337</v>
      </c>
      <c r="K5153" s="2" t="s">
        <v>3292</v>
      </c>
      <c r="L5153" s="2" t="s">
        <v>35</v>
      </c>
      <c r="M5153" s="91"/>
      <c r="N5153" s="64" t="s">
        <v>3292</v>
      </c>
      <c r="O5153" s="64" t="s">
        <v>45</v>
      </c>
      <c r="P5153" s="64" t="s">
        <v>41</v>
      </c>
      <c r="Q5153" s="16">
        <v>0</v>
      </c>
      <c r="R5153" s="82"/>
      <c r="S5153" s="64"/>
      <c r="T5153" s="7">
        <v>10283121.829999983</v>
      </c>
      <c r="U5153" s="7">
        <v>38500000</v>
      </c>
      <c r="V5153" s="7">
        <v>36793425.369999997</v>
      </c>
      <c r="W5153" s="83">
        <f t="shared" si="781"/>
        <v>11989696.459999986</v>
      </c>
      <c r="X5153" s="83">
        <f t="shared" si="782"/>
        <v>36793425.369999997</v>
      </c>
      <c r="Y5153" s="83"/>
      <c r="Z5153" s="16">
        <v>0</v>
      </c>
      <c r="AA5153" s="7">
        <v>0</v>
      </c>
      <c r="AB5153" s="7">
        <f t="shared" si="785"/>
        <v>36793425.369999997</v>
      </c>
      <c r="AC5153" s="5">
        <f t="shared" si="786"/>
        <v>0</v>
      </c>
      <c r="AD5153" s="83">
        <f t="shared" si="783"/>
        <v>36793425.369999997</v>
      </c>
      <c r="AE5153" s="3">
        <v>0.06</v>
      </c>
      <c r="AF5153" s="7">
        <f t="shared" si="787"/>
        <v>2207605.5221999995</v>
      </c>
      <c r="AG5153" s="16">
        <v>0</v>
      </c>
      <c r="AH5153" s="83">
        <f t="shared" si="784"/>
        <v>36793425.369999997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3417</v>
      </c>
      <c r="B5154" s="91" t="s">
        <v>35</v>
      </c>
      <c r="C5154" s="91" t="s">
        <v>59</v>
      </c>
      <c r="D5154" s="91" t="s">
        <v>60</v>
      </c>
      <c r="E5154" s="91" t="s">
        <v>79</v>
      </c>
      <c r="F5154" s="91" t="s">
        <v>3654</v>
      </c>
      <c r="G5154" s="91" t="s">
        <v>79</v>
      </c>
      <c r="H5154" s="91">
        <v>229</v>
      </c>
      <c r="I5154" s="91" t="s">
        <v>3376</v>
      </c>
      <c r="J5154" s="2" t="s">
        <v>3337</v>
      </c>
      <c r="K5154" s="2" t="s">
        <v>3292</v>
      </c>
      <c r="L5154" s="2" t="s">
        <v>35</v>
      </c>
      <c r="M5154" s="91"/>
      <c r="N5154" s="64" t="s">
        <v>3292</v>
      </c>
      <c r="O5154" s="64" t="s">
        <v>106</v>
      </c>
      <c r="P5154" s="64" t="s">
        <v>41</v>
      </c>
      <c r="Q5154" s="16">
        <v>0</v>
      </c>
      <c r="R5154" s="82"/>
      <c r="S5154" s="64"/>
      <c r="T5154" s="7">
        <v>-49729.930000000008</v>
      </c>
      <c r="U5154" s="7"/>
      <c r="V5154" s="7">
        <v>24200.710000000003</v>
      </c>
      <c r="W5154" s="83">
        <f t="shared" si="781"/>
        <v>-73930.640000000014</v>
      </c>
      <c r="X5154" s="83">
        <f t="shared" si="782"/>
        <v>24200.710000000003</v>
      </c>
      <c r="Y5154" s="83"/>
      <c r="Z5154" s="16">
        <v>0</v>
      </c>
      <c r="AA5154" s="7">
        <v>0</v>
      </c>
      <c r="AB5154" s="7">
        <f t="shared" si="785"/>
        <v>24200.710000000003</v>
      </c>
      <c r="AC5154" s="5">
        <f t="shared" si="786"/>
        <v>0</v>
      </c>
      <c r="AD5154" s="83">
        <f t="shared" si="783"/>
        <v>24200.710000000003</v>
      </c>
      <c r="AE5154" s="3">
        <v>0.06</v>
      </c>
      <c r="AF5154" s="7">
        <f t="shared" si="787"/>
        <v>1452.0426000000002</v>
      </c>
      <c r="AG5154" s="16">
        <v>0</v>
      </c>
      <c r="AH5154" s="83">
        <f t="shared" si="784"/>
        <v>24200.710000000003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3417</v>
      </c>
      <c r="B5155" s="91" t="s">
        <v>35</v>
      </c>
      <c r="C5155" s="91" t="s">
        <v>59</v>
      </c>
      <c r="D5155" s="91" t="s">
        <v>60</v>
      </c>
      <c r="E5155" s="91" t="s">
        <v>358</v>
      </c>
      <c r="F5155" s="91" t="s">
        <v>3655</v>
      </c>
      <c r="G5155" s="91" t="s">
        <v>358</v>
      </c>
      <c r="H5155" s="91">
        <v>229</v>
      </c>
      <c r="I5155" s="91" t="s">
        <v>3376</v>
      </c>
      <c r="J5155" s="2" t="s">
        <v>3337</v>
      </c>
      <c r="K5155" s="2" t="s">
        <v>3292</v>
      </c>
      <c r="L5155" s="2" t="s">
        <v>35</v>
      </c>
      <c r="M5155" s="91"/>
      <c r="N5155" s="64" t="s">
        <v>3292</v>
      </c>
      <c r="O5155" s="64" t="s">
        <v>45</v>
      </c>
      <c r="P5155" s="64" t="s">
        <v>76</v>
      </c>
      <c r="Q5155" s="16">
        <v>0.06</v>
      </c>
      <c r="R5155" s="82"/>
      <c r="S5155" s="64"/>
      <c r="T5155" s="7">
        <v>7402129.7599999998</v>
      </c>
      <c r="U5155" s="7">
        <v>16071400</v>
      </c>
      <c r="V5155" s="7">
        <v>23473529.759999998</v>
      </c>
      <c r="W5155" s="83">
        <f t="shared" si="781"/>
        <v>0</v>
      </c>
      <c r="X5155" s="83">
        <f t="shared" si="782"/>
        <v>23473529.759999998</v>
      </c>
      <c r="Y5155" s="83"/>
      <c r="Z5155" s="16">
        <v>0</v>
      </c>
      <c r="AA5155" s="7">
        <v>0</v>
      </c>
      <c r="AB5155" s="7">
        <f t="shared" si="785"/>
        <v>23473529.759999998</v>
      </c>
      <c r="AC5155" s="5">
        <f t="shared" si="786"/>
        <v>1408411.7855999998</v>
      </c>
      <c r="AD5155" s="83">
        <f t="shared" si="783"/>
        <v>23473529.759999998</v>
      </c>
      <c r="AE5155" s="3">
        <v>0.06</v>
      </c>
      <c r="AF5155" s="7">
        <f t="shared" si="787"/>
        <v>1408411.7855999998</v>
      </c>
      <c r="AG5155" s="16">
        <v>0</v>
      </c>
      <c r="AH5155" s="83">
        <f t="shared" si="784"/>
        <v>23473529.759999998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3417</v>
      </c>
      <c r="B5156" s="91" t="s">
        <v>35</v>
      </c>
      <c r="C5156" s="91" t="s">
        <v>59</v>
      </c>
      <c r="D5156" s="91" t="s">
        <v>60</v>
      </c>
      <c r="E5156" s="91" t="s">
        <v>3656</v>
      </c>
      <c r="F5156" s="91" t="s">
        <v>3657</v>
      </c>
      <c r="G5156" s="91" t="s">
        <v>3666</v>
      </c>
      <c r="H5156" s="91">
        <v>229</v>
      </c>
      <c r="I5156" s="91" t="s">
        <v>3376</v>
      </c>
      <c r="J5156" s="2" t="s">
        <v>3337</v>
      </c>
      <c r="K5156" s="2" t="s">
        <v>3292</v>
      </c>
      <c r="L5156" s="2" t="s">
        <v>35</v>
      </c>
      <c r="M5156" s="91"/>
      <c r="N5156" s="64" t="s">
        <v>3292</v>
      </c>
      <c r="O5156" s="64" t="s">
        <v>106</v>
      </c>
      <c r="P5156" s="64" t="s">
        <v>76</v>
      </c>
      <c r="Q5156" s="16">
        <v>0.06</v>
      </c>
      <c r="R5156" s="82"/>
      <c r="S5156" s="64"/>
      <c r="T5156" s="7">
        <v>0</v>
      </c>
      <c r="U5156" s="7"/>
      <c r="V5156" s="7">
        <v>28961.82</v>
      </c>
      <c r="W5156" s="83">
        <f t="shared" si="781"/>
        <v>-28961.82</v>
      </c>
      <c r="X5156" s="83">
        <f t="shared" si="782"/>
        <v>28961.82</v>
      </c>
      <c r="Y5156" s="83"/>
      <c r="Z5156" s="16">
        <v>0</v>
      </c>
      <c r="AA5156" s="7">
        <v>0</v>
      </c>
      <c r="AB5156" s="7">
        <f t="shared" si="785"/>
        <v>28961.82</v>
      </c>
      <c r="AC5156" s="5">
        <f t="shared" si="786"/>
        <v>1737.7092</v>
      </c>
      <c r="AD5156" s="83">
        <f t="shared" si="783"/>
        <v>28961.82</v>
      </c>
      <c r="AE5156" s="3">
        <v>0.06</v>
      </c>
      <c r="AF5156" s="7">
        <f t="shared" si="787"/>
        <v>1737.7092</v>
      </c>
      <c r="AG5156" s="16">
        <v>0</v>
      </c>
      <c r="AH5156" s="83">
        <f t="shared" si="784"/>
        <v>28961.82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3418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338</v>
      </c>
      <c r="G5157" s="91" t="s">
        <v>79</v>
      </c>
      <c r="H5157" s="91">
        <v>229</v>
      </c>
      <c r="I5157" s="91" t="s">
        <v>3376</v>
      </c>
      <c r="J5157" s="2" t="s">
        <v>3337</v>
      </c>
      <c r="K5157" s="2" t="s">
        <v>3292</v>
      </c>
      <c r="L5157" s="2" t="s">
        <v>35</v>
      </c>
      <c r="M5157" s="91"/>
      <c r="N5157" s="64" t="s">
        <v>3292</v>
      </c>
      <c r="O5157" s="64" t="s">
        <v>106</v>
      </c>
      <c r="P5157" s="64" t="s">
        <v>46</v>
      </c>
      <c r="Q5157" s="16">
        <v>0.06</v>
      </c>
      <c r="R5157" s="82"/>
      <c r="S5157" s="64"/>
      <c r="T5157" s="7">
        <v>-9441.3799999999992</v>
      </c>
      <c r="U5157" s="7"/>
      <c r="V5157" s="7">
        <v>3986.3100000000004</v>
      </c>
      <c r="W5157" s="83">
        <f t="shared" si="781"/>
        <v>-13427.689999999999</v>
      </c>
      <c r="X5157" s="83">
        <f t="shared" si="782"/>
        <v>3760.6698113207549</v>
      </c>
      <c r="Y5157" s="83"/>
      <c r="Z5157" s="16">
        <v>0</v>
      </c>
      <c r="AA5157" s="7">
        <v>0</v>
      </c>
      <c r="AB5157" s="7">
        <f t="shared" si="785"/>
        <v>3760.6698113207549</v>
      </c>
      <c r="AC5157" s="5">
        <f t="shared" si="786"/>
        <v>225.64018867924551</v>
      </c>
      <c r="AD5157" s="83">
        <f t="shared" si="783"/>
        <v>3986.3100000000004</v>
      </c>
      <c r="AE5157" s="3">
        <v>0.06</v>
      </c>
      <c r="AF5157" s="7">
        <f t="shared" si="787"/>
        <v>239.17860000000002</v>
      </c>
      <c r="AG5157" s="16">
        <v>0</v>
      </c>
      <c r="AH5157" s="83">
        <f t="shared" si="784"/>
        <v>3986.3100000000004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3420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3658</v>
      </c>
      <c r="G5158" s="91" t="s">
        <v>79</v>
      </c>
      <c r="H5158" s="91">
        <v>229</v>
      </c>
      <c r="I5158" s="91" t="s">
        <v>3376</v>
      </c>
      <c r="J5158" s="2" t="s">
        <v>3337</v>
      </c>
      <c r="K5158" s="2" t="s">
        <v>3292</v>
      </c>
      <c r="L5158" s="2" t="s">
        <v>35</v>
      </c>
      <c r="M5158" s="91"/>
      <c r="N5158" s="64" t="s">
        <v>3292</v>
      </c>
      <c r="O5158" s="64" t="s">
        <v>45</v>
      </c>
      <c r="P5158" s="64" t="s">
        <v>41</v>
      </c>
      <c r="Q5158" s="16">
        <v>0</v>
      </c>
      <c r="R5158" s="82"/>
      <c r="S5158" s="64"/>
      <c r="T5158" s="7">
        <v>560000</v>
      </c>
      <c r="U5158" s="7"/>
      <c r="V5158" s="7">
        <v>0</v>
      </c>
      <c r="W5158" s="83">
        <f t="shared" si="781"/>
        <v>560000</v>
      </c>
      <c r="X5158" s="83">
        <f t="shared" si="782"/>
        <v>0</v>
      </c>
      <c r="Y5158" s="83"/>
      <c r="Z5158" s="16">
        <v>0</v>
      </c>
      <c r="AA5158" s="7">
        <v>0</v>
      </c>
      <c r="AB5158" s="7">
        <f t="shared" si="785"/>
        <v>0</v>
      </c>
      <c r="AC5158" s="5">
        <f t="shared" si="786"/>
        <v>0</v>
      </c>
      <c r="AD5158" s="83">
        <f t="shared" si="783"/>
        <v>0</v>
      </c>
      <c r="AE5158" s="3">
        <v>0.06</v>
      </c>
      <c r="AF5158" s="7">
        <f t="shared" si="787"/>
        <v>0</v>
      </c>
      <c r="AG5158" s="16">
        <v>0</v>
      </c>
      <c r="AH5158" s="83">
        <f t="shared" si="784"/>
        <v>0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3417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3659</v>
      </c>
      <c r="G5159" s="91" t="s">
        <v>79</v>
      </c>
      <c r="H5159" s="91">
        <v>229</v>
      </c>
      <c r="I5159" s="91" t="s">
        <v>3376</v>
      </c>
      <c r="J5159" s="2" t="s">
        <v>3337</v>
      </c>
      <c r="K5159" s="2" t="s">
        <v>3292</v>
      </c>
      <c r="L5159" s="2" t="s">
        <v>35</v>
      </c>
      <c r="M5159" s="91"/>
      <c r="N5159" s="64" t="s">
        <v>3292</v>
      </c>
      <c r="O5159" s="64" t="s">
        <v>45</v>
      </c>
      <c r="P5159" s="64" t="s">
        <v>46</v>
      </c>
      <c r="Q5159" s="16">
        <v>0.06</v>
      </c>
      <c r="R5159" s="82"/>
      <c r="S5159" s="64"/>
      <c r="T5159" s="7">
        <v>1887784.4</v>
      </c>
      <c r="U5159" s="7">
        <v>10600000</v>
      </c>
      <c r="V5159" s="7">
        <v>10521006.85</v>
      </c>
      <c r="W5159" s="83">
        <f t="shared" si="781"/>
        <v>1966777.5500000007</v>
      </c>
      <c r="X5159" s="83">
        <f t="shared" si="782"/>
        <v>9925478.1603773572</v>
      </c>
      <c r="Y5159" s="83"/>
      <c r="Z5159" s="16">
        <v>0</v>
      </c>
      <c r="AA5159" s="7">
        <v>0</v>
      </c>
      <c r="AB5159" s="7">
        <f t="shared" si="785"/>
        <v>9925478.1603773572</v>
      </c>
      <c r="AC5159" s="5">
        <f t="shared" si="786"/>
        <v>595528.68962264247</v>
      </c>
      <c r="AD5159" s="83">
        <f t="shared" si="783"/>
        <v>10521006.85</v>
      </c>
      <c r="AE5159" s="3">
        <v>0.06</v>
      </c>
      <c r="AF5159" s="7">
        <f t="shared" si="787"/>
        <v>631260.41099999996</v>
      </c>
      <c r="AG5159" s="16">
        <v>0</v>
      </c>
      <c r="AH5159" s="83">
        <f t="shared" si="784"/>
        <v>10521006.85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3417</v>
      </c>
      <c r="B5160" s="91" t="s">
        <v>35</v>
      </c>
      <c r="C5160" s="91" t="s">
        <v>59</v>
      </c>
      <c r="D5160" s="91" t="s">
        <v>60</v>
      </c>
      <c r="E5160" s="91" t="s">
        <v>79</v>
      </c>
      <c r="F5160" s="91" t="s">
        <v>3659</v>
      </c>
      <c r="G5160" s="91" t="s">
        <v>79</v>
      </c>
      <c r="H5160" s="91">
        <v>229</v>
      </c>
      <c r="I5160" s="91" t="s">
        <v>3376</v>
      </c>
      <c r="J5160" s="2" t="s">
        <v>3337</v>
      </c>
      <c r="K5160" s="2" t="s">
        <v>3292</v>
      </c>
      <c r="L5160" s="2" t="s">
        <v>35</v>
      </c>
      <c r="M5160" s="91"/>
      <c r="N5160" s="64" t="s">
        <v>3292</v>
      </c>
      <c r="O5160" s="64" t="s">
        <v>106</v>
      </c>
      <c r="P5160" s="64" t="s">
        <v>46</v>
      </c>
      <c r="Q5160" s="16">
        <v>0.06</v>
      </c>
      <c r="R5160" s="82"/>
      <c r="S5160" s="64"/>
      <c r="T5160" s="7">
        <v>-19002.559999999998</v>
      </c>
      <c r="U5160" s="7"/>
      <c r="V5160" s="7">
        <v>149980.65</v>
      </c>
      <c r="W5160" s="83">
        <f t="shared" si="781"/>
        <v>-168983.21</v>
      </c>
      <c r="X5160" s="83">
        <f t="shared" si="782"/>
        <v>141491.17924528301</v>
      </c>
      <c r="Y5160" s="83"/>
      <c r="Z5160" s="16">
        <v>0</v>
      </c>
      <c r="AA5160" s="7">
        <v>0</v>
      </c>
      <c r="AB5160" s="7">
        <f t="shared" si="785"/>
        <v>141491.17924528301</v>
      </c>
      <c r="AC5160" s="5">
        <f t="shared" si="786"/>
        <v>8489.4707547169819</v>
      </c>
      <c r="AD5160" s="83">
        <f t="shared" si="783"/>
        <v>149980.65</v>
      </c>
      <c r="AE5160" s="3">
        <v>0.06</v>
      </c>
      <c r="AF5160" s="7">
        <f t="shared" si="787"/>
        <v>8998.8389999999999</v>
      </c>
      <c r="AG5160" s="16">
        <v>0</v>
      </c>
      <c r="AH5160" s="83">
        <f t="shared" si="784"/>
        <v>149980.65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3418</v>
      </c>
      <c r="B5161" s="91" t="s">
        <v>35</v>
      </c>
      <c r="C5161" s="91" t="s">
        <v>59</v>
      </c>
      <c r="D5161" s="91" t="s">
        <v>60</v>
      </c>
      <c r="E5161" s="91" t="s">
        <v>83</v>
      </c>
      <c r="F5161" s="91" t="s">
        <v>84</v>
      </c>
      <c r="G5161" s="91" t="s">
        <v>83</v>
      </c>
      <c r="H5161" s="91">
        <v>229</v>
      </c>
      <c r="I5161" s="91" t="s">
        <v>3376</v>
      </c>
      <c r="J5161" s="2" t="s">
        <v>3337</v>
      </c>
      <c r="K5161" s="2" t="s">
        <v>3354</v>
      </c>
      <c r="L5161" s="2" t="s">
        <v>35</v>
      </c>
      <c r="M5161" s="91"/>
      <c r="N5161" s="64" t="s">
        <v>3354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-58759.740000000005</v>
      </c>
      <c r="U5161" s="7"/>
      <c r="V5161" s="7">
        <v>442.71000000000004</v>
      </c>
      <c r="W5161" s="83">
        <f t="shared" si="781"/>
        <v>-59202.450000000004</v>
      </c>
      <c r="X5161" s="83">
        <f t="shared" si="782"/>
        <v>442.71000000000004</v>
      </c>
      <c r="Y5161" s="83"/>
      <c r="Z5161" s="16">
        <v>0</v>
      </c>
      <c r="AA5161" s="7">
        <v>0</v>
      </c>
      <c r="AB5161" s="7">
        <f t="shared" si="785"/>
        <v>442.71000000000004</v>
      </c>
      <c r="AC5161" s="5">
        <f t="shared" si="786"/>
        <v>26.5626</v>
      </c>
      <c r="AD5161" s="83">
        <f t="shared" si="783"/>
        <v>442.71000000000004</v>
      </c>
      <c r="AE5161" s="3">
        <v>0.06</v>
      </c>
      <c r="AF5161" s="7">
        <f t="shared" si="787"/>
        <v>26.5626</v>
      </c>
      <c r="AG5161" s="16">
        <v>0</v>
      </c>
      <c r="AH5161" s="83">
        <f t="shared" si="784"/>
        <v>442.71000000000004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3417</v>
      </c>
      <c r="B5162" s="91" t="s">
        <v>35</v>
      </c>
      <c r="C5162" s="91" t="s">
        <v>59</v>
      </c>
      <c r="D5162" s="91" t="s">
        <v>60</v>
      </c>
      <c r="E5162" s="91" t="s">
        <v>86</v>
      </c>
      <c r="F5162" s="91" t="s">
        <v>87</v>
      </c>
      <c r="G5162" s="91" t="s">
        <v>86</v>
      </c>
      <c r="H5162" s="91">
        <v>229</v>
      </c>
      <c r="I5162" s="91" t="s">
        <v>3376</v>
      </c>
      <c r="J5162" s="2" t="s">
        <v>3337</v>
      </c>
      <c r="K5162" s="2" t="s">
        <v>3354</v>
      </c>
      <c r="L5162" s="2" t="s">
        <v>35</v>
      </c>
      <c r="M5162" s="91"/>
      <c r="N5162" s="64" t="s">
        <v>3354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-115474.74</v>
      </c>
      <c r="U5162" s="7"/>
      <c r="V5162" s="7">
        <v>148546.30000000002</v>
      </c>
      <c r="W5162" s="83">
        <f t="shared" si="781"/>
        <v>-264021.04000000004</v>
      </c>
      <c r="X5162" s="83">
        <f t="shared" si="782"/>
        <v>148546.30000000002</v>
      </c>
      <c r="Y5162" s="83"/>
      <c r="Z5162" s="16">
        <v>0</v>
      </c>
      <c r="AA5162" s="7">
        <v>0</v>
      </c>
      <c r="AB5162" s="7">
        <f t="shared" si="785"/>
        <v>148546.30000000002</v>
      </c>
      <c r="AC5162" s="5">
        <f t="shared" si="786"/>
        <v>8912.7780000000002</v>
      </c>
      <c r="AD5162" s="83">
        <f t="shared" si="783"/>
        <v>148546.30000000002</v>
      </c>
      <c r="AE5162" s="3">
        <v>0.06</v>
      </c>
      <c r="AF5162" s="7">
        <f t="shared" si="787"/>
        <v>8912.7780000000002</v>
      </c>
      <c r="AG5162" s="16">
        <v>0</v>
      </c>
      <c r="AH5162" s="83">
        <f t="shared" si="784"/>
        <v>148546.30000000002</v>
      </c>
      <c r="AI5162" s="64"/>
      <c r="AJ5162" s="1" t="e">
        <v>#N/A</v>
      </c>
      <c r="AK5162" s="12">
        <f t="shared" si="780"/>
        <v>0</v>
      </c>
    </row>
    <row r="5163" spans="1:37" hidden="1" x14ac:dyDescent="0.3">
      <c r="A5163" s="104" t="s">
        <v>3417</v>
      </c>
      <c r="B5163" s="91" t="s">
        <v>35</v>
      </c>
      <c r="C5163" s="91" t="s">
        <v>59</v>
      </c>
      <c r="D5163" s="91" t="s">
        <v>60</v>
      </c>
      <c r="E5163" s="91" t="s">
        <v>90</v>
      </c>
      <c r="F5163" s="91" t="s">
        <v>90</v>
      </c>
      <c r="G5163" s="91" t="s">
        <v>90</v>
      </c>
      <c r="H5163" s="91">
        <v>229</v>
      </c>
      <c r="I5163" s="91" t="s">
        <v>3376</v>
      </c>
      <c r="J5163" s="2" t="s">
        <v>3337</v>
      </c>
      <c r="K5163" s="2" t="s">
        <v>3354</v>
      </c>
      <c r="L5163" s="2" t="s">
        <v>35</v>
      </c>
      <c r="M5163" s="91"/>
      <c r="N5163" s="64" t="s">
        <v>3354</v>
      </c>
      <c r="O5163" s="64" t="s">
        <v>106</v>
      </c>
      <c r="P5163" s="64" t="s">
        <v>76</v>
      </c>
      <c r="Q5163" s="16">
        <v>0.06</v>
      </c>
      <c r="R5163" s="82"/>
      <c r="S5163" s="64"/>
      <c r="T5163" s="7">
        <v>-639.47000000000014</v>
      </c>
      <c r="U5163" s="7"/>
      <c r="V5163" s="7">
        <v>40113.579999999994</v>
      </c>
      <c r="W5163" s="83">
        <f t="shared" si="781"/>
        <v>-40753.049999999996</v>
      </c>
      <c r="X5163" s="83">
        <f t="shared" si="782"/>
        <v>40113.579999999994</v>
      </c>
      <c r="Y5163" s="83"/>
      <c r="Z5163" s="16">
        <v>0</v>
      </c>
      <c r="AA5163" s="7">
        <v>0</v>
      </c>
      <c r="AB5163" s="7">
        <f t="shared" si="785"/>
        <v>40113.579999999994</v>
      </c>
      <c r="AC5163" s="5">
        <f t="shared" si="786"/>
        <v>2406.8147999999997</v>
      </c>
      <c r="AD5163" s="83">
        <f t="shared" si="783"/>
        <v>40113.579999999994</v>
      </c>
      <c r="AE5163" s="3">
        <v>0.06</v>
      </c>
      <c r="AF5163" s="7">
        <f t="shared" si="787"/>
        <v>2406.8147999999997</v>
      </c>
      <c r="AG5163" s="16">
        <v>0</v>
      </c>
      <c r="AH5163" s="83">
        <f t="shared" si="784"/>
        <v>40113.579999999994</v>
      </c>
      <c r="AI5163" s="64"/>
      <c r="AJ5163" s="1" t="e">
        <v>#N/A</v>
      </c>
      <c r="AK5163" s="12">
        <f t="shared" ref="AK5163:AK5226" si="788">X5163+AA5163-AB5163</f>
        <v>0</v>
      </c>
    </row>
    <row r="5164" spans="1:37" hidden="1" x14ac:dyDescent="0.3">
      <c r="A5164" s="104" t="s">
        <v>3417</v>
      </c>
      <c r="B5164" s="91" t="s">
        <v>35</v>
      </c>
      <c r="C5164" s="91" t="s">
        <v>59</v>
      </c>
      <c r="D5164" s="91" t="s">
        <v>60</v>
      </c>
      <c r="E5164" s="91" t="s">
        <v>96</v>
      </c>
      <c r="F5164" s="91" t="s">
        <v>96</v>
      </c>
      <c r="G5164" s="91" t="s">
        <v>96</v>
      </c>
      <c r="H5164" s="91">
        <v>229</v>
      </c>
      <c r="I5164" s="91" t="s">
        <v>3376</v>
      </c>
      <c r="J5164" s="2" t="s">
        <v>3337</v>
      </c>
      <c r="K5164" s="2" t="s">
        <v>3354</v>
      </c>
      <c r="L5164" s="2" t="s">
        <v>35</v>
      </c>
      <c r="M5164" s="91"/>
      <c r="N5164" s="64" t="s">
        <v>3354</v>
      </c>
      <c r="O5164" s="64" t="s">
        <v>106</v>
      </c>
      <c r="P5164" s="64" t="s">
        <v>46</v>
      </c>
      <c r="Q5164" s="16">
        <v>0.05</v>
      </c>
      <c r="R5164" s="82"/>
      <c r="S5164" s="64"/>
      <c r="T5164" s="7">
        <v>-29761.760000000006</v>
      </c>
      <c r="U5164" s="7"/>
      <c r="V5164" s="7">
        <v>23753.16</v>
      </c>
      <c r="W5164" s="83">
        <f t="shared" si="781"/>
        <v>-53514.920000000006</v>
      </c>
      <c r="X5164" s="83">
        <f t="shared" si="782"/>
        <v>22622.057142857142</v>
      </c>
      <c r="Y5164" s="83"/>
      <c r="Z5164" s="16">
        <v>0</v>
      </c>
      <c r="AA5164" s="7">
        <v>0</v>
      </c>
      <c r="AB5164" s="7">
        <f t="shared" si="785"/>
        <v>22622.057142857142</v>
      </c>
      <c r="AC5164" s="5">
        <f t="shared" si="786"/>
        <v>1131.1028571428578</v>
      </c>
      <c r="AD5164" s="83">
        <f t="shared" si="783"/>
        <v>23753.16</v>
      </c>
      <c r="AE5164" s="3">
        <v>0.06</v>
      </c>
      <c r="AF5164" s="7">
        <f t="shared" si="787"/>
        <v>1425.1895999999999</v>
      </c>
      <c r="AG5164" s="16">
        <v>0</v>
      </c>
      <c r="AH5164" s="83">
        <f t="shared" si="784"/>
        <v>23753.16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3417</v>
      </c>
      <c r="B5165" s="91" t="s">
        <v>35</v>
      </c>
      <c r="C5165" s="91" t="s">
        <v>36</v>
      </c>
      <c r="D5165" s="91" t="s">
        <v>226</v>
      </c>
      <c r="E5165" s="91" t="s">
        <v>227</v>
      </c>
      <c r="F5165" s="91" t="s">
        <v>227</v>
      </c>
      <c r="G5165" s="91" t="s">
        <v>227</v>
      </c>
      <c r="H5165" s="91">
        <v>229</v>
      </c>
      <c r="I5165" s="91" t="s">
        <v>3376</v>
      </c>
      <c r="J5165" s="2" t="s">
        <v>3337</v>
      </c>
      <c r="K5165" s="2" t="s">
        <v>3354</v>
      </c>
      <c r="L5165" s="2" t="s">
        <v>35</v>
      </c>
      <c r="M5165" s="91"/>
      <c r="N5165" s="64" t="s">
        <v>3354</v>
      </c>
      <c r="O5165" s="64" t="s">
        <v>106</v>
      </c>
      <c r="P5165" s="64" t="s">
        <v>46</v>
      </c>
      <c r="Q5165" s="16">
        <v>0.01</v>
      </c>
      <c r="R5165" s="82"/>
      <c r="S5165" s="64"/>
      <c r="T5165" s="7">
        <v>-37.769999999999996</v>
      </c>
      <c r="U5165" s="7"/>
      <c r="V5165" s="7">
        <v>0</v>
      </c>
      <c r="W5165" s="83">
        <f t="shared" si="781"/>
        <v>-37.769999999999996</v>
      </c>
      <c r="X5165" s="83">
        <f t="shared" si="782"/>
        <v>0</v>
      </c>
      <c r="Y5165" s="83"/>
      <c r="Z5165" s="16">
        <v>0</v>
      </c>
      <c r="AA5165" s="7">
        <v>0</v>
      </c>
      <c r="AB5165" s="7">
        <f t="shared" si="785"/>
        <v>0</v>
      </c>
      <c r="AC5165" s="5">
        <f t="shared" si="786"/>
        <v>0</v>
      </c>
      <c r="AD5165" s="83">
        <f t="shared" si="783"/>
        <v>0</v>
      </c>
      <c r="AE5165" s="3">
        <v>0.06</v>
      </c>
      <c r="AF5165" s="7">
        <f t="shared" si="787"/>
        <v>0</v>
      </c>
      <c r="AG5165" s="16">
        <v>0</v>
      </c>
      <c r="AH5165" s="83">
        <f t="shared" si="784"/>
        <v>0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3418</v>
      </c>
      <c r="B5166" s="91" t="s">
        <v>35</v>
      </c>
      <c r="C5166" s="91" t="s">
        <v>36</v>
      </c>
      <c r="D5166" s="91" t="s">
        <v>54</v>
      </c>
      <c r="E5166" s="91" t="s">
        <v>102</v>
      </c>
      <c r="F5166" s="91" t="s">
        <v>102</v>
      </c>
      <c r="G5166" s="91" t="s">
        <v>102</v>
      </c>
      <c r="H5166" s="91">
        <v>229</v>
      </c>
      <c r="I5166" s="91" t="s">
        <v>3376</v>
      </c>
      <c r="J5166" s="2" t="s">
        <v>3337</v>
      </c>
      <c r="K5166" s="2" t="s">
        <v>3354</v>
      </c>
      <c r="L5166" s="2" t="s">
        <v>35</v>
      </c>
      <c r="M5166" s="91"/>
      <c r="N5166" s="64" t="s">
        <v>3354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-6189.54</v>
      </c>
      <c r="U5166" s="7"/>
      <c r="V5166" s="7">
        <v>1649.19</v>
      </c>
      <c r="W5166" s="83">
        <f t="shared" si="781"/>
        <v>-7838.73</v>
      </c>
      <c r="X5166" s="83">
        <f t="shared" si="782"/>
        <v>1649.19</v>
      </c>
      <c r="Y5166" s="83"/>
      <c r="Z5166" s="16">
        <v>0</v>
      </c>
      <c r="AA5166" s="7">
        <v>0</v>
      </c>
      <c r="AB5166" s="7">
        <f t="shared" si="785"/>
        <v>1649.19</v>
      </c>
      <c r="AC5166" s="5">
        <f t="shared" si="786"/>
        <v>0</v>
      </c>
      <c r="AD5166" s="83">
        <f t="shared" si="783"/>
        <v>1649.19</v>
      </c>
      <c r="AE5166" s="3">
        <v>0.06</v>
      </c>
      <c r="AF5166" s="7">
        <f t="shared" si="787"/>
        <v>98.951400000000007</v>
      </c>
      <c r="AG5166" s="16">
        <v>0</v>
      </c>
      <c r="AH5166" s="83">
        <f t="shared" si="784"/>
        <v>1649.19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3418</v>
      </c>
      <c r="B5167" s="91" t="s">
        <v>35</v>
      </c>
      <c r="C5167" s="91" t="s">
        <v>36</v>
      </c>
      <c r="D5167" s="91" t="s">
        <v>54</v>
      </c>
      <c r="E5167" s="91" t="s">
        <v>109</v>
      </c>
      <c r="F5167" s="91" t="s">
        <v>109</v>
      </c>
      <c r="G5167" s="91" t="s">
        <v>109</v>
      </c>
      <c r="H5167" s="91">
        <v>229</v>
      </c>
      <c r="I5167" s="91" t="s">
        <v>3376</v>
      </c>
      <c r="J5167" s="2" t="s">
        <v>3337</v>
      </c>
      <c r="K5167" s="2" t="s">
        <v>3354</v>
      </c>
      <c r="L5167" s="2" t="s">
        <v>35</v>
      </c>
      <c r="M5167" s="91"/>
      <c r="N5167" s="64" t="s">
        <v>3354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-686.11000000000013</v>
      </c>
      <c r="U5167" s="7"/>
      <c r="V5167" s="7">
        <v>6054.36</v>
      </c>
      <c r="W5167" s="83">
        <f t="shared" si="781"/>
        <v>-6740.4699999999993</v>
      </c>
      <c r="X5167" s="83">
        <f t="shared" si="782"/>
        <v>6054.36</v>
      </c>
      <c r="Y5167" s="83"/>
      <c r="Z5167" s="16">
        <v>0</v>
      </c>
      <c r="AA5167" s="7">
        <v>0</v>
      </c>
      <c r="AB5167" s="7">
        <f t="shared" si="785"/>
        <v>6054.36</v>
      </c>
      <c r="AC5167" s="5">
        <f t="shared" si="786"/>
        <v>0</v>
      </c>
      <c r="AD5167" s="83">
        <f t="shared" si="783"/>
        <v>6054.36</v>
      </c>
      <c r="AE5167" s="3">
        <v>0.06</v>
      </c>
      <c r="AF5167" s="7">
        <f t="shared" si="787"/>
        <v>363.26159999999999</v>
      </c>
      <c r="AG5167" s="16">
        <v>0</v>
      </c>
      <c r="AH5167" s="83">
        <f t="shared" si="784"/>
        <v>6054.36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3417</v>
      </c>
      <c r="B5168" s="91" t="s">
        <v>35</v>
      </c>
      <c r="C5168" s="91" t="s">
        <v>36</v>
      </c>
      <c r="D5168" s="91" t="s">
        <v>37</v>
      </c>
      <c r="E5168" s="91" t="s">
        <v>230</v>
      </c>
      <c r="F5168" s="91" t="s">
        <v>230</v>
      </c>
      <c r="G5168" s="91" t="s">
        <v>230</v>
      </c>
      <c r="H5168" s="91">
        <v>229</v>
      </c>
      <c r="I5168" s="91" t="s">
        <v>3376</v>
      </c>
      <c r="J5168" s="2" t="s">
        <v>3337</v>
      </c>
      <c r="K5168" s="2" t="s">
        <v>3354</v>
      </c>
      <c r="L5168" s="2" t="s">
        <v>35</v>
      </c>
      <c r="M5168" s="91"/>
      <c r="N5168" s="64" t="s">
        <v>3354</v>
      </c>
      <c r="O5168" s="64" t="s">
        <v>106</v>
      </c>
      <c r="P5168" s="64" t="s">
        <v>41</v>
      </c>
      <c r="Q5168" s="16">
        <v>0</v>
      </c>
      <c r="R5168" s="82"/>
      <c r="S5168" s="64"/>
      <c r="T5168" s="7">
        <v>-95.180000000000021</v>
      </c>
      <c r="U5168" s="7"/>
      <c r="V5168" s="7">
        <v>11.1</v>
      </c>
      <c r="W5168" s="83">
        <f t="shared" si="781"/>
        <v>-106.28000000000002</v>
      </c>
      <c r="X5168" s="83">
        <f t="shared" si="782"/>
        <v>11.1</v>
      </c>
      <c r="Y5168" s="83"/>
      <c r="Z5168" s="16">
        <v>0</v>
      </c>
      <c r="AA5168" s="7">
        <v>0</v>
      </c>
      <c r="AB5168" s="7">
        <f t="shared" si="785"/>
        <v>11.1</v>
      </c>
      <c r="AC5168" s="5">
        <f t="shared" si="786"/>
        <v>0</v>
      </c>
      <c r="AD5168" s="83">
        <f t="shared" si="783"/>
        <v>11.1</v>
      </c>
      <c r="AE5168" s="3">
        <v>0.06</v>
      </c>
      <c r="AF5168" s="7">
        <f t="shared" si="787"/>
        <v>0.66599999999999993</v>
      </c>
      <c r="AG5168" s="16">
        <v>0</v>
      </c>
      <c r="AH5168" s="83">
        <f t="shared" si="784"/>
        <v>11.1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3417</v>
      </c>
      <c r="B5169" s="91" t="s">
        <v>35</v>
      </c>
      <c r="C5169" s="91" t="s">
        <v>65</v>
      </c>
      <c r="D5169" s="91" t="s">
        <v>118</v>
      </c>
      <c r="E5169" s="91" t="s">
        <v>119</v>
      </c>
      <c r="F5169" s="91" t="s">
        <v>119</v>
      </c>
      <c r="G5169" s="91" t="s">
        <v>119</v>
      </c>
      <c r="H5169" s="91">
        <v>229</v>
      </c>
      <c r="I5169" s="91" t="s">
        <v>3376</v>
      </c>
      <c r="J5169" s="2" t="s">
        <v>3337</v>
      </c>
      <c r="K5169" s="2" t="s">
        <v>3292</v>
      </c>
      <c r="L5169" s="2" t="s">
        <v>35</v>
      </c>
      <c r="M5169" s="91"/>
      <c r="N5169" s="64" t="s">
        <v>3292</v>
      </c>
      <c r="O5169" s="64" t="s">
        <v>106</v>
      </c>
      <c r="P5169" s="64" t="s">
        <v>46</v>
      </c>
      <c r="Q5169" s="16">
        <v>0.06</v>
      </c>
      <c r="R5169" s="82"/>
      <c r="S5169" s="64"/>
      <c r="T5169" s="7">
        <v>-122.30999999999999</v>
      </c>
      <c r="U5169" s="7"/>
      <c r="V5169" s="7">
        <v>143.21</v>
      </c>
      <c r="W5169" s="83">
        <f t="shared" si="781"/>
        <v>-265.52</v>
      </c>
      <c r="X5169" s="83">
        <f t="shared" si="782"/>
        <v>135.10377358490567</v>
      </c>
      <c r="Y5169" s="83"/>
      <c r="Z5169" s="16">
        <v>0</v>
      </c>
      <c r="AA5169" s="7">
        <v>0</v>
      </c>
      <c r="AB5169" s="7">
        <f t="shared" si="785"/>
        <v>135.10377358490567</v>
      </c>
      <c r="AC5169" s="5">
        <f t="shared" si="786"/>
        <v>8.1062264150943406</v>
      </c>
      <c r="AD5169" s="83">
        <f t="shared" si="783"/>
        <v>143.21</v>
      </c>
      <c r="AE5169" s="3">
        <v>0.06</v>
      </c>
      <c r="AF5169" s="7">
        <f t="shared" si="787"/>
        <v>8.5926000000000009</v>
      </c>
      <c r="AG5169" s="16">
        <v>0</v>
      </c>
      <c r="AH5169" s="83">
        <f t="shared" si="784"/>
        <v>143.21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3417</v>
      </c>
      <c r="B5170" s="91" t="s">
        <v>35</v>
      </c>
      <c r="C5170" s="91" t="s">
        <v>65</v>
      </c>
      <c r="D5170" s="91" t="s">
        <v>66</v>
      </c>
      <c r="E5170" s="91" t="s">
        <v>123</v>
      </c>
      <c r="F5170" s="91" t="s">
        <v>123</v>
      </c>
      <c r="G5170" s="91" t="s">
        <v>123</v>
      </c>
      <c r="H5170" s="91">
        <v>229</v>
      </c>
      <c r="I5170" s="91" t="s">
        <v>3376</v>
      </c>
      <c r="J5170" s="2" t="s">
        <v>3337</v>
      </c>
      <c r="K5170" s="2" t="s">
        <v>3354</v>
      </c>
      <c r="L5170" s="2" t="s">
        <v>35</v>
      </c>
      <c r="M5170" s="91"/>
      <c r="N5170" s="64" t="s">
        <v>3354</v>
      </c>
      <c r="O5170" s="64" t="s">
        <v>106</v>
      </c>
      <c r="P5170" s="64" t="s">
        <v>46</v>
      </c>
      <c r="Q5170" s="16">
        <v>0.03</v>
      </c>
      <c r="R5170" s="82"/>
      <c r="S5170" s="64"/>
      <c r="T5170" s="7">
        <v>-1307.04</v>
      </c>
      <c r="U5170" s="7"/>
      <c r="V5170" s="7">
        <v>14921.68</v>
      </c>
      <c r="W5170" s="83">
        <f t="shared" si="781"/>
        <v>-16228.720000000001</v>
      </c>
      <c r="X5170" s="83">
        <f t="shared" si="782"/>
        <v>14487.067961165048</v>
      </c>
      <c r="Y5170" s="83"/>
      <c r="Z5170" s="16">
        <v>0</v>
      </c>
      <c r="AA5170" s="7">
        <v>0</v>
      </c>
      <c r="AB5170" s="7">
        <f t="shared" si="785"/>
        <v>14487.067961165048</v>
      </c>
      <c r="AC5170" s="5">
        <f t="shared" si="786"/>
        <v>434.61203883495182</v>
      </c>
      <c r="AD5170" s="83">
        <f t="shared" si="783"/>
        <v>14921.68</v>
      </c>
      <c r="AE5170" s="3">
        <v>0.06</v>
      </c>
      <c r="AF5170" s="7">
        <f t="shared" si="787"/>
        <v>895.30079999999998</v>
      </c>
      <c r="AG5170" s="16">
        <v>0</v>
      </c>
      <c r="AH5170" s="83">
        <f t="shared" si="784"/>
        <v>14921.68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3420</v>
      </c>
      <c r="B5171" s="91" t="s">
        <v>35</v>
      </c>
      <c r="C5171" s="91" t="s">
        <v>65</v>
      </c>
      <c r="D5171" s="91" t="s">
        <v>124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3376</v>
      </c>
      <c r="J5171" s="2" t="s">
        <v>3337</v>
      </c>
      <c r="K5171" s="2" t="s">
        <v>3354</v>
      </c>
      <c r="L5171" s="2" t="s">
        <v>35</v>
      </c>
      <c r="M5171" s="91"/>
      <c r="N5171" s="64" t="s">
        <v>3354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-300.26000000000005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3417</v>
      </c>
      <c r="B5172" s="91" t="s">
        <v>35</v>
      </c>
      <c r="C5172" s="91" t="s">
        <v>65</v>
      </c>
      <c r="D5172" s="91" t="s">
        <v>127</v>
      </c>
      <c r="E5172" s="91" t="s">
        <v>128</v>
      </c>
      <c r="F5172" s="91" t="s">
        <v>128</v>
      </c>
      <c r="G5172" s="91" t="s">
        <v>128</v>
      </c>
      <c r="H5172" s="91">
        <v>229</v>
      </c>
      <c r="I5172" s="91" t="s">
        <v>3376</v>
      </c>
      <c r="J5172" s="2" t="s">
        <v>3337</v>
      </c>
      <c r="K5172" s="2" t="s">
        <v>3288</v>
      </c>
      <c r="L5172" s="2" t="s">
        <v>35</v>
      </c>
      <c r="M5172" s="91"/>
      <c r="N5172" s="64" t="s">
        <v>3288</v>
      </c>
      <c r="O5172" s="64" t="s">
        <v>106</v>
      </c>
      <c r="P5172" s="64" t="s">
        <v>41</v>
      </c>
      <c r="Q5172" s="16">
        <v>0</v>
      </c>
      <c r="R5172" s="82"/>
      <c r="S5172" s="64"/>
      <c r="T5172" s="7">
        <v>-468.19</v>
      </c>
      <c r="U5172" s="7"/>
      <c r="V5172" s="7">
        <v>0</v>
      </c>
      <c r="W5172" s="83">
        <v>0</v>
      </c>
      <c r="X5172" s="83">
        <f t="shared" si="782"/>
        <v>0</v>
      </c>
      <c r="Y5172" s="83"/>
      <c r="Z5172" s="16">
        <v>0</v>
      </c>
      <c r="AA5172" s="7">
        <v>0</v>
      </c>
      <c r="AB5172" s="7">
        <f t="shared" si="785"/>
        <v>0</v>
      </c>
      <c r="AC5172" s="5">
        <f t="shared" si="786"/>
        <v>0</v>
      </c>
      <c r="AD5172" s="83">
        <f t="shared" si="783"/>
        <v>0</v>
      </c>
      <c r="AE5172" s="3">
        <v>0.06</v>
      </c>
      <c r="AF5172" s="7">
        <f t="shared" si="787"/>
        <v>0</v>
      </c>
      <c r="AG5172" s="16">
        <v>0</v>
      </c>
      <c r="AH5172" s="83">
        <f t="shared" si="784"/>
        <v>0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3417</v>
      </c>
      <c r="B5173" s="91" t="s">
        <v>35</v>
      </c>
      <c r="C5173" s="91" t="s">
        <v>65</v>
      </c>
      <c r="D5173" s="91" t="s">
        <v>127</v>
      </c>
      <c r="E5173" s="91" t="s">
        <v>278</v>
      </c>
      <c r="F5173" s="91" t="s">
        <v>279</v>
      </c>
      <c r="G5173" s="91" t="s">
        <v>278</v>
      </c>
      <c r="H5173" s="91">
        <v>229</v>
      </c>
      <c r="I5173" s="91" t="s">
        <v>3376</v>
      </c>
      <c r="J5173" s="2" t="s">
        <v>3337</v>
      </c>
      <c r="K5173" s="2" t="s">
        <v>3354</v>
      </c>
      <c r="L5173" s="2" t="s">
        <v>35</v>
      </c>
      <c r="M5173" s="91"/>
      <c r="N5173" s="64" t="s">
        <v>3354</v>
      </c>
      <c r="O5173" s="64" t="s">
        <v>106</v>
      </c>
      <c r="P5173" s="64" t="s">
        <v>46</v>
      </c>
      <c r="Q5173" s="16">
        <v>0.06</v>
      </c>
      <c r="R5173" s="82"/>
      <c r="S5173" s="64"/>
      <c r="T5173" s="7">
        <v>0</v>
      </c>
      <c r="U5173" s="7"/>
      <c r="V5173" s="7">
        <v>610.77999999999986</v>
      </c>
      <c r="W5173" s="83">
        <f t="shared" si="781"/>
        <v>-610.77999999999986</v>
      </c>
      <c r="X5173" s="83">
        <f t="shared" si="782"/>
        <v>576.20754716981116</v>
      </c>
      <c r="Y5173" s="83"/>
      <c r="Z5173" s="16">
        <v>0</v>
      </c>
      <c r="AA5173" s="7">
        <v>0</v>
      </c>
      <c r="AB5173" s="7">
        <f t="shared" si="785"/>
        <v>576.20754716981116</v>
      </c>
      <c r="AC5173" s="5">
        <f t="shared" si="786"/>
        <v>34.572452830188695</v>
      </c>
      <c r="AD5173" s="83">
        <f t="shared" si="783"/>
        <v>610.77999999999986</v>
      </c>
      <c r="AE5173" s="3">
        <v>0.06</v>
      </c>
      <c r="AF5173" s="7">
        <f t="shared" si="787"/>
        <v>36.646799999999992</v>
      </c>
      <c r="AG5173" s="16">
        <v>0</v>
      </c>
      <c r="AH5173" s="83">
        <f t="shared" si="784"/>
        <v>610.77999999999986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3417</v>
      </c>
      <c r="B5174" s="91" t="s">
        <v>35</v>
      </c>
      <c r="C5174" s="91" t="s">
        <v>47</v>
      </c>
      <c r="D5174" s="91" t="s">
        <v>63</v>
      </c>
      <c r="E5174" s="91" t="s">
        <v>130</v>
      </c>
      <c r="F5174" s="91" t="s">
        <v>130</v>
      </c>
      <c r="G5174" s="91" t="s">
        <v>130</v>
      </c>
      <c r="H5174" s="91">
        <v>229</v>
      </c>
      <c r="I5174" s="91" t="s">
        <v>3376</v>
      </c>
      <c r="J5174" s="2" t="s">
        <v>3337</v>
      </c>
      <c r="K5174" s="2" t="s">
        <v>3288</v>
      </c>
      <c r="L5174" s="2" t="s">
        <v>35</v>
      </c>
      <c r="M5174" s="91"/>
      <c r="N5174" s="64" t="s">
        <v>3288</v>
      </c>
      <c r="O5174" s="64" t="s">
        <v>106</v>
      </c>
      <c r="P5174" s="64" t="s">
        <v>93</v>
      </c>
      <c r="Q5174" s="16">
        <v>0.99</v>
      </c>
      <c r="R5174" s="82"/>
      <c r="S5174" s="64"/>
      <c r="T5174" s="7">
        <v>-7354.72</v>
      </c>
      <c r="U5174" s="7"/>
      <c r="V5174" s="7">
        <v>0</v>
      </c>
      <c r="W5174" s="83">
        <f t="shared" si="781"/>
        <v>-7354.72</v>
      </c>
      <c r="X5174" s="83">
        <f t="shared" si="782"/>
        <v>0</v>
      </c>
      <c r="Y5174" s="83"/>
      <c r="Z5174" s="16">
        <v>0</v>
      </c>
      <c r="AA5174" s="7">
        <v>0</v>
      </c>
      <c r="AB5174" s="7">
        <f t="shared" si="785"/>
        <v>0</v>
      </c>
      <c r="AC5174" s="5">
        <f t="shared" si="786"/>
        <v>0</v>
      </c>
      <c r="AD5174" s="83">
        <f t="shared" si="783"/>
        <v>0</v>
      </c>
      <c r="AE5174" s="3">
        <v>0.06</v>
      </c>
      <c r="AF5174" s="7">
        <f t="shared" si="787"/>
        <v>0</v>
      </c>
      <c r="AG5174" s="16">
        <v>0</v>
      </c>
      <c r="AH5174" s="83">
        <f t="shared" si="784"/>
        <v>0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3417</v>
      </c>
      <c r="B5175" s="91" t="s">
        <v>35</v>
      </c>
      <c r="C5175" s="91" t="s">
        <v>47</v>
      </c>
      <c r="D5175" s="91" t="s">
        <v>63</v>
      </c>
      <c r="E5175" s="91" t="s">
        <v>134</v>
      </c>
      <c r="F5175" s="91" t="s">
        <v>135</v>
      </c>
      <c r="G5175" s="91" t="s">
        <v>134</v>
      </c>
      <c r="H5175" s="91">
        <v>229</v>
      </c>
      <c r="I5175" s="91" t="s">
        <v>3376</v>
      </c>
      <c r="J5175" s="2" t="s">
        <v>3337</v>
      </c>
      <c r="K5175" s="2" t="s">
        <v>3354</v>
      </c>
      <c r="L5175" s="2" t="s">
        <v>35</v>
      </c>
      <c r="M5175" s="91"/>
      <c r="N5175" s="64" t="s">
        <v>3354</v>
      </c>
      <c r="O5175" s="64" t="s">
        <v>106</v>
      </c>
      <c r="P5175" s="64" t="s">
        <v>46</v>
      </c>
      <c r="Q5175" s="16">
        <v>1.4999999999999999E-2</v>
      </c>
      <c r="R5175" s="82"/>
      <c r="S5175" s="64"/>
      <c r="T5175" s="7">
        <v>-2367.83</v>
      </c>
      <c r="U5175" s="7"/>
      <c r="V5175" s="7">
        <v>942</v>
      </c>
      <c r="W5175" s="83">
        <f t="shared" si="781"/>
        <v>-3309.83</v>
      </c>
      <c r="X5175" s="83">
        <f t="shared" si="782"/>
        <v>928.07881773399026</v>
      </c>
      <c r="Y5175" s="83"/>
      <c r="Z5175" s="16">
        <v>0</v>
      </c>
      <c r="AA5175" s="7">
        <v>0</v>
      </c>
      <c r="AB5175" s="7">
        <f t="shared" si="785"/>
        <v>928.07881773399026</v>
      </c>
      <c r="AC5175" s="5">
        <f t="shared" si="786"/>
        <v>13.921182266009737</v>
      </c>
      <c r="AD5175" s="83">
        <f t="shared" si="783"/>
        <v>942</v>
      </c>
      <c r="AE5175" s="3">
        <v>0.06</v>
      </c>
      <c r="AF5175" s="7">
        <f t="shared" si="787"/>
        <v>56.519999999999996</v>
      </c>
      <c r="AG5175" s="16">
        <v>0</v>
      </c>
      <c r="AH5175" s="83">
        <f t="shared" si="784"/>
        <v>942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3417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138</v>
      </c>
      <c r="G5176" s="91" t="s">
        <v>138</v>
      </c>
      <c r="H5176" s="91">
        <v>229</v>
      </c>
      <c r="I5176" s="91" t="s">
        <v>3376</v>
      </c>
      <c r="J5176" s="2" t="s">
        <v>3337</v>
      </c>
      <c r="K5176" s="2" t="s">
        <v>3354</v>
      </c>
      <c r="L5176" s="2" t="s">
        <v>35</v>
      </c>
      <c r="M5176" s="91"/>
      <c r="N5176" s="64" t="s">
        <v>3354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-22.61</v>
      </c>
      <c r="U5176" s="7"/>
      <c r="V5176" s="7">
        <v>26.610000000000003</v>
      </c>
      <c r="W5176" s="83">
        <f t="shared" si="781"/>
        <v>-49.22</v>
      </c>
      <c r="X5176" s="83">
        <f t="shared" si="782"/>
        <v>26.610000000000003</v>
      </c>
      <c r="Y5176" s="83"/>
      <c r="Z5176" s="16">
        <v>0</v>
      </c>
      <c r="AA5176" s="7">
        <v>0</v>
      </c>
      <c r="AB5176" s="7">
        <f t="shared" si="785"/>
        <v>26.610000000000003</v>
      </c>
      <c r="AC5176" s="5">
        <f t="shared" si="786"/>
        <v>0</v>
      </c>
      <c r="AD5176" s="83">
        <f t="shared" si="783"/>
        <v>26.610000000000003</v>
      </c>
      <c r="AE5176" s="3">
        <v>0.06</v>
      </c>
      <c r="AF5176" s="7">
        <f t="shared" si="787"/>
        <v>1.5966</v>
      </c>
      <c r="AG5176" s="16">
        <v>0</v>
      </c>
      <c r="AH5176" s="83">
        <f t="shared" si="784"/>
        <v>26.610000000000003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3417</v>
      </c>
      <c r="B5177" s="91" t="s">
        <v>35</v>
      </c>
      <c r="C5177" s="91" t="s">
        <v>47</v>
      </c>
      <c r="D5177" s="91" t="s">
        <v>63</v>
      </c>
      <c r="E5177" s="91" t="s">
        <v>140</v>
      </c>
      <c r="F5177" s="91" t="s">
        <v>141</v>
      </c>
      <c r="G5177" s="91" t="s">
        <v>140</v>
      </c>
      <c r="H5177" s="91">
        <v>229</v>
      </c>
      <c r="I5177" s="91" t="s">
        <v>3376</v>
      </c>
      <c r="J5177" s="2" t="s">
        <v>3337</v>
      </c>
      <c r="K5177" s="2" t="s">
        <v>3354</v>
      </c>
      <c r="L5177" s="2" t="s">
        <v>35</v>
      </c>
      <c r="M5177" s="91"/>
      <c r="N5177" s="64" t="s">
        <v>3354</v>
      </c>
      <c r="O5177" s="64" t="s">
        <v>106</v>
      </c>
      <c r="P5177" s="64" t="s">
        <v>41</v>
      </c>
      <c r="Q5177" s="16">
        <v>0</v>
      </c>
      <c r="R5177" s="82"/>
      <c r="S5177" s="64"/>
      <c r="T5177" s="7">
        <v>-40619.18</v>
      </c>
      <c r="U5177" s="7"/>
      <c r="V5177" s="7">
        <v>13149.789999999999</v>
      </c>
      <c r="W5177" s="83">
        <f t="shared" si="781"/>
        <v>-53768.97</v>
      </c>
      <c r="X5177" s="83">
        <f t="shared" si="782"/>
        <v>13149.789999999999</v>
      </c>
      <c r="Y5177" s="83"/>
      <c r="Z5177" s="16">
        <v>0</v>
      </c>
      <c r="AA5177" s="7">
        <v>0</v>
      </c>
      <c r="AB5177" s="7">
        <f t="shared" si="785"/>
        <v>13149.789999999999</v>
      </c>
      <c r="AC5177" s="5">
        <f t="shared" si="786"/>
        <v>0</v>
      </c>
      <c r="AD5177" s="83">
        <f t="shared" si="783"/>
        <v>13149.789999999999</v>
      </c>
      <c r="AE5177" s="3">
        <v>0.06</v>
      </c>
      <c r="AF5177" s="7">
        <f t="shared" si="787"/>
        <v>788.98739999999987</v>
      </c>
      <c r="AG5177" s="16">
        <v>0</v>
      </c>
      <c r="AH5177" s="83">
        <f t="shared" si="784"/>
        <v>13149.789999999999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3417</v>
      </c>
      <c r="B5178" s="91" t="s">
        <v>35</v>
      </c>
      <c r="C5178" s="91" t="s">
        <v>47</v>
      </c>
      <c r="D5178" s="91" t="s">
        <v>63</v>
      </c>
      <c r="E5178" s="91" t="s">
        <v>143</v>
      </c>
      <c r="F5178" s="91" t="s">
        <v>144</v>
      </c>
      <c r="G5178" s="91" t="s">
        <v>143</v>
      </c>
      <c r="H5178" s="91">
        <v>229</v>
      </c>
      <c r="I5178" s="91" t="s">
        <v>3376</v>
      </c>
      <c r="J5178" s="2" t="s">
        <v>3337</v>
      </c>
      <c r="K5178" s="2" t="s">
        <v>3354</v>
      </c>
      <c r="L5178" s="2" t="s">
        <v>35</v>
      </c>
      <c r="M5178" s="91"/>
      <c r="N5178" s="64"/>
      <c r="O5178" s="64" t="s">
        <v>106</v>
      </c>
      <c r="P5178" s="64" t="s">
        <v>46</v>
      </c>
      <c r="Q5178" s="16">
        <v>0.01</v>
      </c>
      <c r="R5178" s="82"/>
      <c r="S5178" s="64"/>
      <c r="T5178" s="7">
        <v>-1.98</v>
      </c>
      <c r="U5178" s="7"/>
      <c r="V5178" s="7">
        <v>0</v>
      </c>
      <c r="W5178" s="83">
        <f t="shared" si="781"/>
        <v>-1.98</v>
      </c>
      <c r="X5178" s="83">
        <f t="shared" si="782"/>
        <v>0</v>
      </c>
      <c r="Y5178" s="83"/>
      <c r="Z5178" s="16">
        <v>0</v>
      </c>
      <c r="AA5178" s="7">
        <v>0</v>
      </c>
      <c r="AB5178" s="7">
        <f t="shared" si="785"/>
        <v>0</v>
      </c>
      <c r="AC5178" s="5">
        <f t="shared" si="786"/>
        <v>0</v>
      </c>
      <c r="AD5178" s="83">
        <f t="shared" si="783"/>
        <v>0</v>
      </c>
      <c r="AE5178" s="3">
        <v>0.06</v>
      </c>
      <c r="AF5178" s="7">
        <f t="shared" si="787"/>
        <v>0</v>
      </c>
      <c r="AG5178" s="16">
        <v>0</v>
      </c>
      <c r="AH5178" s="83">
        <f t="shared" si="784"/>
        <v>0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3417</v>
      </c>
      <c r="B5179" s="91" t="s">
        <v>35</v>
      </c>
      <c r="C5179" s="91" t="s">
        <v>146</v>
      </c>
      <c r="D5179" s="91" t="s">
        <v>147</v>
      </c>
      <c r="E5179" s="91" t="s">
        <v>148</v>
      </c>
      <c r="F5179" s="91" t="s">
        <v>148</v>
      </c>
      <c r="G5179" s="91" t="s">
        <v>148</v>
      </c>
      <c r="H5179" s="91">
        <v>229</v>
      </c>
      <c r="I5179" s="91" t="s">
        <v>3376</v>
      </c>
      <c r="J5179" s="2" t="s">
        <v>3337</v>
      </c>
      <c r="K5179" s="2" t="s">
        <v>3354</v>
      </c>
      <c r="L5179" s="2" t="s">
        <v>35</v>
      </c>
      <c r="M5179" s="91"/>
      <c r="N5179" s="64" t="s">
        <v>3354</v>
      </c>
      <c r="O5179" s="64" t="s">
        <v>106</v>
      </c>
      <c r="P5179" s="64" t="s">
        <v>41</v>
      </c>
      <c r="Q5179" s="16">
        <v>0</v>
      </c>
      <c r="R5179" s="82"/>
      <c r="S5179" s="64"/>
      <c r="T5179" s="7">
        <v>-47.489999999999995</v>
      </c>
      <c r="U5179" s="7"/>
      <c r="V5179" s="7">
        <v>27.749999999999993</v>
      </c>
      <c r="W5179" s="83">
        <f t="shared" si="781"/>
        <v>-75.239999999999981</v>
      </c>
      <c r="X5179" s="83">
        <f t="shared" si="782"/>
        <v>27.749999999999993</v>
      </c>
      <c r="Y5179" s="83"/>
      <c r="Z5179" s="16">
        <v>0</v>
      </c>
      <c r="AA5179" s="7">
        <v>0</v>
      </c>
      <c r="AB5179" s="7">
        <f t="shared" si="785"/>
        <v>27.749999999999993</v>
      </c>
      <c r="AC5179" s="5">
        <f t="shared" si="786"/>
        <v>0</v>
      </c>
      <c r="AD5179" s="83">
        <f t="shared" si="783"/>
        <v>27.749999999999993</v>
      </c>
      <c r="AE5179" s="3">
        <v>0.06</v>
      </c>
      <c r="AF5179" s="7">
        <f t="shared" si="787"/>
        <v>1.6649999999999996</v>
      </c>
      <c r="AG5179" s="16">
        <v>0</v>
      </c>
      <c r="AH5179" s="83">
        <f t="shared" si="784"/>
        <v>27.749999999999993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3418</v>
      </c>
      <c r="B5180" s="91" t="s">
        <v>35</v>
      </c>
      <c r="C5180" s="91" t="s">
        <v>146</v>
      </c>
      <c r="D5180" s="91" t="s">
        <v>154</v>
      </c>
      <c r="E5180" s="91" t="s">
        <v>243</v>
      </c>
      <c r="F5180" s="91" t="s">
        <v>243</v>
      </c>
      <c r="G5180" s="91" t="s">
        <v>243</v>
      </c>
      <c r="H5180" s="91">
        <v>229</v>
      </c>
      <c r="I5180" s="91" t="s">
        <v>3376</v>
      </c>
      <c r="J5180" s="2" t="s">
        <v>3337</v>
      </c>
      <c r="K5180" s="2" t="s">
        <v>3354</v>
      </c>
      <c r="L5180" s="2" t="s">
        <v>35</v>
      </c>
      <c r="M5180" s="91"/>
      <c r="N5180" s="64"/>
      <c r="O5180" s="64" t="s">
        <v>106</v>
      </c>
      <c r="P5180" s="64" t="s">
        <v>41</v>
      </c>
      <c r="Q5180" s="16">
        <v>0</v>
      </c>
      <c r="R5180" s="82"/>
      <c r="S5180" s="64"/>
      <c r="T5180" s="7">
        <v>-238.92999999999998</v>
      </c>
      <c r="U5180" s="7"/>
      <c r="V5180" s="7">
        <v>0</v>
      </c>
      <c r="W5180" s="83">
        <f t="shared" si="781"/>
        <v>-238.92999999999998</v>
      </c>
      <c r="X5180" s="83">
        <f t="shared" si="782"/>
        <v>0</v>
      </c>
      <c r="Y5180" s="83"/>
      <c r="Z5180" s="16">
        <v>0</v>
      </c>
      <c r="AA5180" s="7">
        <v>0</v>
      </c>
      <c r="AB5180" s="7">
        <f t="shared" si="785"/>
        <v>0</v>
      </c>
      <c r="AC5180" s="5">
        <f t="shared" si="786"/>
        <v>0</v>
      </c>
      <c r="AD5180" s="83">
        <f t="shared" si="783"/>
        <v>0</v>
      </c>
      <c r="AE5180" s="3">
        <v>0.06</v>
      </c>
      <c r="AF5180" s="7">
        <f t="shared" si="787"/>
        <v>0</v>
      </c>
      <c r="AG5180" s="16">
        <v>0</v>
      </c>
      <c r="AH5180" s="83">
        <f t="shared" si="784"/>
        <v>0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3417</v>
      </c>
      <c r="B5181" s="91" t="s">
        <v>35</v>
      </c>
      <c r="C5181" s="91" t="s">
        <v>146</v>
      </c>
      <c r="D5181" s="91" t="s">
        <v>163</v>
      </c>
      <c r="E5181" s="91" t="s">
        <v>165</v>
      </c>
      <c r="F5181" s="91" t="s">
        <v>165</v>
      </c>
      <c r="G5181" s="91" t="s">
        <v>165</v>
      </c>
      <c r="H5181" s="91">
        <v>229</v>
      </c>
      <c r="I5181" s="91" t="s">
        <v>3376</v>
      </c>
      <c r="J5181" s="2" t="s">
        <v>3337</v>
      </c>
      <c r="K5181" s="2" t="s">
        <v>3354</v>
      </c>
      <c r="L5181" s="2" t="s">
        <v>35</v>
      </c>
      <c r="M5181" s="91"/>
      <c r="N5181" s="64" t="s">
        <v>3354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-283.64999999999998</v>
      </c>
      <c r="U5181" s="7"/>
      <c r="V5181" s="7">
        <v>121.39</v>
      </c>
      <c r="W5181" s="83">
        <f t="shared" ref="W5181:W5241" si="789">T5181+U5181-V5181</f>
        <v>-405.03999999999996</v>
      </c>
      <c r="X5181" s="83">
        <f t="shared" ref="X5181:X5241" si="790">IF(P5181="折扣",V5181*Q5181,IF(P5181="返现",V5181,V5181/(1+Q5181)))</f>
        <v>121.39</v>
      </c>
      <c r="Y5181" s="83"/>
      <c r="Z5181" s="16">
        <v>0</v>
      </c>
      <c r="AA5181" s="7">
        <v>0</v>
      </c>
      <c r="AB5181" s="7">
        <f t="shared" si="785"/>
        <v>121.39</v>
      </c>
      <c r="AC5181" s="5">
        <f t="shared" si="786"/>
        <v>0</v>
      </c>
      <c r="AD5181" s="83">
        <f t="shared" ref="AD5181:AD5241" si="791">V5181</f>
        <v>121.39</v>
      </c>
      <c r="AE5181" s="3">
        <v>0.06</v>
      </c>
      <c r="AF5181" s="7">
        <f t="shared" si="787"/>
        <v>7.2833999999999994</v>
      </c>
      <c r="AG5181" s="16">
        <v>0</v>
      </c>
      <c r="AH5181" s="83">
        <f t="shared" ref="AH5181:AH5240" si="792">V5181</f>
        <v>121.39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3417</v>
      </c>
      <c r="B5182" s="91" t="s">
        <v>35</v>
      </c>
      <c r="C5182" s="91" t="s">
        <v>166</v>
      </c>
      <c r="D5182" s="91" t="s">
        <v>167</v>
      </c>
      <c r="E5182" s="91" t="s">
        <v>168</v>
      </c>
      <c r="F5182" s="91" t="s">
        <v>247</v>
      </c>
      <c r="G5182" s="91" t="s">
        <v>168</v>
      </c>
      <c r="H5182" s="91">
        <v>229</v>
      </c>
      <c r="I5182" s="91" t="s">
        <v>3376</v>
      </c>
      <c r="J5182" s="2" t="s">
        <v>3337</v>
      </c>
      <c r="K5182" s="2" t="s">
        <v>3354</v>
      </c>
      <c r="L5182" s="2" t="s">
        <v>35</v>
      </c>
      <c r="M5182" s="91"/>
      <c r="N5182" s="64" t="s">
        <v>3354</v>
      </c>
      <c r="O5182" s="64" t="s">
        <v>106</v>
      </c>
      <c r="P5182" s="64" t="s">
        <v>41</v>
      </c>
      <c r="Q5182" s="16">
        <v>0</v>
      </c>
      <c r="R5182" s="82"/>
      <c r="S5182" s="64"/>
      <c r="T5182" s="7">
        <v>-8743.7000000000007</v>
      </c>
      <c r="U5182" s="7"/>
      <c r="V5182" s="7">
        <v>355.15999999999997</v>
      </c>
      <c r="W5182" s="83">
        <f t="shared" si="789"/>
        <v>-9098.86</v>
      </c>
      <c r="X5182" s="83">
        <f t="shared" si="790"/>
        <v>355.15999999999997</v>
      </c>
      <c r="Y5182" s="83"/>
      <c r="Z5182" s="16">
        <v>0</v>
      </c>
      <c r="AA5182" s="7">
        <v>0</v>
      </c>
      <c r="AB5182" s="7">
        <f t="shared" si="785"/>
        <v>355.15999999999997</v>
      </c>
      <c r="AC5182" s="5">
        <f t="shared" si="786"/>
        <v>0</v>
      </c>
      <c r="AD5182" s="83">
        <f t="shared" si="791"/>
        <v>355.15999999999997</v>
      </c>
      <c r="AE5182" s="3">
        <v>0.06</v>
      </c>
      <c r="AF5182" s="7">
        <f t="shared" si="787"/>
        <v>21.309599999999996</v>
      </c>
      <c r="AG5182" s="16">
        <v>0</v>
      </c>
      <c r="AH5182" s="83">
        <f t="shared" si="792"/>
        <v>355.15999999999997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3418</v>
      </c>
      <c r="B5183" s="91" t="s">
        <v>35</v>
      </c>
      <c r="C5183" s="91" t="s">
        <v>166</v>
      </c>
      <c r="D5183" s="91" t="s">
        <v>176</v>
      </c>
      <c r="E5183" s="91" t="s">
        <v>182</v>
      </c>
      <c r="F5183" s="91" t="s">
        <v>182</v>
      </c>
      <c r="G5183" s="91" t="s">
        <v>182</v>
      </c>
      <c r="H5183" s="91">
        <v>229</v>
      </c>
      <c r="I5183" s="91" t="s">
        <v>3376</v>
      </c>
      <c r="J5183" s="2" t="s">
        <v>3337</v>
      </c>
      <c r="K5183" s="2" t="s">
        <v>3354</v>
      </c>
      <c r="L5183" s="2" t="s">
        <v>35</v>
      </c>
      <c r="M5183" s="91"/>
      <c r="N5183" s="64" t="s">
        <v>3354</v>
      </c>
      <c r="O5183" s="64" t="s">
        <v>106</v>
      </c>
      <c r="P5183" s="64" t="s">
        <v>46</v>
      </c>
      <c r="Q5183" s="16">
        <v>0.01</v>
      </c>
      <c r="R5183" s="82"/>
      <c r="S5183" s="64"/>
      <c r="T5183" s="7">
        <v>-0.29000000000000004</v>
      </c>
      <c r="U5183" s="7"/>
      <c r="V5183" s="7">
        <v>0.02</v>
      </c>
      <c r="W5183" s="83">
        <f t="shared" si="789"/>
        <v>-0.31000000000000005</v>
      </c>
      <c r="X5183" s="83">
        <f t="shared" si="790"/>
        <v>1.9801980198019802E-2</v>
      </c>
      <c r="Y5183" s="83"/>
      <c r="Z5183" s="16">
        <v>0</v>
      </c>
      <c r="AA5183" s="7">
        <v>0</v>
      </c>
      <c r="AB5183" s="7">
        <f t="shared" si="785"/>
        <v>1.9801980198019802E-2</v>
      </c>
      <c r="AC5183" s="5">
        <f t="shared" si="786"/>
        <v>1.980198019801982E-4</v>
      </c>
      <c r="AD5183" s="83">
        <f t="shared" si="791"/>
        <v>0.02</v>
      </c>
      <c r="AE5183" s="3">
        <v>0.06</v>
      </c>
      <c r="AF5183" s="7">
        <f t="shared" si="787"/>
        <v>1.1999999999999999E-3</v>
      </c>
      <c r="AG5183" s="16">
        <v>0</v>
      </c>
      <c r="AH5183" s="83">
        <f t="shared" si="792"/>
        <v>0.02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3417</v>
      </c>
      <c r="B5184" s="91" t="s">
        <v>35</v>
      </c>
      <c r="C5184" s="91" t="s">
        <v>186</v>
      </c>
      <c r="D5184" s="91" t="s">
        <v>187</v>
      </c>
      <c r="E5184" s="91" t="s">
        <v>188</v>
      </c>
      <c r="F5184" s="91" t="s">
        <v>188</v>
      </c>
      <c r="G5184" s="91" t="s">
        <v>188</v>
      </c>
      <c r="H5184" s="91">
        <v>229</v>
      </c>
      <c r="I5184" s="91" t="s">
        <v>3376</v>
      </c>
      <c r="J5184" s="2" t="s">
        <v>3337</v>
      </c>
      <c r="K5184" s="2" t="s">
        <v>3354</v>
      </c>
      <c r="L5184" s="2" t="s">
        <v>35</v>
      </c>
      <c r="M5184" s="91"/>
      <c r="N5184" s="64" t="s">
        <v>3354</v>
      </c>
      <c r="O5184" s="64" t="s">
        <v>106</v>
      </c>
      <c r="P5184" s="64" t="s">
        <v>41</v>
      </c>
      <c r="Q5184" s="16">
        <v>0</v>
      </c>
      <c r="R5184" s="82"/>
      <c r="S5184" s="64"/>
      <c r="T5184" s="7">
        <v>-2558.84</v>
      </c>
      <c r="U5184" s="7"/>
      <c r="V5184" s="7">
        <v>8909.7300000000014</v>
      </c>
      <c r="W5184" s="83">
        <f t="shared" si="789"/>
        <v>-11468.570000000002</v>
      </c>
      <c r="X5184" s="83">
        <f t="shared" si="790"/>
        <v>8909.7300000000014</v>
      </c>
      <c r="Y5184" s="83"/>
      <c r="Z5184" s="16">
        <v>0</v>
      </c>
      <c r="AA5184" s="7">
        <v>0</v>
      </c>
      <c r="AB5184" s="7">
        <f t="shared" si="785"/>
        <v>8909.7300000000014</v>
      </c>
      <c r="AC5184" s="5">
        <f t="shared" si="786"/>
        <v>0</v>
      </c>
      <c r="AD5184" s="83">
        <f t="shared" si="791"/>
        <v>8909.7300000000014</v>
      </c>
      <c r="AE5184" s="3">
        <v>0.06</v>
      </c>
      <c r="AF5184" s="7">
        <f t="shared" si="787"/>
        <v>534.58380000000011</v>
      </c>
      <c r="AG5184" s="16">
        <v>0</v>
      </c>
      <c r="AH5184" s="83">
        <f t="shared" si="792"/>
        <v>8909.7300000000014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3417</v>
      </c>
      <c r="B5185" s="91" t="s">
        <v>35</v>
      </c>
      <c r="C5185" s="91" t="s">
        <v>189</v>
      </c>
      <c r="D5185" s="91" t="s">
        <v>190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3376</v>
      </c>
      <c r="J5185" s="2" t="s">
        <v>3337</v>
      </c>
      <c r="K5185" s="2" t="s">
        <v>3292</v>
      </c>
      <c r="L5185" s="2" t="s">
        <v>35</v>
      </c>
      <c r="M5185" s="91"/>
      <c r="N5185" s="64" t="s">
        <v>3292</v>
      </c>
      <c r="O5185" s="64" t="s">
        <v>106</v>
      </c>
      <c r="P5185" s="64" t="s">
        <v>46</v>
      </c>
      <c r="Q5185" s="16">
        <v>0.03</v>
      </c>
      <c r="R5185" s="82"/>
      <c r="S5185" s="64"/>
      <c r="T5185" s="7">
        <v>-375.84000000000003</v>
      </c>
      <c r="U5185" s="7"/>
      <c r="V5185" s="7">
        <v>169.00000000000003</v>
      </c>
      <c r="W5185" s="83">
        <f t="shared" si="789"/>
        <v>-544.84</v>
      </c>
      <c r="X5185" s="83">
        <f t="shared" si="790"/>
        <v>164.07766990291265</v>
      </c>
      <c r="Y5185" s="83"/>
      <c r="Z5185" s="16">
        <v>0</v>
      </c>
      <c r="AA5185" s="7">
        <v>0</v>
      </c>
      <c r="AB5185" s="7">
        <f t="shared" si="785"/>
        <v>164.07766990291265</v>
      </c>
      <c r="AC5185" s="5">
        <f t="shared" si="786"/>
        <v>4.9223300970873822</v>
      </c>
      <c r="AD5185" s="83">
        <f t="shared" si="791"/>
        <v>169.00000000000003</v>
      </c>
      <c r="AE5185" s="3">
        <v>0.06</v>
      </c>
      <c r="AF5185" s="7">
        <f t="shared" si="787"/>
        <v>10.14</v>
      </c>
      <c r="AG5185" s="16">
        <v>0</v>
      </c>
      <c r="AH5185" s="83">
        <f t="shared" si="792"/>
        <v>169.00000000000003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3418</v>
      </c>
      <c r="B5186" s="91" t="s">
        <v>35</v>
      </c>
      <c r="C5186" s="91" t="s">
        <v>189</v>
      </c>
      <c r="D5186" s="91" t="s">
        <v>190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3376</v>
      </c>
      <c r="J5186" s="2" t="s">
        <v>3337</v>
      </c>
      <c r="K5186" s="2" t="s">
        <v>3354</v>
      </c>
      <c r="L5186" s="2" t="s">
        <v>35</v>
      </c>
      <c r="M5186" s="91"/>
      <c r="N5186" s="64"/>
      <c r="O5186" s="64" t="s">
        <v>106</v>
      </c>
      <c r="P5186" s="64" t="s">
        <v>46</v>
      </c>
      <c r="Q5186" s="16">
        <v>0.03</v>
      </c>
      <c r="R5186" s="82"/>
      <c r="S5186" s="64"/>
      <c r="T5186" s="7">
        <v>-158.97999999999999</v>
      </c>
      <c r="U5186" s="7"/>
      <c r="V5186" s="7">
        <v>0</v>
      </c>
      <c r="W5186" s="83">
        <f t="shared" si="789"/>
        <v>-158.97999999999999</v>
      </c>
      <c r="X5186" s="83">
        <f t="shared" si="790"/>
        <v>0</v>
      </c>
      <c r="Y5186" s="83"/>
      <c r="Z5186" s="16">
        <v>0</v>
      </c>
      <c r="AA5186" s="7">
        <v>0</v>
      </c>
      <c r="AB5186" s="7">
        <f t="shared" si="785"/>
        <v>0</v>
      </c>
      <c r="AC5186" s="5">
        <f t="shared" si="786"/>
        <v>0</v>
      </c>
      <c r="AD5186" s="83">
        <f t="shared" si="791"/>
        <v>0</v>
      </c>
      <c r="AE5186" s="3">
        <v>0.06</v>
      </c>
      <c r="AF5186" s="7">
        <f t="shared" si="787"/>
        <v>0</v>
      </c>
      <c r="AG5186" s="16">
        <v>0</v>
      </c>
      <c r="AH5186" s="83">
        <f t="shared" si="792"/>
        <v>0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3417</v>
      </c>
      <c r="B5187" s="91" t="s">
        <v>35</v>
      </c>
      <c r="C5187" s="91" t="s">
        <v>189</v>
      </c>
      <c r="D5187" s="91" t="s">
        <v>190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3376</v>
      </c>
      <c r="J5187" s="2" t="s">
        <v>3337</v>
      </c>
      <c r="K5187" s="2" t="s">
        <v>3292</v>
      </c>
      <c r="L5187" s="2" t="s">
        <v>35</v>
      </c>
      <c r="M5187" s="91"/>
      <c r="N5187" s="64" t="s">
        <v>3292</v>
      </c>
      <c r="O5187" s="64" t="s">
        <v>106</v>
      </c>
      <c r="P5187" s="64" t="s">
        <v>46</v>
      </c>
      <c r="Q5187" s="16">
        <v>0.04</v>
      </c>
      <c r="R5187" s="82"/>
      <c r="S5187" s="64"/>
      <c r="T5187" s="7">
        <v>-881.52</v>
      </c>
      <c r="U5187" s="7"/>
      <c r="V5187" s="7">
        <v>36789.589999999997</v>
      </c>
      <c r="W5187" s="83">
        <f t="shared" si="789"/>
        <v>-37671.109999999993</v>
      </c>
      <c r="X5187" s="83">
        <f t="shared" si="790"/>
        <v>35374.605769230766</v>
      </c>
      <c r="Y5187" s="83"/>
      <c r="Z5187" s="16">
        <v>0</v>
      </c>
      <c r="AA5187" s="7">
        <v>0</v>
      </c>
      <c r="AB5187" s="7">
        <f t="shared" si="785"/>
        <v>35374.605769230766</v>
      </c>
      <c r="AC5187" s="5">
        <f t="shared" si="786"/>
        <v>1414.9842307692306</v>
      </c>
      <c r="AD5187" s="83">
        <f t="shared" si="791"/>
        <v>36789.589999999997</v>
      </c>
      <c r="AE5187" s="3">
        <v>0.06</v>
      </c>
      <c r="AF5187" s="7">
        <f t="shared" si="787"/>
        <v>2207.3753999999999</v>
      </c>
      <c r="AG5187" s="16">
        <v>0</v>
      </c>
      <c r="AH5187" s="83">
        <f t="shared" si="792"/>
        <v>36789.589999999997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3418</v>
      </c>
      <c r="B5188" s="91" t="s">
        <v>35</v>
      </c>
      <c r="C5188" s="91" t="s">
        <v>189</v>
      </c>
      <c r="D5188" s="91" t="s">
        <v>190</v>
      </c>
      <c r="E5188" s="91" t="s">
        <v>197</v>
      </c>
      <c r="F5188" s="91" t="s">
        <v>197</v>
      </c>
      <c r="G5188" s="91" t="s">
        <v>197</v>
      </c>
      <c r="H5188" s="91">
        <v>229</v>
      </c>
      <c r="I5188" s="91" t="s">
        <v>3376</v>
      </c>
      <c r="J5188" s="2" t="s">
        <v>3337</v>
      </c>
      <c r="K5188" s="2" t="s">
        <v>3292</v>
      </c>
      <c r="L5188" s="2" t="s">
        <v>35</v>
      </c>
      <c r="M5188" s="91"/>
      <c r="N5188" s="64" t="s">
        <v>3292</v>
      </c>
      <c r="O5188" s="64" t="s">
        <v>106</v>
      </c>
      <c r="P5188" s="64" t="s">
        <v>46</v>
      </c>
      <c r="Q5188" s="16">
        <v>0.03</v>
      </c>
      <c r="R5188" s="82"/>
      <c r="S5188" s="64"/>
      <c r="T5188" s="7">
        <v>-43.87</v>
      </c>
      <c r="U5188" s="7"/>
      <c r="V5188" s="7">
        <v>0</v>
      </c>
      <c r="W5188" s="83">
        <f t="shared" si="789"/>
        <v>-43.87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3417</v>
      </c>
      <c r="B5189" s="91" t="s">
        <v>35</v>
      </c>
      <c r="C5189" s="91" t="s">
        <v>189</v>
      </c>
      <c r="D5189" s="91" t="s">
        <v>190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3376</v>
      </c>
      <c r="J5189" s="2" t="s">
        <v>3337</v>
      </c>
      <c r="K5189" s="2" t="s">
        <v>3354</v>
      </c>
      <c r="L5189" s="2" t="s">
        <v>35</v>
      </c>
      <c r="M5189" s="91"/>
      <c r="N5189" s="64"/>
      <c r="O5189" s="64" t="s">
        <v>106</v>
      </c>
      <c r="P5189" s="64" t="s">
        <v>46</v>
      </c>
      <c r="Q5189" s="16">
        <v>5.0000000000000044E-2</v>
      </c>
      <c r="R5189" s="82"/>
      <c r="S5189" s="64"/>
      <c r="T5189" s="7">
        <v>-494.21000000000004</v>
      </c>
      <c r="U5189" s="7"/>
      <c r="V5189" s="7">
        <v>0</v>
      </c>
      <c r="W5189" s="83">
        <v>0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3417</v>
      </c>
      <c r="B5190" s="91" t="s">
        <v>35</v>
      </c>
      <c r="C5190" s="91" t="s">
        <v>189</v>
      </c>
      <c r="D5190" s="91" t="s">
        <v>190</v>
      </c>
      <c r="E5190" s="91" t="s">
        <v>200</v>
      </c>
      <c r="F5190" s="91" t="s">
        <v>200</v>
      </c>
      <c r="G5190" s="91" t="s">
        <v>200</v>
      </c>
      <c r="H5190" s="91">
        <v>229</v>
      </c>
      <c r="I5190" s="91" t="s">
        <v>3376</v>
      </c>
      <c r="J5190" s="2" t="s">
        <v>3337</v>
      </c>
      <c r="K5190" s="2" t="s">
        <v>3292</v>
      </c>
      <c r="L5190" s="2" t="s">
        <v>35</v>
      </c>
      <c r="M5190" s="91"/>
      <c r="N5190" s="64" t="s">
        <v>3292</v>
      </c>
      <c r="O5190" s="64" t="s">
        <v>106</v>
      </c>
      <c r="P5190" s="64" t="s">
        <v>41</v>
      </c>
      <c r="Q5190" s="16">
        <v>0</v>
      </c>
      <c r="R5190" s="82"/>
      <c r="S5190" s="64"/>
      <c r="T5190" s="7">
        <v>-651.94999999999993</v>
      </c>
      <c r="U5190" s="7"/>
      <c r="V5190" s="7">
        <v>0</v>
      </c>
      <c r="W5190" s="83">
        <f t="shared" si="789"/>
        <v>-651.94999999999993</v>
      </c>
      <c r="X5190" s="83">
        <f t="shared" si="790"/>
        <v>0</v>
      </c>
      <c r="Y5190" s="83"/>
      <c r="Z5190" s="16">
        <v>0</v>
      </c>
      <c r="AA5190" s="7">
        <v>0</v>
      </c>
      <c r="AB5190" s="7">
        <f t="shared" si="785"/>
        <v>0</v>
      </c>
      <c r="AC5190" s="5">
        <f t="shared" si="786"/>
        <v>0</v>
      </c>
      <c r="AD5190" s="83">
        <f t="shared" si="791"/>
        <v>0</v>
      </c>
      <c r="AE5190" s="3">
        <v>0.06</v>
      </c>
      <c r="AF5190" s="7">
        <f t="shared" si="787"/>
        <v>0</v>
      </c>
      <c r="AG5190" s="16">
        <v>0</v>
      </c>
      <c r="AH5190" s="83">
        <f t="shared" si="792"/>
        <v>0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3418</v>
      </c>
      <c r="B5191" s="91" t="s">
        <v>35</v>
      </c>
      <c r="C5191" s="91" t="s">
        <v>189</v>
      </c>
      <c r="D5191" s="91" t="s">
        <v>190</v>
      </c>
      <c r="E5191" s="91" t="s">
        <v>269</v>
      </c>
      <c r="F5191" s="91" t="s">
        <v>269</v>
      </c>
      <c r="G5191" s="91" t="s">
        <v>269</v>
      </c>
      <c r="H5191" s="91">
        <v>229</v>
      </c>
      <c r="I5191" s="91" t="s">
        <v>3376</v>
      </c>
      <c r="J5191" s="2" t="s">
        <v>3337</v>
      </c>
      <c r="K5191" s="2" t="s">
        <v>3292</v>
      </c>
      <c r="L5191" s="2" t="s">
        <v>35</v>
      </c>
      <c r="M5191" s="91"/>
      <c r="N5191" s="64" t="s">
        <v>3292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-327.36999999999989</v>
      </c>
      <c r="U5191" s="7"/>
      <c r="V5191" s="7">
        <v>36281.829999999987</v>
      </c>
      <c r="W5191" s="83">
        <f t="shared" si="789"/>
        <v>-36609.19999999999</v>
      </c>
      <c r="X5191" s="83">
        <f t="shared" si="790"/>
        <v>34886.374999999985</v>
      </c>
      <c r="Y5191" s="83"/>
      <c r="Z5191" s="16">
        <v>0</v>
      </c>
      <c r="AA5191" s="7">
        <v>0</v>
      </c>
      <c r="AB5191" s="7">
        <f t="shared" si="785"/>
        <v>34886.374999999985</v>
      </c>
      <c r="AC5191" s="5">
        <f t="shared" si="786"/>
        <v>1395.4550000000017</v>
      </c>
      <c r="AD5191" s="83">
        <f t="shared" si="791"/>
        <v>36281.829999999987</v>
      </c>
      <c r="AE5191" s="3">
        <v>0.06</v>
      </c>
      <c r="AF5191" s="7">
        <f t="shared" si="787"/>
        <v>2176.909799999999</v>
      </c>
      <c r="AG5191" s="16">
        <v>0</v>
      </c>
      <c r="AH5191" s="83">
        <f t="shared" si="792"/>
        <v>36281.829999999987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3417</v>
      </c>
      <c r="B5192" s="91" t="s">
        <v>35</v>
      </c>
      <c r="C5192" s="91" t="s">
        <v>189</v>
      </c>
      <c r="D5192" s="91" t="s">
        <v>190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3376</v>
      </c>
      <c r="J5192" s="2" t="s">
        <v>3337</v>
      </c>
      <c r="K5192" s="2" t="s">
        <v>3292</v>
      </c>
      <c r="L5192" s="2" t="s">
        <v>35</v>
      </c>
      <c r="M5192" s="91"/>
      <c r="N5192" s="64" t="s">
        <v>3292</v>
      </c>
      <c r="O5192" s="64" t="s">
        <v>106</v>
      </c>
      <c r="P5192" s="64" t="s">
        <v>46</v>
      </c>
      <c r="Q5192" s="16">
        <v>0.04</v>
      </c>
      <c r="R5192" s="82"/>
      <c r="S5192" s="64"/>
      <c r="T5192" s="7">
        <v>-111.32000000000001</v>
      </c>
      <c r="U5192" s="7"/>
      <c r="V5192" s="7">
        <v>3823.51</v>
      </c>
      <c r="W5192" s="83">
        <f t="shared" si="789"/>
        <v>-3934.8300000000004</v>
      </c>
      <c r="X5192" s="83">
        <f t="shared" si="790"/>
        <v>3676.4519230769233</v>
      </c>
      <c r="Y5192" s="83"/>
      <c r="Z5192" s="16">
        <v>0</v>
      </c>
      <c r="AA5192" s="7">
        <v>0</v>
      </c>
      <c r="AB5192" s="7">
        <f t="shared" si="785"/>
        <v>3676.4519230769233</v>
      </c>
      <c r="AC5192" s="5">
        <f t="shared" si="786"/>
        <v>147.0580769230769</v>
      </c>
      <c r="AD5192" s="83">
        <f t="shared" si="791"/>
        <v>3823.51</v>
      </c>
      <c r="AE5192" s="3">
        <v>0.06</v>
      </c>
      <c r="AF5192" s="7">
        <f t="shared" si="787"/>
        <v>229.41060000000002</v>
      </c>
      <c r="AG5192" s="16">
        <v>0</v>
      </c>
      <c r="AH5192" s="83">
        <f t="shared" si="792"/>
        <v>3823.51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3418</v>
      </c>
      <c r="B5193" s="91" t="s">
        <v>35</v>
      </c>
      <c r="C5193" s="91" t="s">
        <v>189</v>
      </c>
      <c r="D5193" s="91" t="s">
        <v>190</v>
      </c>
      <c r="E5193" s="91" t="s">
        <v>206</v>
      </c>
      <c r="F5193" s="91" t="s">
        <v>206</v>
      </c>
      <c r="G5193" s="91" t="s">
        <v>206</v>
      </c>
      <c r="H5193" s="91">
        <v>229</v>
      </c>
      <c r="I5193" s="91" t="s">
        <v>3376</v>
      </c>
      <c r="J5193" s="2" t="s">
        <v>3337</v>
      </c>
      <c r="K5193" s="2" t="s">
        <v>3292</v>
      </c>
      <c r="L5193" s="2" t="s">
        <v>35</v>
      </c>
      <c r="M5193" s="91"/>
      <c r="N5193" s="64" t="s">
        <v>3292</v>
      </c>
      <c r="O5193" s="64" t="s">
        <v>106</v>
      </c>
      <c r="P5193" s="64" t="s">
        <v>46</v>
      </c>
      <c r="Q5193" s="16">
        <v>0.03</v>
      </c>
      <c r="R5193" s="82"/>
      <c r="S5193" s="64"/>
      <c r="T5193" s="7">
        <v>0</v>
      </c>
      <c r="U5193" s="7"/>
      <c r="V5193" s="7">
        <v>819.37999999999988</v>
      </c>
      <c r="W5193" s="83">
        <f t="shared" si="789"/>
        <v>-819.37999999999988</v>
      </c>
      <c r="X5193" s="83">
        <f t="shared" si="790"/>
        <v>795.514563106796</v>
      </c>
      <c r="Y5193" s="83"/>
      <c r="Z5193" s="16">
        <v>0</v>
      </c>
      <c r="AA5193" s="7">
        <v>0</v>
      </c>
      <c r="AB5193" s="7">
        <f t="shared" si="785"/>
        <v>795.514563106796</v>
      </c>
      <c r="AC5193" s="5">
        <f t="shared" si="786"/>
        <v>23.865436893203878</v>
      </c>
      <c r="AD5193" s="83">
        <f t="shared" si="791"/>
        <v>819.37999999999988</v>
      </c>
      <c r="AE5193" s="3">
        <v>0.06</v>
      </c>
      <c r="AF5193" s="7">
        <f t="shared" si="787"/>
        <v>49.16279999999999</v>
      </c>
      <c r="AG5193" s="16">
        <v>0</v>
      </c>
      <c r="AH5193" s="83">
        <f t="shared" si="792"/>
        <v>819.37999999999988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3417</v>
      </c>
      <c r="B5194" s="91" t="s">
        <v>35</v>
      </c>
      <c r="C5194" s="91" t="s">
        <v>189</v>
      </c>
      <c r="D5194" s="91" t="s">
        <v>190</v>
      </c>
      <c r="E5194" s="91" t="s">
        <v>207</v>
      </c>
      <c r="F5194" s="91" t="s">
        <v>207</v>
      </c>
      <c r="G5194" s="91" t="s">
        <v>207</v>
      </c>
      <c r="H5194" s="91">
        <v>229</v>
      </c>
      <c r="I5194" s="91" t="s">
        <v>3376</v>
      </c>
      <c r="J5194" s="2" t="s">
        <v>3337</v>
      </c>
      <c r="K5194" s="2" t="s">
        <v>3292</v>
      </c>
      <c r="L5194" s="2" t="s">
        <v>35</v>
      </c>
      <c r="M5194" s="91"/>
      <c r="N5194" s="64" t="s">
        <v>3292</v>
      </c>
      <c r="O5194" s="64" t="s">
        <v>106</v>
      </c>
      <c r="P5194" s="64" t="s">
        <v>41</v>
      </c>
      <c r="Q5194" s="16">
        <v>0</v>
      </c>
      <c r="R5194" s="82"/>
      <c r="S5194" s="64"/>
      <c r="T5194" s="7">
        <v>-4470.3500000000004</v>
      </c>
      <c r="U5194" s="7"/>
      <c r="V5194" s="7">
        <v>1483.02</v>
      </c>
      <c r="W5194" s="83">
        <f t="shared" si="789"/>
        <v>-5953.3700000000008</v>
      </c>
      <c r="X5194" s="83">
        <f t="shared" si="790"/>
        <v>1483.02</v>
      </c>
      <c r="Y5194" s="83"/>
      <c r="Z5194" s="16">
        <v>0</v>
      </c>
      <c r="AA5194" s="7">
        <v>0</v>
      </c>
      <c r="AB5194" s="7">
        <f t="shared" si="785"/>
        <v>1483.02</v>
      </c>
      <c r="AC5194" s="5">
        <f t="shared" si="786"/>
        <v>0</v>
      </c>
      <c r="AD5194" s="83">
        <f t="shared" si="791"/>
        <v>1483.02</v>
      </c>
      <c r="AE5194" s="3">
        <v>0.06</v>
      </c>
      <c r="AF5194" s="7">
        <f t="shared" si="787"/>
        <v>88.981200000000001</v>
      </c>
      <c r="AG5194" s="16">
        <v>0</v>
      </c>
      <c r="AH5194" s="83">
        <f t="shared" si="792"/>
        <v>1483.02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3417</v>
      </c>
      <c r="B5195" s="91" t="s">
        <v>35</v>
      </c>
      <c r="C5195" s="91" t="s">
        <v>189</v>
      </c>
      <c r="D5195" s="91" t="s">
        <v>210</v>
      </c>
      <c r="E5195" s="91" t="s">
        <v>213</v>
      </c>
      <c r="F5195" s="91" t="s">
        <v>213</v>
      </c>
      <c r="G5195" s="91" t="s">
        <v>213</v>
      </c>
      <c r="H5195" s="91">
        <v>229</v>
      </c>
      <c r="I5195" s="91" t="s">
        <v>3376</v>
      </c>
      <c r="J5195" s="2" t="s">
        <v>3337</v>
      </c>
      <c r="K5195" s="2" t="s">
        <v>3292</v>
      </c>
      <c r="L5195" s="2" t="s">
        <v>35</v>
      </c>
      <c r="M5195" s="91"/>
      <c r="N5195" s="64" t="s">
        <v>3292</v>
      </c>
      <c r="O5195" s="64" t="s">
        <v>106</v>
      </c>
      <c r="P5195" s="64" t="s">
        <v>46</v>
      </c>
      <c r="Q5195" s="16">
        <v>0.04</v>
      </c>
      <c r="R5195" s="82"/>
      <c r="S5195" s="64"/>
      <c r="T5195" s="7">
        <v>-6.19</v>
      </c>
      <c r="U5195" s="7"/>
      <c r="V5195" s="7">
        <v>1.1399999999999999</v>
      </c>
      <c r="W5195" s="83">
        <f t="shared" si="789"/>
        <v>-7.33</v>
      </c>
      <c r="X5195" s="83">
        <f t="shared" si="790"/>
        <v>1.096153846153846</v>
      </c>
      <c r="Y5195" s="83"/>
      <c r="Z5195" s="16">
        <v>0</v>
      </c>
      <c r="AA5195" s="7">
        <v>0</v>
      </c>
      <c r="AB5195" s="7">
        <f t="shared" si="785"/>
        <v>1.096153846153846</v>
      </c>
      <c r="AC5195" s="5">
        <f t="shared" si="786"/>
        <v>4.3846153846153868E-2</v>
      </c>
      <c r="AD5195" s="83">
        <f t="shared" si="791"/>
        <v>1.1399999999999999</v>
      </c>
      <c r="AE5195" s="3">
        <v>0.06</v>
      </c>
      <c r="AF5195" s="7">
        <f t="shared" si="787"/>
        <v>6.8399999999999989E-2</v>
      </c>
      <c r="AG5195" s="16">
        <v>0</v>
      </c>
      <c r="AH5195" s="83">
        <f t="shared" si="792"/>
        <v>1.1399999999999999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3417</v>
      </c>
      <c r="B5196" s="91" t="s">
        <v>35</v>
      </c>
      <c r="C5196" s="91" t="s">
        <v>189</v>
      </c>
      <c r="D5196" s="91" t="s">
        <v>210</v>
      </c>
      <c r="E5196" s="91" t="s">
        <v>214</v>
      </c>
      <c r="F5196" s="91" t="s">
        <v>214</v>
      </c>
      <c r="G5196" s="91" t="s">
        <v>214</v>
      </c>
      <c r="H5196" s="91">
        <v>229</v>
      </c>
      <c r="I5196" s="91" t="s">
        <v>3376</v>
      </c>
      <c r="J5196" s="2" t="s">
        <v>3337</v>
      </c>
      <c r="K5196" s="2" t="s">
        <v>3292</v>
      </c>
      <c r="L5196" s="2" t="s">
        <v>35</v>
      </c>
      <c r="M5196" s="91"/>
      <c r="N5196" s="64" t="s">
        <v>3292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-41.5</v>
      </c>
      <c r="U5196" s="7"/>
      <c r="V5196" s="7">
        <v>7.5500000000000016</v>
      </c>
      <c r="W5196" s="83">
        <f t="shared" si="789"/>
        <v>-49.050000000000004</v>
      </c>
      <c r="X5196" s="83">
        <f t="shared" si="790"/>
        <v>7.5500000000000016</v>
      </c>
      <c r="Y5196" s="83"/>
      <c r="Z5196" s="16">
        <v>0</v>
      </c>
      <c r="AA5196" s="7">
        <v>0</v>
      </c>
      <c r="AB5196" s="7">
        <f t="shared" si="785"/>
        <v>7.5500000000000016</v>
      </c>
      <c r="AC5196" s="5">
        <f t="shared" si="786"/>
        <v>0</v>
      </c>
      <c r="AD5196" s="83">
        <f t="shared" si="791"/>
        <v>7.5500000000000016</v>
      </c>
      <c r="AE5196" s="3">
        <v>0.06</v>
      </c>
      <c r="AF5196" s="7">
        <f t="shared" si="787"/>
        <v>0.45300000000000007</v>
      </c>
      <c r="AG5196" s="16">
        <v>0</v>
      </c>
      <c r="AH5196" s="83">
        <f t="shared" si="792"/>
        <v>7.5500000000000016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3417</v>
      </c>
      <c r="B5197" s="91" t="s">
        <v>35</v>
      </c>
      <c r="C5197" s="91" t="s">
        <v>189</v>
      </c>
      <c r="D5197" s="91" t="s">
        <v>210</v>
      </c>
      <c r="E5197" s="91" t="s">
        <v>221</v>
      </c>
      <c r="F5197" s="91" t="s">
        <v>221</v>
      </c>
      <c r="G5197" s="91" t="s">
        <v>221</v>
      </c>
      <c r="H5197" s="91">
        <v>229</v>
      </c>
      <c r="I5197" s="91" t="s">
        <v>3376</v>
      </c>
      <c r="J5197" s="2" t="s">
        <v>3337</v>
      </c>
      <c r="K5197" s="2" t="s">
        <v>3292</v>
      </c>
      <c r="L5197" s="2" t="s">
        <v>35</v>
      </c>
      <c r="M5197" s="91"/>
      <c r="N5197" s="64" t="s">
        <v>3292</v>
      </c>
      <c r="O5197" s="64" t="s">
        <v>106</v>
      </c>
      <c r="P5197" s="64" t="s">
        <v>41</v>
      </c>
      <c r="Q5197" s="16">
        <v>0</v>
      </c>
      <c r="R5197" s="82"/>
      <c r="S5197" s="64"/>
      <c r="T5197" s="7">
        <v>-581.86</v>
      </c>
      <c r="U5197" s="7"/>
      <c r="V5197" s="7">
        <v>6.07</v>
      </c>
      <c r="W5197" s="83">
        <f t="shared" si="789"/>
        <v>-587.93000000000006</v>
      </c>
      <c r="X5197" s="83">
        <f t="shared" si="790"/>
        <v>6.07</v>
      </c>
      <c r="Y5197" s="83"/>
      <c r="Z5197" s="16">
        <v>0</v>
      </c>
      <c r="AA5197" s="7">
        <v>0</v>
      </c>
      <c r="AB5197" s="7">
        <f t="shared" ref="AB5197:AB5260" si="793">X5197+AA5197</f>
        <v>6.07</v>
      </c>
      <c r="AC5197" s="5">
        <f t="shared" ref="AC5197:AC5260" si="794">IF(P5197="返现",X5197*Q5197,V5197-X5197)</f>
        <v>0</v>
      </c>
      <c r="AD5197" s="83">
        <f t="shared" si="791"/>
        <v>6.07</v>
      </c>
      <c r="AE5197" s="3">
        <v>0.06</v>
      </c>
      <c r="AF5197" s="7">
        <f t="shared" ref="AF5197:AF5260" si="795">AD5197*AE5197</f>
        <v>0.36420000000000002</v>
      </c>
      <c r="AG5197" s="16">
        <v>0</v>
      </c>
      <c r="AH5197" s="83">
        <f t="shared" si="792"/>
        <v>6.07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3417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3660</v>
      </c>
      <c r="G5198" s="91" t="s">
        <v>329</v>
      </c>
      <c r="H5198" s="91">
        <v>229</v>
      </c>
      <c r="I5198" s="91" t="s">
        <v>3376</v>
      </c>
      <c r="J5198" s="2" t="s">
        <v>3337</v>
      </c>
      <c r="K5198" s="2" t="s">
        <v>3292</v>
      </c>
      <c r="L5198" s="2" t="s">
        <v>35</v>
      </c>
      <c r="M5198" s="91"/>
      <c r="N5198" s="64" t="s">
        <v>3292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871397.00999999233</v>
      </c>
      <c r="U5198" s="7">
        <v>6240000</v>
      </c>
      <c r="V5198" s="7">
        <v>7093623.1600000001</v>
      </c>
      <c r="W5198" s="83">
        <f t="shared" si="789"/>
        <v>17773.849999992177</v>
      </c>
      <c r="X5198" s="83">
        <f t="shared" si="790"/>
        <v>7093623.1600000001</v>
      </c>
      <c r="Y5198" s="83"/>
      <c r="Z5198" s="16">
        <v>0</v>
      </c>
      <c r="AA5198" s="7">
        <v>0</v>
      </c>
      <c r="AB5198" s="7">
        <f t="shared" si="793"/>
        <v>7093623.1600000001</v>
      </c>
      <c r="AC5198" s="5">
        <f t="shared" si="794"/>
        <v>425617.38959999999</v>
      </c>
      <c r="AD5198" s="83">
        <f t="shared" si="791"/>
        <v>7093623.1600000001</v>
      </c>
      <c r="AE5198" s="3">
        <v>0.06</v>
      </c>
      <c r="AF5198" s="7">
        <f t="shared" si="795"/>
        <v>425617.38959999999</v>
      </c>
      <c r="AG5198" s="16">
        <v>0</v>
      </c>
      <c r="AH5198" s="83">
        <f t="shared" si="792"/>
        <v>7093623.1600000001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3417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3651</v>
      </c>
      <c r="G5199" s="91" t="s">
        <v>329</v>
      </c>
      <c r="H5199" s="91">
        <v>229</v>
      </c>
      <c r="I5199" s="91" t="s">
        <v>3376</v>
      </c>
      <c r="J5199" s="2" t="s">
        <v>3337</v>
      </c>
      <c r="K5199" s="2" t="s">
        <v>3292</v>
      </c>
      <c r="L5199" s="2" t="s">
        <v>35</v>
      </c>
      <c r="M5199" s="91"/>
      <c r="N5199" s="64" t="s">
        <v>3292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1007035.569999998</v>
      </c>
      <c r="U5199" s="7">
        <v>174000</v>
      </c>
      <c r="V5199" s="7">
        <v>437911.04999999993</v>
      </c>
      <c r="W5199" s="83">
        <f t="shared" si="789"/>
        <v>743124.51999999804</v>
      </c>
      <c r="X5199" s="83">
        <f t="shared" si="790"/>
        <v>437911.04999999993</v>
      </c>
      <c r="Y5199" s="83"/>
      <c r="Z5199" s="16">
        <v>0</v>
      </c>
      <c r="AA5199" s="7">
        <v>0</v>
      </c>
      <c r="AB5199" s="7">
        <f t="shared" si="793"/>
        <v>437911.04999999993</v>
      </c>
      <c r="AC5199" s="5">
        <f t="shared" si="794"/>
        <v>26274.662999999993</v>
      </c>
      <c r="AD5199" s="83">
        <f t="shared" si="791"/>
        <v>437911.04999999993</v>
      </c>
      <c r="AE5199" s="3">
        <v>0.06</v>
      </c>
      <c r="AF5199" s="7">
        <f t="shared" si="795"/>
        <v>26274.662999999993</v>
      </c>
      <c r="AG5199" s="16">
        <v>0</v>
      </c>
      <c r="AH5199" s="83">
        <f t="shared" si="792"/>
        <v>437911.04999999993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3417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3652</v>
      </c>
      <c r="G5200" s="91" t="s">
        <v>329</v>
      </c>
      <c r="H5200" s="91">
        <v>229</v>
      </c>
      <c r="I5200" s="91" t="s">
        <v>3376</v>
      </c>
      <c r="J5200" s="2" t="s">
        <v>3337</v>
      </c>
      <c r="K5200" s="2" t="s">
        <v>3292</v>
      </c>
      <c r="L5200" s="2" t="s">
        <v>35</v>
      </c>
      <c r="M5200" s="91"/>
      <c r="N5200" s="64" t="s">
        <v>3292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966320.02999997418</v>
      </c>
      <c r="U5200" s="7">
        <v>14500000</v>
      </c>
      <c r="V5200" s="7">
        <v>14865899.679999998</v>
      </c>
      <c r="W5200" s="83">
        <f t="shared" si="789"/>
        <v>600420.34999997728</v>
      </c>
      <c r="X5200" s="83">
        <f t="shared" si="790"/>
        <v>14865899.679999998</v>
      </c>
      <c r="Y5200" s="83"/>
      <c r="Z5200" s="16">
        <v>0</v>
      </c>
      <c r="AA5200" s="7">
        <v>0</v>
      </c>
      <c r="AB5200" s="7">
        <f t="shared" si="793"/>
        <v>14865899.679999998</v>
      </c>
      <c r="AC5200" s="5">
        <f t="shared" si="794"/>
        <v>891953.98079999979</v>
      </c>
      <c r="AD5200" s="83">
        <f t="shared" si="791"/>
        <v>14865899.679999998</v>
      </c>
      <c r="AE5200" s="3">
        <v>0.06</v>
      </c>
      <c r="AF5200" s="7">
        <f t="shared" si="795"/>
        <v>891953.98079999979</v>
      </c>
      <c r="AG5200" s="16">
        <v>0</v>
      </c>
      <c r="AH5200" s="83">
        <f t="shared" si="792"/>
        <v>14865899.679999998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3417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3653</v>
      </c>
      <c r="G5201" s="91" t="s">
        <v>329</v>
      </c>
      <c r="H5201" s="91">
        <v>229</v>
      </c>
      <c r="I5201" s="91" t="s">
        <v>3376</v>
      </c>
      <c r="J5201" s="2" t="s">
        <v>3337</v>
      </c>
      <c r="K5201" s="2" t="s">
        <v>3292</v>
      </c>
      <c r="L5201" s="2" t="s">
        <v>35</v>
      </c>
      <c r="M5201" s="91"/>
      <c r="N5201" s="64" t="s">
        <v>3292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1624544.2600000016</v>
      </c>
      <c r="U5201" s="7">
        <v>3640000</v>
      </c>
      <c r="V5201" s="7">
        <v>3314171.9799999991</v>
      </c>
      <c r="W5201" s="83">
        <f t="shared" si="789"/>
        <v>1950372.2800000026</v>
      </c>
      <c r="X5201" s="83">
        <f t="shared" si="790"/>
        <v>3314171.9799999991</v>
      </c>
      <c r="Y5201" s="83"/>
      <c r="Z5201" s="16">
        <v>0</v>
      </c>
      <c r="AA5201" s="7">
        <v>0</v>
      </c>
      <c r="AB5201" s="7">
        <f t="shared" si="793"/>
        <v>3314171.9799999991</v>
      </c>
      <c r="AC5201" s="5">
        <f t="shared" si="794"/>
        <v>198850.31879999995</v>
      </c>
      <c r="AD5201" s="83">
        <f t="shared" si="791"/>
        <v>3314171.9799999991</v>
      </c>
      <c r="AE5201" s="3">
        <v>0.06</v>
      </c>
      <c r="AF5201" s="7">
        <f t="shared" si="795"/>
        <v>198850.31879999995</v>
      </c>
      <c r="AG5201" s="16">
        <v>0</v>
      </c>
      <c r="AH5201" s="83">
        <f t="shared" si="792"/>
        <v>3314171.9799999991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3417</v>
      </c>
      <c r="B5202" s="91" t="s">
        <v>35</v>
      </c>
      <c r="C5202" s="91" t="s">
        <v>59</v>
      </c>
      <c r="D5202" s="91" t="s">
        <v>60</v>
      </c>
      <c r="E5202" s="91" t="s">
        <v>329</v>
      </c>
      <c r="F5202" s="91" t="s">
        <v>3649</v>
      </c>
      <c r="G5202" s="91" t="s">
        <v>329</v>
      </c>
      <c r="H5202" s="91">
        <v>229</v>
      </c>
      <c r="I5202" s="91" t="s">
        <v>3376</v>
      </c>
      <c r="J5202" s="2" t="s">
        <v>3337</v>
      </c>
      <c r="K5202" s="2" t="s">
        <v>3292</v>
      </c>
      <c r="L5202" s="2" t="s">
        <v>35</v>
      </c>
      <c r="M5202" s="91"/>
      <c r="N5202" s="64" t="s">
        <v>3292</v>
      </c>
      <c r="O5202" s="64" t="s">
        <v>45</v>
      </c>
      <c r="P5202" s="64" t="s">
        <v>76</v>
      </c>
      <c r="Q5202" s="16">
        <v>0.06</v>
      </c>
      <c r="R5202" s="82"/>
      <c r="S5202" s="64"/>
      <c r="T5202" s="7">
        <v>222967.84000000008</v>
      </c>
      <c r="U5202" s="7">
        <v>660000</v>
      </c>
      <c r="V5202" s="7">
        <v>736704.33000000007</v>
      </c>
      <c r="W5202" s="83">
        <f t="shared" si="789"/>
        <v>146263.51</v>
      </c>
      <c r="X5202" s="83">
        <f t="shared" si="790"/>
        <v>736704.33000000007</v>
      </c>
      <c r="Y5202" s="83"/>
      <c r="Z5202" s="16">
        <v>0</v>
      </c>
      <c r="AA5202" s="7">
        <v>0</v>
      </c>
      <c r="AB5202" s="7">
        <f t="shared" si="793"/>
        <v>736704.33000000007</v>
      </c>
      <c r="AC5202" s="5">
        <f t="shared" si="794"/>
        <v>44202.2598</v>
      </c>
      <c r="AD5202" s="83">
        <f t="shared" si="791"/>
        <v>736704.33000000007</v>
      </c>
      <c r="AE5202" s="3">
        <v>0.06</v>
      </c>
      <c r="AF5202" s="7">
        <f t="shared" si="795"/>
        <v>44202.2598</v>
      </c>
      <c r="AG5202" s="16">
        <v>0</v>
      </c>
      <c r="AH5202" s="83">
        <f t="shared" si="792"/>
        <v>736704.33000000007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3418</v>
      </c>
      <c r="B5203" s="91" t="s">
        <v>35</v>
      </c>
      <c r="C5203" s="91" t="s">
        <v>59</v>
      </c>
      <c r="D5203" s="91" t="s">
        <v>60</v>
      </c>
      <c r="E5203" s="91" t="s">
        <v>79</v>
      </c>
      <c r="F5203" s="91" t="s">
        <v>334</v>
      </c>
      <c r="G5203" s="91" t="s">
        <v>79</v>
      </c>
      <c r="H5203" s="91">
        <v>229</v>
      </c>
      <c r="I5203" s="91" t="s">
        <v>3376</v>
      </c>
      <c r="J5203" s="2" t="s">
        <v>3337</v>
      </c>
      <c r="K5203" s="2" t="s">
        <v>3292</v>
      </c>
      <c r="L5203" s="2" t="s">
        <v>35</v>
      </c>
      <c r="M5203" s="91"/>
      <c r="N5203" s="64" t="s">
        <v>3292</v>
      </c>
      <c r="O5203" s="64" t="s">
        <v>45</v>
      </c>
      <c r="P5203" s="64" t="s">
        <v>3661</v>
      </c>
      <c r="Q5203" s="16">
        <v>0.04</v>
      </c>
      <c r="R5203" s="82"/>
      <c r="S5203" s="64"/>
      <c r="T5203" s="7">
        <v>1283048.7399999984</v>
      </c>
      <c r="U5203" s="7">
        <v>3840000</v>
      </c>
      <c r="V5203" s="7">
        <v>3925194.6700000013</v>
      </c>
      <c r="W5203" s="83">
        <f t="shared" si="789"/>
        <v>1197854.069999997</v>
      </c>
      <c r="X5203" s="83">
        <f t="shared" si="790"/>
        <v>3774225.6442307704</v>
      </c>
      <c r="Y5203" s="83"/>
      <c r="Z5203" s="16">
        <v>0</v>
      </c>
      <c r="AA5203" s="7">
        <v>0</v>
      </c>
      <c r="AB5203" s="7">
        <f t="shared" si="793"/>
        <v>3774225.6442307704</v>
      </c>
      <c r="AC5203" s="5">
        <f t="shared" si="794"/>
        <v>150969.02576923091</v>
      </c>
      <c r="AD5203" s="83">
        <f t="shared" si="791"/>
        <v>3925194.6700000013</v>
      </c>
      <c r="AE5203" s="3">
        <v>0.06</v>
      </c>
      <c r="AF5203" s="7">
        <f t="shared" si="795"/>
        <v>235511.68020000006</v>
      </c>
      <c r="AG5203" s="16">
        <v>0</v>
      </c>
      <c r="AH5203" s="83">
        <f t="shared" si="792"/>
        <v>3925194.6700000013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3417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3376</v>
      </c>
      <c r="J5204" s="2" t="s">
        <v>3337</v>
      </c>
      <c r="K5204" s="2" t="s">
        <v>3288</v>
      </c>
      <c r="L5204" s="2" t="s">
        <v>35</v>
      </c>
      <c r="M5204" s="91"/>
      <c r="N5204" s="64" t="s">
        <v>3288</v>
      </c>
      <c r="O5204" s="64" t="s">
        <v>45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6505246.3200000003</v>
      </c>
      <c r="W5204" s="83">
        <f t="shared" si="789"/>
        <v>-6505246.3200000003</v>
      </c>
      <c r="X5204" s="83">
        <f t="shared" si="790"/>
        <v>6505246.3200000003</v>
      </c>
      <c r="Y5204" s="83"/>
      <c r="Z5204" s="16">
        <v>0</v>
      </c>
      <c r="AA5204" s="7">
        <v>0</v>
      </c>
      <c r="AB5204" s="7">
        <f t="shared" si="793"/>
        <v>6505246.3200000003</v>
      </c>
      <c r="AC5204" s="5">
        <f t="shared" si="794"/>
        <v>390314.77919999999</v>
      </c>
      <c r="AD5204" s="83">
        <f t="shared" si="791"/>
        <v>6505246.3200000003</v>
      </c>
      <c r="AE5204" s="3">
        <v>0.06</v>
      </c>
      <c r="AF5204" s="7">
        <f t="shared" si="795"/>
        <v>390314.77919999999</v>
      </c>
      <c r="AG5204" s="16">
        <v>0</v>
      </c>
      <c r="AH5204" s="83">
        <f t="shared" si="792"/>
        <v>6505246.3200000003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3417</v>
      </c>
      <c r="B5205" s="91" t="s">
        <v>35</v>
      </c>
      <c r="C5205" s="91" t="s">
        <v>59</v>
      </c>
      <c r="D5205" s="91" t="s">
        <v>60</v>
      </c>
      <c r="E5205" s="91" t="s">
        <v>78</v>
      </c>
      <c r="F5205" s="91" t="s">
        <v>78</v>
      </c>
      <c r="G5205" s="91" t="s">
        <v>78</v>
      </c>
      <c r="H5205" s="91">
        <v>229</v>
      </c>
      <c r="I5205" s="91" t="s">
        <v>3376</v>
      </c>
      <c r="J5205" s="2" t="s">
        <v>3337</v>
      </c>
      <c r="K5205" s="2" t="s">
        <v>3288</v>
      </c>
      <c r="L5205" s="2" t="s">
        <v>35</v>
      </c>
      <c r="M5205" s="91"/>
      <c r="N5205" s="64" t="s">
        <v>3288</v>
      </c>
      <c r="O5205" s="64" t="s">
        <v>106</v>
      </c>
      <c r="P5205" s="64" t="s">
        <v>76</v>
      </c>
      <c r="Q5205" s="16">
        <v>0.06</v>
      </c>
      <c r="R5205" s="82"/>
      <c r="S5205" s="64"/>
      <c r="T5205" s="7">
        <v>0</v>
      </c>
      <c r="U5205" s="7"/>
      <c r="V5205" s="7">
        <v>105392.83000000002</v>
      </c>
      <c r="W5205" s="83">
        <f t="shared" si="789"/>
        <v>-105392.83000000002</v>
      </c>
      <c r="X5205" s="83">
        <f t="shared" si="790"/>
        <v>105392.83000000002</v>
      </c>
      <c r="Y5205" s="83"/>
      <c r="Z5205" s="16">
        <v>0</v>
      </c>
      <c r="AA5205" s="7">
        <v>0</v>
      </c>
      <c r="AB5205" s="7">
        <f t="shared" si="793"/>
        <v>105392.83000000002</v>
      </c>
      <c r="AC5205" s="5">
        <f t="shared" si="794"/>
        <v>6323.5698000000011</v>
      </c>
      <c r="AD5205" s="83">
        <f t="shared" si="791"/>
        <v>105392.83000000002</v>
      </c>
      <c r="AE5205" s="3">
        <v>0.06</v>
      </c>
      <c r="AF5205" s="7">
        <f t="shared" si="795"/>
        <v>6323.5698000000011</v>
      </c>
      <c r="AG5205" s="16">
        <v>0</v>
      </c>
      <c r="AH5205" s="83">
        <f t="shared" si="792"/>
        <v>105392.83000000002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3417</v>
      </c>
      <c r="B5206" s="91" t="s">
        <v>35</v>
      </c>
      <c r="C5206" s="91" t="s">
        <v>166</v>
      </c>
      <c r="D5206" s="91" t="s">
        <v>167</v>
      </c>
      <c r="E5206" s="91" t="s">
        <v>168</v>
      </c>
      <c r="F5206" s="91" t="s">
        <v>168</v>
      </c>
      <c r="G5206" s="91" t="s">
        <v>168</v>
      </c>
      <c r="H5206" s="91">
        <v>229</v>
      </c>
      <c r="I5206" s="91" t="s">
        <v>3376</v>
      </c>
      <c r="J5206" s="2" t="s">
        <v>3337</v>
      </c>
      <c r="K5206" s="2" t="s">
        <v>3354</v>
      </c>
      <c r="L5206" s="2" t="s">
        <v>35</v>
      </c>
      <c r="M5206" s="91"/>
      <c r="N5206" s="64" t="s">
        <v>3354</v>
      </c>
      <c r="O5206" s="64" t="s">
        <v>106</v>
      </c>
      <c r="P5206" s="64" t="s">
        <v>41</v>
      </c>
      <c r="Q5206" s="16">
        <v>0</v>
      </c>
      <c r="R5206" s="82"/>
      <c r="S5206" s="64"/>
      <c r="T5206" s="7">
        <v>0</v>
      </c>
      <c r="U5206" s="7"/>
      <c r="V5206" s="7">
        <v>3174.94</v>
      </c>
      <c r="W5206" s="83">
        <f t="shared" si="789"/>
        <v>-3174.94</v>
      </c>
      <c r="X5206" s="83">
        <f t="shared" si="790"/>
        <v>3174.94</v>
      </c>
      <c r="Y5206" s="83"/>
      <c r="Z5206" s="16">
        <v>0</v>
      </c>
      <c r="AA5206" s="7">
        <v>0</v>
      </c>
      <c r="AB5206" s="7">
        <f t="shared" si="793"/>
        <v>3174.94</v>
      </c>
      <c r="AC5206" s="5">
        <f t="shared" si="794"/>
        <v>0</v>
      </c>
      <c r="AD5206" s="83">
        <f t="shared" si="791"/>
        <v>3174.94</v>
      </c>
      <c r="AE5206" s="3">
        <v>0.06</v>
      </c>
      <c r="AF5206" s="7">
        <f t="shared" si="795"/>
        <v>190.49639999999999</v>
      </c>
      <c r="AG5206" s="16">
        <v>0</v>
      </c>
      <c r="AH5206" s="83">
        <f t="shared" si="792"/>
        <v>3174.94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3417</v>
      </c>
      <c r="B5207" s="91" t="s">
        <v>35</v>
      </c>
      <c r="C5207" s="91" t="s">
        <v>166</v>
      </c>
      <c r="D5207" s="91" t="s">
        <v>171</v>
      </c>
      <c r="E5207" s="91" t="s">
        <v>3641</v>
      </c>
      <c r="F5207" s="91" t="s">
        <v>3641</v>
      </c>
      <c r="G5207" s="91" t="s">
        <v>3641</v>
      </c>
      <c r="H5207" s="91">
        <v>229</v>
      </c>
      <c r="I5207" s="91" t="s">
        <v>3376</v>
      </c>
      <c r="J5207" s="2" t="s">
        <v>3337</v>
      </c>
      <c r="K5207" s="2" t="s">
        <v>3354</v>
      </c>
      <c r="L5207" s="2" t="s">
        <v>35</v>
      </c>
      <c r="M5207" s="91"/>
      <c r="N5207" s="64" t="s">
        <v>3354</v>
      </c>
      <c r="O5207" s="64" t="s">
        <v>106</v>
      </c>
      <c r="P5207" s="64" t="s">
        <v>46</v>
      </c>
      <c r="Q5207" s="16">
        <v>0.02</v>
      </c>
      <c r="R5207" s="82"/>
      <c r="S5207" s="64"/>
      <c r="T5207" s="7">
        <v>0</v>
      </c>
      <c r="U5207" s="7"/>
      <c r="V5207" s="7">
        <v>45.9</v>
      </c>
      <c r="W5207" s="83">
        <f t="shared" si="789"/>
        <v>-45.9</v>
      </c>
      <c r="X5207" s="83">
        <f t="shared" si="790"/>
        <v>45</v>
      </c>
      <c r="Y5207" s="83"/>
      <c r="Z5207" s="16">
        <v>0</v>
      </c>
      <c r="AA5207" s="7">
        <v>0</v>
      </c>
      <c r="AB5207" s="7">
        <f t="shared" si="793"/>
        <v>45</v>
      </c>
      <c r="AC5207" s="5">
        <f t="shared" si="794"/>
        <v>0.89999999999999858</v>
      </c>
      <c r="AD5207" s="83">
        <f t="shared" si="791"/>
        <v>45.9</v>
      </c>
      <c r="AE5207" s="3">
        <v>0.06</v>
      </c>
      <c r="AF5207" s="7">
        <f t="shared" si="795"/>
        <v>2.754</v>
      </c>
      <c r="AG5207" s="16">
        <v>0</v>
      </c>
      <c r="AH5207" s="83">
        <f t="shared" si="792"/>
        <v>45.9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3417</v>
      </c>
      <c r="B5208" s="91" t="s">
        <v>35</v>
      </c>
      <c r="C5208" s="91" t="s">
        <v>36</v>
      </c>
      <c r="D5208" s="91" t="s">
        <v>54</v>
      </c>
      <c r="E5208" s="91" t="s">
        <v>113</v>
      </c>
      <c r="F5208" s="91" t="s">
        <v>114</v>
      </c>
      <c r="G5208" s="91" t="s">
        <v>113</v>
      </c>
      <c r="H5208" s="91">
        <v>229</v>
      </c>
      <c r="I5208" s="91" t="s">
        <v>3376</v>
      </c>
      <c r="J5208" s="2" t="s">
        <v>3337</v>
      </c>
      <c r="K5208" s="2" t="s">
        <v>3354</v>
      </c>
      <c r="L5208" s="2" t="s">
        <v>35</v>
      </c>
      <c r="M5208" s="91"/>
      <c r="N5208" s="64" t="s">
        <v>3354</v>
      </c>
      <c r="O5208" s="64" t="s">
        <v>106</v>
      </c>
      <c r="P5208" s="64" t="s">
        <v>41</v>
      </c>
      <c r="Q5208" s="16">
        <v>0</v>
      </c>
      <c r="R5208" s="82"/>
      <c r="S5208" s="64"/>
      <c r="T5208" s="7">
        <v>0</v>
      </c>
      <c r="U5208" s="7"/>
      <c r="V5208" s="7">
        <v>31.67</v>
      </c>
      <c r="W5208" s="83">
        <f t="shared" si="789"/>
        <v>-31.67</v>
      </c>
      <c r="X5208" s="83">
        <f t="shared" si="790"/>
        <v>31.67</v>
      </c>
      <c r="Y5208" s="83"/>
      <c r="Z5208" s="16">
        <v>0</v>
      </c>
      <c r="AA5208" s="7">
        <v>0</v>
      </c>
      <c r="AB5208" s="7">
        <f t="shared" si="793"/>
        <v>31.67</v>
      </c>
      <c r="AC5208" s="5">
        <f t="shared" si="794"/>
        <v>0</v>
      </c>
      <c r="AD5208" s="83">
        <f t="shared" si="791"/>
        <v>31.67</v>
      </c>
      <c r="AE5208" s="3">
        <v>0.06</v>
      </c>
      <c r="AF5208" s="7">
        <f t="shared" si="795"/>
        <v>1.9002000000000001</v>
      </c>
      <c r="AG5208" s="16">
        <v>0</v>
      </c>
      <c r="AH5208" s="83">
        <f t="shared" si="792"/>
        <v>31.67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3417</v>
      </c>
      <c r="B5209" s="91" t="s">
        <v>35</v>
      </c>
      <c r="C5209" s="91" t="s">
        <v>36</v>
      </c>
      <c r="D5209" s="91" t="s">
        <v>54</v>
      </c>
      <c r="E5209" s="91" t="s">
        <v>3636</v>
      </c>
      <c r="F5209" s="91" t="s">
        <v>3637</v>
      </c>
      <c r="G5209" s="91" t="s">
        <v>3636</v>
      </c>
      <c r="H5209" s="91">
        <v>229</v>
      </c>
      <c r="I5209" s="91" t="s">
        <v>3376</v>
      </c>
      <c r="J5209" s="2" t="s">
        <v>3337</v>
      </c>
      <c r="K5209" s="2" t="s">
        <v>3354</v>
      </c>
      <c r="L5209" s="2" t="s">
        <v>35</v>
      </c>
      <c r="M5209" s="91"/>
      <c r="N5209" s="64" t="s">
        <v>3354</v>
      </c>
      <c r="O5209" s="64" t="s">
        <v>106</v>
      </c>
      <c r="P5209" s="64" t="s">
        <v>46</v>
      </c>
      <c r="Q5209" s="16">
        <v>5.6000000000000001E-2</v>
      </c>
      <c r="R5209" s="82"/>
      <c r="S5209" s="64"/>
      <c r="T5209" s="7">
        <v>0</v>
      </c>
      <c r="U5209" s="7"/>
      <c r="V5209" s="7">
        <v>1239.69</v>
      </c>
      <c r="W5209" s="83">
        <f t="shared" si="789"/>
        <v>-1239.69</v>
      </c>
      <c r="X5209" s="83">
        <f t="shared" si="790"/>
        <v>1173.9488636363637</v>
      </c>
      <c r="Y5209" s="83"/>
      <c r="Z5209" s="16">
        <v>0</v>
      </c>
      <c r="AA5209" s="7">
        <v>0</v>
      </c>
      <c r="AB5209" s="7">
        <f t="shared" si="793"/>
        <v>1173.9488636363637</v>
      </c>
      <c r="AC5209" s="5">
        <f t="shared" si="794"/>
        <v>65.741136363636315</v>
      </c>
      <c r="AD5209" s="83">
        <f t="shared" si="791"/>
        <v>1239.69</v>
      </c>
      <c r="AE5209" s="3">
        <v>0.06</v>
      </c>
      <c r="AF5209" s="7">
        <f t="shared" si="795"/>
        <v>74.381399999999999</v>
      </c>
      <c r="AG5209" s="16">
        <v>0</v>
      </c>
      <c r="AH5209" s="83">
        <f t="shared" si="792"/>
        <v>1239.69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3418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3376</v>
      </c>
      <c r="J5210" s="2" t="s">
        <v>3337</v>
      </c>
      <c r="K5210" s="2" t="s">
        <v>3353</v>
      </c>
      <c r="L5210" s="2" t="s">
        <v>35</v>
      </c>
      <c r="M5210" s="91"/>
      <c r="N5210" s="64" t="s">
        <v>3353</v>
      </c>
      <c r="O5210" s="64" t="s">
        <v>45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77687.91</v>
      </c>
      <c r="W5210" s="83">
        <f t="shared" si="789"/>
        <v>-77687.91</v>
      </c>
      <c r="X5210" s="83">
        <f t="shared" si="790"/>
        <v>77687.91</v>
      </c>
      <c r="Y5210" s="83"/>
      <c r="Z5210" s="16">
        <v>0</v>
      </c>
      <c r="AA5210" s="7">
        <v>0</v>
      </c>
      <c r="AB5210" s="7">
        <f t="shared" si="793"/>
        <v>77687.91</v>
      </c>
      <c r="AC5210" s="5">
        <f t="shared" si="794"/>
        <v>4661.2745999999997</v>
      </c>
      <c r="AD5210" s="83">
        <f t="shared" si="791"/>
        <v>77687.91</v>
      </c>
      <c r="AE5210" s="3">
        <v>0.06</v>
      </c>
      <c r="AF5210" s="7">
        <f t="shared" si="795"/>
        <v>4661.2745999999997</v>
      </c>
      <c r="AG5210" s="16">
        <v>0</v>
      </c>
      <c r="AH5210" s="83">
        <f t="shared" si="792"/>
        <v>77687.91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3417</v>
      </c>
      <c r="B5211" s="91" t="s">
        <v>35</v>
      </c>
      <c r="C5211" s="91" t="s">
        <v>59</v>
      </c>
      <c r="D5211" s="91" t="s">
        <v>60</v>
      </c>
      <c r="E5211" s="91" t="s">
        <v>86</v>
      </c>
      <c r="F5211" s="91" t="s">
        <v>87</v>
      </c>
      <c r="G5211" s="91" t="s">
        <v>86</v>
      </c>
      <c r="H5211" s="91">
        <v>229</v>
      </c>
      <c r="I5211" s="91" t="s">
        <v>3376</v>
      </c>
      <c r="J5211" s="2" t="s">
        <v>3337</v>
      </c>
      <c r="K5211" s="2" t="s">
        <v>3353</v>
      </c>
      <c r="L5211" s="2" t="s">
        <v>35</v>
      </c>
      <c r="M5211" s="91"/>
      <c r="N5211" s="64" t="s">
        <v>3353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2461.2499999999995</v>
      </c>
      <c r="W5211" s="83">
        <f t="shared" si="789"/>
        <v>-2461.2499999999995</v>
      </c>
      <c r="X5211" s="83">
        <f t="shared" si="790"/>
        <v>2461.2499999999995</v>
      </c>
      <c r="Y5211" s="83"/>
      <c r="Z5211" s="16">
        <v>0</v>
      </c>
      <c r="AA5211" s="7">
        <v>0</v>
      </c>
      <c r="AB5211" s="7">
        <f t="shared" si="793"/>
        <v>2461.2499999999995</v>
      </c>
      <c r="AC5211" s="5">
        <f t="shared" si="794"/>
        <v>147.67499999999995</v>
      </c>
      <c r="AD5211" s="83">
        <f t="shared" si="791"/>
        <v>2461.2499999999995</v>
      </c>
      <c r="AE5211" s="3">
        <v>0.06</v>
      </c>
      <c r="AF5211" s="7">
        <f t="shared" si="795"/>
        <v>147.67499999999995</v>
      </c>
      <c r="AG5211" s="16">
        <v>0</v>
      </c>
      <c r="AH5211" s="83">
        <f t="shared" si="792"/>
        <v>2461.2499999999995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3418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330</v>
      </c>
      <c r="G5212" s="91" t="s">
        <v>329</v>
      </c>
      <c r="H5212" s="91">
        <v>229</v>
      </c>
      <c r="I5212" s="91" t="s">
        <v>3376</v>
      </c>
      <c r="J5212" s="2" t="s">
        <v>3337</v>
      </c>
      <c r="K5212" s="2" t="s">
        <v>3292</v>
      </c>
      <c r="L5212" s="2" t="s">
        <v>35</v>
      </c>
      <c r="M5212" s="91"/>
      <c r="N5212" s="64" t="s">
        <v>3292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608.4899999999999</v>
      </c>
      <c r="W5212" s="83">
        <f t="shared" si="789"/>
        <v>-608.4899999999999</v>
      </c>
      <c r="X5212" s="83">
        <f t="shared" si="790"/>
        <v>608.4899999999999</v>
      </c>
      <c r="Y5212" s="83"/>
      <c r="Z5212" s="16">
        <v>0</v>
      </c>
      <c r="AA5212" s="7">
        <v>0</v>
      </c>
      <c r="AB5212" s="7">
        <f t="shared" si="793"/>
        <v>608.4899999999999</v>
      </c>
      <c r="AC5212" s="5">
        <f t="shared" si="794"/>
        <v>36.509399999999992</v>
      </c>
      <c r="AD5212" s="83">
        <f t="shared" si="791"/>
        <v>608.4899999999999</v>
      </c>
      <c r="AE5212" s="3">
        <v>0.06</v>
      </c>
      <c r="AF5212" s="7">
        <f t="shared" si="795"/>
        <v>36.509399999999992</v>
      </c>
      <c r="AG5212" s="16">
        <v>0</v>
      </c>
      <c r="AH5212" s="83">
        <f t="shared" si="792"/>
        <v>608.4899999999999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3418</v>
      </c>
      <c r="B5213" s="91" t="s">
        <v>35</v>
      </c>
      <c r="C5213" s="91" t="s">
        <v>59</v>
      </c>
      <c r="D5213" s="91" t="s">
        <v>60</v>
      </c>
      <c r="E5213" s="91" t="s">
        <v>329</v>
      </c>
      <c r="F5213" s="91" t="s">
        <v>3660</v>
      </c>
      <c r="G5213" s="91" t="s">
        <v>329</v>
      </c>
      <c r="H5213" s="91">
        <v>229</v>
      </c>
      <c r="I5213" s="91" t="s">
        <v>3376</v>
      </c>
      <c r="J5213" s="2" t="s">
        <v>3337</v>
      </c>
      <c r="K5213" s="2" t="s">
        <v>3292</v>
      </c>
      <c r="L5213" s="2" t="s">
        <v>35</v>
      </c>
      <c r="M5213" s="91"/>
      <c r="N5213" s="64" t="s">
        <v>3292</v>
      </c>
      <c r="O5213" s="64" t="s">
        <v>106</v>
      </c>
      <c r="P5213" s="64" t="s">
        <v>76</v>
      </c>
      <c r="Q5213" s="16">
        <v>0.06</v>
      </c>
      <c r="R5213" s="82"/>
      <c r="S5213" s="64"/>
      <c r="T5213" s="7">
        <v>0</v>
      </c>
      <c r="U5213" s="7"/>
      <c r="V5213" s="7">
        <v>17773.849999999999</v>
      </c>
      <c r="W5213" s="83">
        <f t="shared" si="789"/>
        <v>-17773.849999999999</v>
      </c>
      <c r="X5213" s="83">
        <f t="shared" si="790"/>
        <v>17773.849999999999</v>
      </c>
      <c r="Y5213" s="83"/>
      <c r="Z5213" s="16">
        <v>0</v>
      </c>
      <c r="AA5213" s="7">
        <v>0</v>
      </c>
      <c r="AB5213" s="7">
        <f t="shared" si="793"/>
        <v>17773.849999999999</v>
      </c>
      <c r="AC5213" s="5">
        <f t="shared" si="794"/>
        <v>1066.4309999999998</v>
      </c>
      <c r="AD5213" s="83">
        <f t="shared" si="791"/>
        <v>17773.849999999999</v>
      </c>
      <c r="AE5213" s="3">
        <v>0.06</v>
      </c>
      <c r="AF5213" s="7">
        <f t="shared" si="795"/>
        <v>1066.4309999999998</v>
      </c>
      <c r="AG5213" s="16">
        <v>0</v>
      </c>
      <c r="AH5213" s="83">
        <f t="shared" si="792"/>
        <v>17773.849999999999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3417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3376</v>
      </c>
      <c r="J5214" s="2" t="s">
        <v>3337</v>
      </c>
      <c r="K5214" s="2" t="s">
        <v>3288</v>
      </c>
      <c r="L5214" s="2" t="s">
        <v>35</v>
      </c>
      <c r="M5214" s="91"/>
      <c r="N5214" s="64" t="s">
        <v>3288</v>
      </c>
      <c r="O5214" s="64" t="s">
        <v>45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686394.66000000027</v>
      </c>
      <c r="W5214" s="83">
        <f t="shared" si="789"/>
        <v>-686394.66000000027</v>
      </c>
      <c r="X5214" s="83">
        <f t="shared" si="790"/>
        <v>653709.20000000019</v>
      </c>
      <c r="Y5214" s="83"/>
      <c r="Z5214" s="16">
        <v>0</v>
      </c>
      <c r="AA5214" s="7">
        <v>0</v>
      </c>
      <c r="AB5214" s="7">
        <f t="shared" si="793"/>
        <v>653709.20000000019</v>
      </c>
      <c r="AC5214" s="5">
        <f t="shared" si="794"/>
        <v>32685.460000000079</v>
      </c>
      <c r="AD5214" s="83">
        <f t="shared" si="791"/>
        <v>686394.66000000027</v>
      </c>
      <c r="AE5214" s="3">
        <v>0.06</v>
      </c>
      <c r="AF5214" s="7">
        <f t="shared" si="795"/>
        <v>41183.679600000018</v>
      </c>
      <c r="AG5214" s="16">
        <v>0</v>
      </c>
      <c r="AH5214" s="83">
        <f t="shared" si="792"/>
        <v>686394.66000000027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3417</v>
      </c>
      <c r="B5215" s="91" t="s">
        <v>35</v>
      </c>
      <c r="C5215" s="91" t="s">
        <v>59</v>
      </c>
      <c r="D5215" s="91" t="s">
        <v>60</v>
      </c>
      <c r="E5215" s="91" t="s">
        <v>96</v>
      </c>
      <c r="F5215" s="91" t="s">
        <v>96</v>
      </c>
      <c r="G5215" s="91" t="s">
        <v>96</v>
      </c>
      <c r="H5215" s="91">
        <v>229</v>
      </c>
      <c r="I5215" s="91" t="s">
        <v>3376</v>
      </c>
      <c r="J5215" s="2" t="s">
        <v>3337</v>
      </c>
      <c r="K5215" s="2" t="s">
        <v>3288</v>
      </c>
      <c r="L5215" s="2" t="s">
        <v>35</v>
      </c>
      <c r="M5215" s="91"/>
      <c r="N5215" s="64" t="s">
        <v>3288</v>
      </c>
      <c r="O5215" s="64" t="s">
        <v>106</v>
      </c>
      <c r="P5215" s="64" t="s">
        <v>46</v>
      </c>
      <c r="Q5215" s="16">
        <v>0.05</v>
      </c>
      <c r="R5215" s="82"/>
      <c r="S5215" s="64"/>
      <c r="T5215" s="7">
        <v>0</v>
      </c>
      <c r="U5215" s="7"/>
      <c r="V5215" s="7">
        <v>2794.1899999999996</v>
      </c>
      <c r="W5215" s="83">
        <f t="shared" si="789"/>
        <v>-2794.1899999999996</v>
      </c>
      <c r="X5215" s="83">
        <f t="shared" si="790"/>
        <v>2661.1333333333328</v>
      </c>
      <c r="Y5215" s="83"/>
      <c r="Z5215" s="16">
        <v>0</v>
      </c>
      <c r="AA5215" s="7">
        <v>0</v>
      </c>
      <c r="AB5215" s="7">
        <f t="shared" si="793"/>
        <v>2661.1333333333328</v>
      </c>
      <c r="AC5215" s="5">
        <f t="shared" si="794"/>
        <v>133.05666666666684</v>
      </c>
      <c r="AD5215" s="83">
        <f t="shared" si="791"/>
        <v>2794.1899999999996</v>
      </c>
      <c r="AE5215" s="3">
        <v>0.06</v>
      </c>
      <c r="AF5215" s="7">
        <f t="shared" si="795"/>
        <v>167.65139999999997</v>
      </c>
      <c r="AG5215" s="16">
        <v>0</v>
      </c>
      <c r="AH5215" s="83">
        <f t="shared" si="792"/>
        <v>2794.1899999999996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3418</v>
      </c>
      <c r="B5216" s="91" t="s">
        <v>35</v>
      </c>
      <c r="C5216" s="91" t="s">
        <v>146</v>
      </c>
      <c r="D5216" s="91" t="s">
        <v>154</v>
      </c>
      <c r="E5216" s="91" t="s">
        <v>161</v>
      </c>
      <c r="F5216" s="91" t="s">
        <v>161</v>
      </c>
      <c r="G5216" s="91" t="s">
        <v>161</v>
      </c>
      <c r="H5216" s="91">
        <v>229</v>
      </c>
      <c r="I5216" s="91" t="s">
        <v>3376</v>
      </c>
      <c r="J5216" s="2" t="s">
        <v>3337</v>
      </c>
      <c r="K5216" s="2" t="s">
        <v>3354</v>
      </c>
      <c r="L5216" s="2" t="s">
        <v>35</v>
      </c>
      <c r="M5216" s="91"/>
      <c r="N5216" s="64" t="s">
        <v>3354</v>
      </c>
      <c r="O5216" s="64" t="s">
        <v>106</v>
      </c>
      <c r="P5216" s="64" t="s">
        <v>41</v>
      </c>
      <c r="Q5216" s="16">
        <v>0</v>
      </c>
      <c r="R5216" s="82"/>
      <c r="S5216" s="64"/>
      <c r="T5216" s="7">
        <v>0</v>
      </c>
      <c r="U5216" s="7"/>
      <c r="V5216" s="7">
        <v>53060.590000000004</v>
      </c>
      <c r="W5216" s="83">
        <f t="shared" si="789"/>
        <v>-53060.590000000004</v>
      </c>
      <c r="X5216" s="83">
        <f t="shared" si="790"/>
        <v>53060.590000000004</v>
      </c>
      <c r="Y5216" s="83"/>
      <c r="Z5216" s="16">
        <v>0</v>
      </c>
      <c r="AA5216" s="7">
        <v>0</v>
      </c>
      <c r="AB5216" s="7">
        <f t="shared" si="793"/>
        <v>53060.590000000004</v>
      </c>
      <c r="AC5216" s="5">
        <f t="shared" si="794"/>
        <v>0</v>
      </c>
      <c r="AD5216" s="83">
        <f t="shared" si="791"/>
        <v>53060.590000000004</v>
      </c>
      <c r="AE5216" s="3">
        <v>0.06</v>
      </c>
      <c r="AF5216" s="7">
        <f t="shared" si="795"/>
        <v>3183.6354000000001</v>
      </c>
      <c r="AG5216" s="16">
        <v>0</v>
      </c>
      <c r="AH5216" s="83">
        <f t="shared" si="792"/>
        <v>53060.590000000004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3417</v>
      </c>
      <c r="B5217" s="91" t="s">
        <v>35</v>
      </c>
      <c r="C5217" s="91" t="s">
        <v>189</v>
      </c>
      <c r="D5217" s="91" t="s">
        <v>190</v>
      </c>
      <c r="E5217" s="91" t="s">
        <v>281</v>
      </c>
      <c r="F5217" s="91" t="s">
        <v>281</v>
      </c>
      <c r="G5217" s="91" t="s">
        <v>281</v>
      </c>
      <c r="H5217" s="91">
        <v>229</v>
      </c>
      <c r="I5217" s="91" t="s">
        <v>3376</v>
      </c>
      <c r="J5217" s="2" t="s">
        <v>3337</v>
      </c>
      <c r="K5217" s="2" t="s">
        <v>3292</v>
      </c>
      <c r="L5217" s="2" t="s">
        <v>35</v>
      </c>
      <c r="M5217" s="91"/>
      <c r="N5217" s="64" t="s">
        <v>3292</v>
      </c>
      <c r="O5217" s="64" t="s">
        <v>106</v>
      </c>
      <c r="P5217" s="64" t="s">
        <v>46</v>
      </c>
      <c r="Q5217" s="16">
        <v>0.03</v>
      </c>
      <c r="R5217" s="82"/>
      <c r="S5217" s="64"/>
      <c r="T5217" s="7">
        <v>0</v>
      </c>
      <c r="U5217" s="7"/>
      <c r="V5217" s="7">
        <v>72.55</v>
      </c>
      <c r="W5217" s="83">
        <f t="shared" si="789"/>
        <v>-72.55</v>
      </c>
      <c r="X5217" s="83">
        <f t="shared" si="790"/>
        <v>70.436893203883486</v>
      </c>
      <c r="Y5217" s="83"/>
      <c r="Z5217" s="16">
        <v>0</v>
      </c>
      <c r="AA5217" s="7">
        <v>0</v>
      </c>
      <c r="AB5217" s="7">
        <f t="shared" si="793"/>
        <v>70.436893203883486</v>
      </c>
      <c r="AC5217" s="5">
        <f t="shared" si="794"/>
        <v>2.1131067961165115</v>
      </c>
      <c r="AD5217" s="83">
        <f t="shared" si="791"/>
        <v>72.55</v>
      </c>
      <c r="AE5217" s="3">
        <v>0.06</v>
      </c>
      <c r="AF5217" s="7">
        <f t="shared" si="795"/>
        <v>4.3529999999999998</v>
      </c>
      <c r="AG5217" s="16">
        <v>0</v>
      </c>
      <c r="AH5217" s="83">
        <f t="shared" si="792"/>
        <v>72.55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3417</v>
      </c>
      <c r="B5218" s="91" t="s">
        <v>35</v>
      </c>
      <c r="C5218" s="91" t="s">
        <v>146</v>
      </c>
      <c r="D5218" s="91" t="s">
        <v>163</v>
      </c>
      <c r="E5218" s="91" t="s">
        <v>164</v>
      </c>
      <c r="F5218" s="91" t="s">
        <v>164</v>
      </c>
      <c r="G5218" s="91" t="s">
        <v>164</v>
      </c>
      <c r="H5218" s="91">
        <v>229</v>
      </c>
      <c r="I5218" s="91" t="s">
        <v>3376</v>
      </c>
      <c r="J5218" s="2" t="s">
        <v>3337</v>
      </c>
      <c r="K5218" s="2" t="s">
        <v>3354</v>
      </c>
      <c r="L5218" s="2" t="s">
        <v>35</v>
      </c>
      <c r="M5218" s="91"/>
      <c r="N5218" s="64" t="s">
        <v>3354</v>
      </c>
      <c r="O5218" s="64" t="s">
        <v>106</v>
      </c>
      <c r="P5218" s="64" t="s">
        <v>41</v>
      </c>
      <c r="Q5218" s="16">
        <v>0</v>
      </c>
      <c r="R5218" s="82"/>
      <c r="S5218" s="64"/>
      <c r="T5218" s="7">
        <v>0</v>
      </c>
      <c r="U5218" s="7"/>
      <c r="V5218" s="7">
        <v>6645.8000000000011</v>
      </c>
      <c r="W5218" s="83">
        <f t="shared" si="789"/>
        <v>-6645.8000000000011</v>
      </c>
      <c r="X5218" s="83">
        <f t="shared" si="790"/>
        <v>6645.8000000000011</v>
      </c>
      <c r="Y5218" s="83"/>
      <c r="Z5218" s="16">
        <v>0</v>
      </c>
      <c r="AA5218" s="7">
        <v>0</v>
      </c>
      <c r="AB5218" s="7">
        <f t="shared" si="793"/>
        <v>6645.8000000000011</v>
      </c>
      <c r="AC5218" s="5">
        <f t="shared" si="794"/>
        <v>0</v>
      </c>
      <c r="AD5218" s="83">
        <f t="shared" si="791"/>
        <v>6645.8000000000011</v>
      </c>
      <c r="AE5218" s="3">
        <v>0.06</v>
      </c>
      <c r="AF5218" s="7">
        <f t="shared" si="795"/>
        <v>398.74800000000005</v>
      </c>
      <c r="AG5218" s="16">
        <v>0</v>
      </c>
      <c r="AH5218" s="83">
        <f t="shared" si="792"/>
        <v>6645.8000000000011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3417</v>
      </c>
      <c r="B5219" s="91" t="s">
        <v>35</v>
      </c>
      <c r="C5219" s="91" t="s">
        <v>189</v>
      </c>
      <c r="D5219" s="91" t="s">
        <v>210</v>
      </c>
      <c r="E5219" s="91" t="s">
        <v>220</v>
      </c>
      <c r="F5219" s="91" t="s">
        <v>220</v>
      </c>
      <c r="G5219" s="91" t="s">
        <v>220</v>
      </c>
      <c r="H5219" s="91">
        <v>229</v>
      </c>
      <c r="I5219" s="91" t="s">
        <v>3376</v>
      </c>
      <c r="J5219" s="2" t="s">
        <v>3337</v>
      </c>
      <c r="K5219" s="2" t="s">
        <v>3292</v>
      </c>
      <c r="L5219" s="2" t="s">
        <v>35</v>
      </c>
      <c r="M5219" s="91"/>
      <c r="N5219" s="64" t="s">
        <v>3292</v>
      </c>
      <c r="O5219" s="64" t="s">
        <v>106</v>
      </c>
      <c r="P5219" s="64" t="s">
        <v>46</v>
      </c>
      <c r="Q5219" s="16">
        <v>0.06</v>
      </c>
      <c r="R5219" s="82"/>
      <c r="S5219" s="64"/>
      <c r="T5219" s="7">
        <v>0</v>
      </c>
      <c r="U5219" s="7"/>
      <c r="V5219" s="7">
        <v>154.71</v>
      </c>
      <c r="W5219" s="83">
        <f t="shared" si="789"/>
        <v>-154.71</v>
      </c>
      <c r="X5219" s="83">
        <f t="shared" si="790"/>
        <v>145.95283018867926</v>
      </c>
      <c r="Y5219" s="83"/>
      <c r="Z5219" s="16">
        <v>0</v>
      </c>
      <c r="AA5219" s="7">
        <v>0</v>
      </c>
      <c r="AB5219" s="7">
        <f t="shared" si="793"/>
        <v>145.95283018867926</v>
      </c>
      <c r="AC5219" s="5">
        <f t="shared" si="794"/>
        <v>8.7571698113207503</v>
      </c>
      <c r="AD5219" s="83">
        <f t="shared" si="791"/>
        <v>154.71</v>
      </c>
      <c r="AE5219" s="3">
        <v>0.06</v>
      </c>
      <c r="AF5219" s="7">
        <f t="shared" si="795"/>
        <v>9.2826000000000004</v>
      </c>
      <c r="AG5219" s="16">
        <v>0</v>
      </c>
      <c r="AH5219" s="83">
        <f t="shared" si="792"/>
        <v>154.71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3417</v>
      </c>
      <c r="B5220" s="91" t="s">
        <v>35</v>
      </c>
      <c r="C5220" s="91" t="s">
        <v>189</v>
      </c>
      <c r="D5220" s="91" t="s">
        <v>190</v>
      </c>
      <c r="E5220" s="91" t="s">
        <v>201</v>
      </c>
      <c r="F5220" s="91" t="s">
        <v>201</v>
      </c>
      <c r="G5220" s="91" t="s">
        <v>201</v>
      </c>
      <c r="H5220" s="91">
        <v>229</v>
      </c>
      <c r="I5220" s="91" t="s">
        <v>3376</v>
      </c>
      <c r="J5220" s="2" t="s">
        <v>3337</v>
      </c>
      <c r="K5220" s="2" t="s">
        <v>3292</v>
      </c>
      <c r="L5220" s="2" t="s">
        <v>35</v>
      </c>
      <c r="M5220" s="91"/>
      <c r="N5220" s="64" t="s">
        <v>3292</v>
      </c>
      <c r="O5220" s="64" t="s">
        <v>106</v>
      </c>
      <c r="P5220" s="64" t="s">
        <v>46</v>
      </c>
      <c r="Q5220" s="16">
        <v>0.02</v>
      </c>
      <c r="R5220" s="82"/>
      <c r="S5220" s="64"/>
      <c r="T5220" s="7">
        <v>0</v>
      </c>
      <c r="U5220" s="7"/>
      <c r="V5220" s="7">
        <v>95.47</v>
      </c>
      <c r="W5220" s="83">
        <f t="shared" si="789"/>
        <v>-95.47</v>
      </c>
      <c r="X5220" s="83">
        <f t="shared" si="790"/>
        <v>93.598039215686271</v>
      </c>
      <c r="Y5220" s="83"/>
      <c r="Z5220" s="16">
        <v>0</v>
      </c>
      <c r="AA5220" s="7">
        <v>0</v>
      </c>
      <c r="AB5220" s="7">
        <f t="shared" si="793"/>
        <v>93.598039215686271</v>
      </c>
      <c r="AC5220" s="5">
        <f t="shared" si="794"/>
        <v>1.8719607843137283</v>
      </c>
      <c r="AD5220" s="83">
        <f t="shared" si="791"/>
        <v>95.47</v>
      </c>
      <c r="AE5220" s="3">
        <v>0.06</v>
      </c>
      <c r="AF5220" s="7">
        <f t="shared" si="795"/>
        <v>5.7281999999999993</v>
      </c>
      <c r="AG5220" s="16">
        <v>0</v>
      </c>
      <c r="AH5220" s="83">
        <f t="shared" si="792"/>
        <v>95.47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3418</v>
      </c>
      <c r="B5221" s="91" t="s">
        <v>35</v>
      </c>
      <c r="C5221" s="91" t="s">
        <v>146</v>
      </c>
      <c r="D5221" s="91" t="s">
        <v>147</v>
      </c>
      <c r="E5221" s="91" t="s">
        <v>149</v>
      </c>
      <c r="F5221" s="91" t="s">
        <v>150</v>
      </c>
      <c r="G5221" s="91" t="s">
        <v>149</v>
      </c>
      <c r="H5221" s="91">
        <v>229</v>
      </c>
      <c r="I5221" s="91" t="s">
        <v>3376</v>
      </c>
      <c r="J5221" s="2" t="s">
        <v>3337</v>
      </c>
      <c r="K5221" s="2" t="s">
        <v>3354</v>
      </c>
      <c r="L5221" s="2" t="s">
        <v>35</v>
      </c>
      <c r="M5221" s="91"/>
      <c r="N5221" s="64" t="s">
        <v>3354</v>
      </c>
      <c r="O5221" s="64" t="s">
        <v>106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69464.759999999995</v>
      </c>
      <c r="W5221" s="83">
        <f t="shared" si="789"/>
        <v>-69464.759999999995</v>
      </c>
      <c r="X5221" s="83">
        <f t="shared" si="790"/>
        <v>69464.759999999995</v>
      </c>
      <c r="Y5221" s="83"/>
      <c r="Z5221" s="16">
        <v>0</v>
      </c>
      <c r="AA5221" s="7">
        <v>0</v>
      </c>
      <c r="AB5221" s="7">
        <f t="shared" si="793"/>
        <v>69464.759999999995</v>
      </c>
      <c r="AC5221" s="5">
        <f t="shared" si="794"/>
        <v>0</v>
      </c>
      <c r="AD5221" s="83">
        <f t="shared" si="791"/>
        <v>69464.759999999995</v>
      </c>
      <c r="AE5221" s="3">
        <v>0.06</v>
      </c>
      <c r="AF5221" s="7">
        <f t="shared" si="795"/>
        <v>4167.8855999999996</v>
      </c>
      <c r="AG5221" s="16">
        <v>0</v>
      </c>
      <c r="AH5221" s="83">
        <f t="shared" si="792"/>
        <v>69464.759999999995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3417</v>
      </c>
      <c r="B5222" s="91" t="s">
        <v>35</v>
      </c>
      <c r="C5222" s="91" t="s">
        <v>36</v>
      </c>
      <c r="D5222" s="91" t="s">
        <v>54</v>
      </c>
      <c r="E5222" s="91" t="s">
        <v>109</v>
      </c>
      <c r="F5222" s="91" t="s">
        <v>109</v>
      </c>
      <c r="G5222" s="91" t="s">
        <v>109</v>
      </c>
      <c r="H5222" s="91">
        <v>229</v>
      </c>
      <c r="I5222" s="91" t="s">
        <v>3376</v>
      </c>
      <c r="J5222" s="2" t="s">
        <v>3337</v>
      </c>
      <c r="K5222" s="2" t="s">
        <v>3353</v>
      </c>
      <c r="L5222" s="2" t="s">
        <v>35</v>
      </c>
      <c r="M5222" s="91"/>
      <c r="N5222" s="64" t="s">
        <v>3353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7141.88</v>
      </c>
      <c r="W5222" s="83">
        <f t="shared" si="789"/>
        <v>-7141.88</v>
      </c>
      <c r="X5222" s="83">
        <f t="shared" si="790"/>
        <v>7141.88</v>
      </c>
      <c r="Y5222" s="83"/>
      <c r="Z5222" s="16">
        <v>0</v>
      </c>
      <c r="AA5222" s="7">
        <v>0</v>
      </c>
      <c r="AB5222" s="7">
        <f t="shared" si="793"/>
        <v>7141.88</v>
      </c>
      <c r="AC5222" s="5">
        <f t="shared" si="794"/>
        <v>0</v>
      </c>
      <c r="AD5222" s="83">
        <f t="shared" si="791"/>
        <v>7141.88</v>
      </c>
      <c r="AE5222" s="3">
        <v>0.06</v>
      </c>
      <c r="AF5222" s="7">
        <f t="shared" si="795"/>
        <v>428.51279999999997</v>
      </c>
      <c r="AG5222" s="16">
        <v>0</v>
      </c>
      <c r="AH5222" s="83">
        <f t="shared" si="792"/>
        <v>7141.88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3417</v>
      </c>
      <c r="B5223" s="91" t="s">
        <v>35</v>
      </c>
      <c r="C5223" s="91" t="s">
        <v>166</v>
      </c>
      <c r="D5223" s="91" t="s">
        <v>183</v>
      </c>
      <c r="E5223" s="91" t="s">
        <v>184</v>
      </c>
      <c r="F5223" s="91" t="s">
        <v>185</v>
      </c>
      <c r="G5223" s="91" t="s">
        <v>184</v>
      </c>
      <c r="H5223" s="91">
        <v>229</v>
      </c>
      <c r="I5223" s="91" t="s">
        <v>3376</v>
      </c>
      <c r="J5223" s="2" t="s">
        <v>3337</v>
      </c>
      <c r="K5223" s="2" t="s">
        <v>3354</v>
      </c>
      <c r="L5223" s="2" t="s">
        <v>35</v>
      </c>
      <c r="M5223" s="91"/>
      <c r="N5223" s="64" t="s">
        <v>3354</v>
      </c>
      <c r="O5223" s="64" t="s">
        <v>45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240109.02000000002</v>
      </c>
      <c r="W5223" s="83">
        <f t="shared" si="789"/>
        <v>-240109.02000000002</v>
      </c>
      <c r="X5223" s="83">
        <f t="shared" si="790"/>
        <v>240109.02000000002</v>
      </c>
      <c r="Y5223" s="83"/>
      <c r="Z5223" s="16">
        <v>0</v>
      </c>
      <c r="AA5223" s="7">
        <v>0</v>
      </c>
      <c r="AB5223" s="7">
        <f t="shared" si="793"/>
        <v>240109.02000000002</v>
      </c>
      <c r="AC5223" s="5">
        <f t="shared" si="794"/>
        <v>0</v>
      </c>
      <c r="AD5223" s="83">
        <f t="shared" si="791"/>
        <v>240109.02000000002</v>
      </c>
      <c r="AE5223" s="3">
        <v>0.06</v>
      </c>
      <c r="AF5223" s="7">
        <f t="shared" si="795"/>
        <v>14406.541200000001</v>
      </c>
      <c r="AG5223" s="16">
        <v>0</v>
      </c>
      <c r="AH5223" s="83">
        <f t="shared" si="792"/>
        <v>240109.02000000002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3418</v>
      </c>
      <c r="B5224" s="91" t="s">
        <v>35</v>
      </c>
      <c r="C5224" s="91" t="s">
        <v>65</v>
      </c>
      <c r="D5224" s="91" t="s">
        <v>1294</v>
      </c>
      <c r="E5224" s="91" t="s">
        <v>3639</v>
      </c>
      <c r="F5224" s="91" t="s">
        <v>3639</v>
      </c>
      <c r="G5224" s="91" t="s">
        <v>3639</v>
      </c>
      <c r="H5224" s="91">
        <v>229</v>
      </c>
      <c r="I5224" s="91" t="s">
        <v>3376</v>
      </c>
      <c r="J5224" s="2" t="s">
        <v>3337</v>
      </c>
      <c r="K5224" s="2" t="s">
        <v>3354</v>
      </c>
      <c r="L5224" s="2" t="s">
        <v>35</v>
      </c>
      <c r="M5224" s="91"/>
      <c r="N5224" s="64" t="s">
        <v>3354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0.46</v>
      </c>
      <c r="W5224" s="83">
        <f t="shared" si="789"/>
        <v>-0.46</v>
      </c>
      <c r="X5224" s="83">
        <f t="shared" si="790"/>
        <v>0.46</v>
      </c>
      <c r="Y5224" s="83"/>
      <c r="Z5224" s="16">
        <v>0</v>
      </c>
      <c r="AA5224" s="7">
        <v>0</v>
      </c>
      <c r="AB5224" s="7">
        <f t="shared" si="793"/>
        <v>0.46</v>
      </c>
      <c r="AC5224" s="5">
        <f t="shared" si="794"/>
        <v>0</v>
      </c>
      <c r="AD5224" s="83">
        <f t="shared" si="791"/>
        <v>0.46</v>
      </c>
      <c r="AE5224" s="3">
        <v>0.06</v>
      </c>
      <c r="AF5224" s="7">
        <f t="shared" si="795"/>
        <v>2.76E-2</v>
      </c>
      <c r="AG5224" s="16">
        <v>0</v>
      </c>
      <c r="AH5224" s="83">
        <f t="shared" si="792"/>
        <v>0.46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3418</v>
      </c>
      <c r="B5225" s="91" t="s">
        <v>35</v>
      </c>
      <c r="C5225" s="91" t="s">
        <v>36</v>
      </c>
      <c r="D5225" s="91" t="s">
        <v>54</v>
      </c>
      <c r="E5225" s="91" t="s">
        <v>111</v>
      </c>
      <c r="F5225" s="91" t="s">
        <v>111</v>
      </c>
      <c r="G5225" s="91" t="s">
        <v>111</v>
      </c>
      <c r="H5225" s="91">
        <v>229</v>
      </c>
      <c r="I5225" s="91" t="s">
        <v>3376</v>
      </c>
      <c r="J5225" s="2" t="s">
        <v>3337</v>
      </c>
      <c r="K5225" s="2" t="s">
        <v>3354</v>
      </c>
      <c r="L5225" s="2" t="s">
        <v>35</v>
      </c>
      <c r="M5225" s="91"/>
      <c r="N5225" s="64" t="s">
        <v>3354</v>
      </c>
      <c r="O5225" s="64" t="s">
        <v>106</v>
      </c>
      <c r="P5225" s="64" t="s">
        <v>41</v>
      </c>
      <c r="Q5225" s="16">
        <v>0</v>
      </c>
      <c r="R5225" s="82"/>
      <c r="S5225" s="64"/>
      <c r="T5225" s="7">
        <v>0</v>
      </c>
      <c r="U5225" s="7"/>
      <c r="V5225" s="7">
        <v>11743.239999999998</v>
      </c>
      <c r="W5225" s="83">
        <f t="shared" si="789"/>
        <v>-11743.239999999998</v>
      </c>
      <c r="X5225" s="83">
        <f t="shared" si="790"/>
        <v>11743.239999999998</v>
      </c>
      <c r="Y5225" s="83"/>
      <c r="Z5225" s="16">
        <v>0</v>
      </c>
      <c r="AA5225" s="7">
        <v>0</v>
      </c>
      <c r="AB5225" s="7">
        <f t="shared" si="793"/>
        <v>11743.239999999998</v>
      </c>
      <c r="AC5225" s="5">
        <f t="shared" si="794"/>
        <v>0</v>
      </c>
      <c r="AD5225" s="83">
        <f t="shared" si="791"/>
        <v>11743.239999999998</v>
      </c>
      <c r="AE5225" s="3">
        <v>0.06</v>
      </c>
      <c r="AF5225" s="7">
        <f t="shared" si="795"/>
        <v>704.59439999999984</v>
      </c>
      <c r="AG5225" s="16">
        <v>0</v>
      </c>
      <c r="AH5225" s="83">
        <f t="shared" si="792"/>
        <v>11743.239999999998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3418</v>
      </c>
      <c r="B5226" s="91" t="s">
        <v>35</v>
      </c>
      <c r="C5226" s="91" t="s">
        <v>166</v>
      </c>
      <c r="D5226" s="91" t="s">
        <v>167</v>
      </c>
      <c r="E5226" s="91" t="s">
        <v>265</v>
      </c>
      <c r="F5226" s="91" t="s">
        <v>266</v>
      </c>
      <c r="G5226" s="91" t="s">
        <v>265</v>
      </c>
      <c r="H5226" s="91">
        <v>229</v>
      </c>
      <c r="I5226" s="91" t="s">
        <v>3376</v>
      </c>
      <c r="J5226" s="2" t="s">
        <v>3337</v>
      </c>
      <c r="K5226" s="2" t="s">
        <v>3354</v>
      </c>
      <c r="L5226" s="2" t="s">
        <v>35</v>
      </c>
      <c r="M5226" s="91"/>
      <c r="N5226" s="64" t="s">
        <v>3354</v>
      </c>
      <c r="O5226" s="64" t="s">
        <v>106</v>
      </c>
      <c r="P5226" s="64" t="s">
        <v>46</v>
      </c>
      <c r="Q5226" s="16">
        <v>0.02</v>
      </c>
      <c r="R5226" s="82"/>
      <c r="S5226" s="64"/>
      <c r="T5226" s="7">
        <v>0</v>
      </c>
      <c r="U5226" s="7"/>
      <c r="V5226" s="7">
        <v>45.89</v>
      </c>
      <c r="W5226" s="83">
        <f t="shared" si="789"/>
        <v>-45.89</v>
      </c>
      <c r="X5226" s="83">
        <f t="shared" si="790"/>
        <v>44.990196078431374</v>
      </c>
      <c r="Y5226" s="83"/>
      <c r="Z5226" s="16">
        <v>0</v>
      </c>
      <c r="AA5226" s="7">
        <v>0</v>
      </c>
      <c r="AB5226" s="7">
        <f t="shared" si="793"/>
        <v>44.990196078431374</v>
      </c>
      <c r="AC5226" s="5">
        <f t="shared" si="794"/>
        <v>0.89980392156862621</v>
      </c>
      <c r="AD5226" s="83">
        <f t="shared" si="791"/>
        <v>45.89</v>
      </c>
      <c r="AE5226" s="3">
        <v>0.06</v>
      </c>
      <c r="AF5226" s="7">
        <f t="shared" si="795"/>
        <v>2.7534000000000001</v>
      </c>
      <c r="AG5226" s="16">
        <v>0</v>
      </c>
      <c r="AH5226" s="83">
        <f t="shared" si="792"/>
        <v>45.89</v>
      </c>
      <c r="AI5226" s="64"/>
      <c r="AJ5226" s="1" t="e">
        <v>#N/A</v>
      </c>
      <c r="AK5226" s="12">
        <f t="shared" si="788"/>
        <v>0</v>
      </c>
    </row>
    <row r="5227" spans="1:37" hidden="1" x14ac:dyDescent="0.3">
      <c r="A5227" s="104" t="s">
        <v>3417</v>
      </c>
      <c r="B5227" s="91" t="s">
        <v>35</v>
      </c>
      <c r="C5227" s="91" t="s">
        <v>59</v>
      </c>
      <c r="D5227" s="91" t="s">
        <v>60</v>
      </c>
      <c r="E5227" s="91" t="s">
        <v>79</v>
      </c>
      <c r="F5227" s="91" t="s">
        <v>3658</v>
      </c>
      <c r="G5227" s="91" t="s">
        <v>79</v>
      </c>
      <c r="H5227" s="91">
        <v>229</v>
      </c>
      <c r="I5227" s="91" t="s">
        <v>3376</v>
      </c>
      <c r="J5227" s="2" t="s">
        <v>3337</v>
      </c>
      <c r="K5227" s="2" t="s">
        <v>3292</v>
      </c>
      <c r="L5227" s="2" t="s">
        <v>35</v>
      </c>
      <c r="M5227" s="91"/>
      <c r="N5227" s="64" t="s">
        <v>3292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0</v>
      </c>
      <c r="W5227" s="83">
        <f t="shared" si="789"/>
        <v>0</v>
      </c>
      <c r="X5227" s="83">
        <f t="shared" si="790"/>
        <v>0</v>
      </c>
      <c r="Y5227" s="83"/>
      <c r="Z5227" s="16">
        <v>0</v>
      </c>
      <c r="AA5227" s="7">
        <v>0</v>
      </c>
      <c r="AB5227" s="7">
        <f t="shared" si="793"/>
        <v>0</v>
      </c>
      <c r="AC5227" s="5">
        <f t="shared" si="794"/>
        <v>0</v>
      </c>
      <c r="AD5227" s="83">
        <f t="shared" si="791"/>
        <v>0</v>
      </c>
      <c r="AE5227" s="3">
        <v>0.06</v>
      </c>
      <c r="AF5227" s="7">
        <f t="shared" si="795"/>
        <v>0</v>
      </c>
      <c r="AG5227" s="16">
        <v>0</v>
      </c>
      <c r="AH5227" s="83">
        <f t="shared" si="792"/>
        <v>0</v>
      </c>
      <c r="AI5227" s="64"/>
      <c r="AJ5227" s="1" t="e">
        <v>#N/A</v>
      </c>
      <c r="AK5227" s="12">
        <f t="shared" ref="AK5227:AK5290" si="796">X5227+AA5227-AB5227</f>
        <v>0</v>
      </c>
    </row>
    <row r="5228" spans="1:37" hidden="1" x14ac:dyDescent="0.3">
      <c r="A5228" s="104" t="s">
        <v>3418</v>
      </c>
      <c r="B5228" s="91" t="s">
        <v>35</v>
      </c>
      <c r="C5228" s="91" t="s">
        <v>166</v>
      </c>
      <c r="D5228" s="91" t="s">
        <v>167</v>
      </c>
      <c r="E5228" s="91" t="s">
        <v>3567</v>
      </c>
      <c r="F5228" s="91" t="s">
        <v>3567</v>
      </c>
      <c r="G5228" s="91" t="s">
        <v>3567</v>
      </c>
      <c r="H5228" s="91">
        <v>229</v>
      </c>
      <c r="I5228" s="91" t="s">
        <v>3376</v>
      </c>
      <c r="J5228" s="2" t="s">
        <v>3337</v>
      </c>
      <c r="K5228" s="2" t="s">
        <v>3354</v>
      </c>
      <c r="L5228" s="2" t="s">
        <v>35</v>
      </c>
      <c r="M5228" s="91"/>
      <c r="N5228" s="64" t="s">
        <v>3354</v>
      </c>
      <c r="O5228" s="64" t="s">
        <v>106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1329.79</v>
      </c>
      <c r="W5228" s="83">
        <f t="shared" si="789"/>
        <v>-1329.79</v>
      </c>
      <c r="X5228" s="83">
        <f t="shared" si="790"/>
        <v>1329.79</v>
      </c>
      <c r="Y5228" s="83"/>
      <c r="Z5228" s="16">
        <v>0</v>
      </c>
      <c r="AA5228" s="7">
        <v>0</v>
      </c>
      <c r="AB5228" s="7">
        <f t="shared" si="793"/>
        <v>1329.79</v>
      </c>
      <c r="AC5228" s="5">
        <f t="shared" si="794"/>
        <v>0</v>
      </c>
      <c r="AD5228" s="83">
        <f t="shared" si="791"/>
        <v>1329.79</v>
      </c>
      <c r="AE5228" s="3">
        <v>0.06</v>
      </c>
      <c r="AF5228" s="7">
        <f t="shared" si="795"/>
        <v>79.787399999999991</v>
      </c>
      <c r="AG5228" s="16">
        <v>0</v>
      </c>
      <c r="AH5228" s="83">
        <f t="shared" si="792"/>
        <v>1329.79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3417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3376</v>
      </c>
      <c r="J5229" s="2" t="s">
        <v>3337</v>
      </c>
      <c r="K5229" s="2" t="s">
        <v>3354</v>
      </c>
      <c r="L5229" s="2" t="s">
        <v>35</v>
      </c>
      <c r="M5229" s="91"/>
      <c r="N5229" s="64" t="s">
        <v>3354</v>
      </c>
      <c r="O5229" s="64" t="s">
        <v>45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1209492.0400000003</v>
      </c>
      <c r="W5229" s="83">
        <f t="shared" si="789"/>
        <v>-1209492.0400000003</v>
      </c>
      <c r="X5229" s="83">
        <f t="shared" si="790"/>
        <v>1209492.0400000003</v>
      </c>
      <c r="Y5229" s="83"/>
      <c r="Z5229" s="16">
        <v>0</v>
      </c>
      <c r="AA5229" s="7">
        <v>0</v>
      </c>
      <c r="AB5229" s="7">
        <f t="shared" si="793"/>
        <v>1209492.0400000003</v>
      </c>
      <c r="AC5229" s="5">
        <f t="shared" si="794"/>
        <v>0</v>
      </c>
      <c r="AD5229" s="83">
        <f t="shared" si="791"/>
        <v>1209492.0400000003</v>
      </c>
      <c r="AE5229" s="3">
        <v>0.06</v>
      </c>
      <c r="AF5229" s="7">
        <f t="shared" si="795"/>
        <v>72569.522400000016</v>
      </c>
      <c r="AG5229" s="16">
        <v>0</v>
      </c>
      <c r="AH5229" s="83">
        <f t="shared" si="792"/>
        <v>1209492.0400000003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3418</v>
      </c>
      <c r="B5230" s="91" t="s">
        <v>35</v>
      </c>
      <c r="C5230" s="91" t="s">
        <v>47</v>
      </c>
      <c r="D5230" s="91" t="s">
        <v>48</v>
      </c>
      <c r="E5230" s="91" t="s">
        <v>50</v>
      </c>
      <c r="F5230" s="91" t="s">
        <v>50</v>
      </c>
      <c r="G5230" s="91" t="s">
        <v>50</v>
      </c>
      <c r="H5230" s="91">
        <v>229</v>
      </c>
      <c r="I5230" s="91" t="s">
        <v>3376</v>
      </c>
      <c r="J5230" s="2" t="s">
        <v>3337</v>
      </c>
      <c r="K5230" s="2" t="s">
        <v>3354</v>
      </c>
      <c r="L5230" s="2" t="s">
        <v>35</v>
      </c>
      <c r="M5230" s="91"/>
      <c r="N5230" s="64" t="s">
        <v>3354</v>
      </c>
      <c r="O5230" s="64" t="s">
        <v>106</v>
      </c>
      <c r="P5230" s="64" t="s">
        <v>41</v>
      </c>
      <c r="Q5230" s="16">
        <v>0</v>
      </c>
      <c r="R5230" s="82"/>
      <c r="S5230" s="64"/>
      <c r="T5230" s="7">
        <v>0</v>
      </c>
      <c r="U5230" s="7"/>
      <c r="V5230" s="7">
        <v>20.47</v>
      </c>
      <c r="W5230" s="83">
        <f t="shared" si="789"/>
        <v>-20.47</v>
      </c>
      <c r="X5230" s="83">
        <f t="shared" si="790"/>
        <v>20.47</v>
      </c>
      <c r="Y5230" s="83"/>
      <c r="Z5230" s="16">
        <v>0</v>
      </c>
      <c r="AA5230" s="7">
        <v>0</v>
      </c>
      <c r="AB5230" s="7">
        <f t="shared" si="793"/>
        <v>20.47</v>
      </c>
      <c r="AC5230" s="5">
        <f t="shared" si="794"/>
        <v>0</v>
      </c>
      <c r="AD5230" s="83">
        <f t="shared" si="791"/>
        <v>20.47</v>
      </c>
      <c r="AE5230" s="3">
        <v>0.06</v>
      </c>
      <c r="AF5230" s="7">
        <f t="shared" si="795"/>
        <v>1.2282</v>
      </c>
      <c r="AG5230" s="16">
        <v>0</v>
      </c>
      <c r="AH5230" s="83">
        <f t="shared" si="792"/>
        <v>20.47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3418</v>
      </c>
      <c r="B5231" s="91" t="s">
        <v>35</v>
      </c>
      <c r="C5231" s="91" t="s">
        <v>59</v>
      </c>
      <c r="D5231" s="91" t="s">
        <v>60</v>
      </c>
      <c r="E5231" s="91" t="s">
        <v>90</v>
      </c>
      <c r="F5231" s="91" t="s">
        <v>90</v>
      </c>
      <c r="G5231" s="91" t="s">
        <v>90</v>
      </c>
      <c r="H5231" s="91">
        <v>229</v>
      </c>
      <c r="I5231" s="91" t="s">
        <v>3376</v>
      </c>
      <c r="J5231" s="2" t="s">
        <v>3337</v>
      </c>
      <c r="K5231" s="2" t="s">
        <v>3353</v>
      </c>
      <c r="L5231" s="2" t="s">
        <v>35</v>
      </c>
      <c r="M5231" s="91"/>
      <c r="N5231" s="64" t="s">
        <v>3353</v>
      </c>
      <c r="O5231" s="64" t="s">
        <v>45</v>
      </c>
      <c r="P5231" s="64" t="s">
        <v>76</v>
      </c>
      <c r="Q5231" s="16">
        <v>0.06</v>
      </c>
      <c r="R5231" s="82"/>
      <c r="S5231" s="64"/>
      <c r="T5231" s="7">
        <v>0</v>
      </c>
      <c r="U5231" s="7"/>
      <c r="V5231" s="7">
        <v>22.65</v>
      </c>
      <c r="W5231" s="83">
        <f t="shared" si="789"/>
        <v>-22.65</v>
      </c>
      <c r="X5231" s="83">
        <f t="shared" si="790"/>
        <v>22.65</v>
      </c>
      <c r="Y5231" s="83"/>
      <c r="Z5231" s="16">
        <v>0</v>
      </c>
      <c r="AA5231" s="7">
        <v>0</v>
      </c>
      <c r="AB5231" s="7">
        <f t="shared" si="793"/>
        <v>22.65</v>
      </c>
      <c r="AC5231" s="5">
        <f t="shared" si="794"/>
        <v>1.3589999999999998</v>
      </c>
      <c r="AD5231" s="83">
        <f t="shared" si="791"/>
        <v>22.65</v>
      </c>
      <c r="AE5231" s="3">
        <v>0.06</v>
      </c>
      <c r="AF5231" s="7">
        <f t="shared" si="795"/>
        <v>1.3589999999999998</v>
      </c>
      <c r="AG5231" s="16">
        <v>0</v>
      </c>
      <c r="AH5231" s="83">
        <f t="shared" si="792"/>
        <v>22.65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3418</v>
      </c>
      <c r="B5232" s="91" t="s">
        <v>35</v>
      </c>
      <c r="C5232" s="91" t="s">
        <v>189</v>
      </c>
      <c r="D5232" s="91" t="s">
        <v>210</v>
      </c>
      <c r="E5232" s="91" t="s">
        <v>220</v>
      </c>
      <c r="F5232" s="91" t="s">
        <v>220</v>
      </c>
      <c r="G5232" s="91" t="s">
        <v>220</v>
      </c>
      <c r="H5232" s="91">
        <v>229</v>
      </c>
      <c r="I5232" s="91" t="s">
        <v>3376</v>
      </c>
      <c r="J5232" s="2" t="s">
        <v>3337</v>
      </c>
      <c r="K5232" s="2" t="s">
        <v>3354</v>
      </c>
      <c r="L5232" s="2" t="s">
        <v>35</v>
      </c>
      <c r="M5232" s="91"/>
      <c r="N5232" s="64" t="s">
        <v>3354</v>
      </c>
      <c r="O5232" s="64" t="s">
        <v>45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9686.7099999999991</v>
      </c>
      <c r="W5232" s="83">
        <f t="shared" si="789"/>
        <v>-9686.7099999999991</v>
      </c>
      <c r="X5232" s="83">
        <f t="shared" si="790"/>
        <v>9138.405660377357</v>
      </c>
      <c r="Y5232" s="83"/>
      <c r="Z5232" s="16">
        <v>0</v>
      </c>
      <c r="AA5232" s="7">
        <v>0</v>
      </c>
      <c r="AB5232" s="7">
        <f t="shared" si="793"/>
        <v>9138.405660377357</v>
      </c>
      <c r="AC5232" s="5">
        <f t="shared" si="794"/>
        <v>548.30433962264215</v>
      </c>
      <c r="AD5232" s="83">
        <f t="shared" si="791"/>
        <v>9686.7099999999991</v>
      </c>
      <c r="AE5232" s="3">
        <v>0.06</v>
      </c>
      <c r="AF5232" s="7">
        <f t="shared" si="795"/>
        <v>581.20259999999996</v>
      </c>
      <c r="AG5232" s="16">
        <v>0</v>
      </c>
      <c r="AH5232" s="83">
        <f t="shared" si="792"/>
        <v>9686.7099999999991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3417</v>
      </c>
      <c r="B5233" s="91" t="s">
        <v>35</v>
      </c>
      <c r="C5233" s="91" t="s">
        <v>189</v>
      </c>
      <c r="D5233" s="91" t="s">
        <v>190</v>
      </c>
      <c r="E5233" s="91" t="s">
        <v>3644</v>
      </c>
      <c r="F5233" s="91" t="s">
        <v>3644</v>
      </c>
      <c r="G5233" s="91" t="s">
        <v>3644</v>
      </c>
      <c r="H5233" s="91">
        <v>229</v>
      </c>
      <c r="I5233" s="91" t="s">
        <v>3376</v>
      </c>
      <c r="J5233" s="2" t="s">
        <v>3337</v>
      </c>
      <c r="K5233" s="2" t="s">
        <v>3292</v>
      </c>
      <c r="L5233" s="2" t="s">
        <v>35</v>
      </c>
      <c r="M5233" s="91"/>
      <c r="N5233" s="64" t="s">
        <v>3292</v>
      </c>
      <c r="O5233" s="64" t="s">
        <v>106</v>
      </c>
      <c r="P5233" s="64" t="s">
        <v>46</v>
      </c>
      <c r="Q5233" s="16">
        <v>0.06</v>
      </c>
      <c r="R5233" s="82"/>
      <c r="S5233" s="64"/>
      <c r="T5233" s="7">
        <v>0</v>
      </c>
      <c r="U5233" s="7"/>
      <c r="V5233" s="7">
        <v>16661.750000000004</v>
      </c>
      <c r="W5233" s="83">
        <f t="shared" si="789"/>
        <v>-16661.750000000004</v>
      </c>
      <c r="X5233" s="83">
        <f t="shared" si="790"/>
        <v>15718.6320754717</v>
      </c>
      <c r="Y5233" s="83"/>
      <c r="Z5233" s="16">
        <v>0</v>
      </c>
      <c r="AA5233" s="7">
        <v>0</v>
      </c>
      <c r="AB5233" s="7">
        <f t="shared" si="793"/>
        <v>15718.6320754717</v>
      </c>
      <c r="AC5233" s="5">
        <f t="shared" si="794"/>
        <v>943.11792452830377</v>
      </c>
      <c r="AD5233" s="83">
        <f t="shared" si="791"/>
        <v>16661.750000000004</v>
      </c>
      <c r="AE5233" s="3">
        <v>0.06</v>
      </c>
      <c r="AF5233" s="7">
        <f t="shared" si="795"/>
        <v>999.70500000000015</v>
      </c>
      <c r="AG5233" s="16">
        <v>0</v>
      </c>
      <c r="AH5233" s="83">
        <f t="shared" si="792"/>
        <v>16661.750000000004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3417</v>
      </c>
      <c r="B5234" s="91" t="s">
        <v>35</v>
      </c>
      <c r="C5234" s="91" t="s">
        <v>59</v>
      </c>
      <c r="D5234" s="91" t="s">
        <v>60</v>
      </c>
      <c r="E5234" s="91" t="s">
        <v>3421</v>
      </c>
      <c r="F5234" s="91" t="s">
        <v>3662</v>
      </c>
      <c r="G5234" s="91" t="s">
        <v>79</v>
      </c>
      <c r="H5234" s="91">
        <v>229</v>
      </c>
      <c r="I5234" s="91" t="s">
        <v>3376</v>
      </c>
      <c r="J5234" s="2" t="s">
        <v>3337</v>
      </c>
      <c r="K5234" s="2" t="s">
        <v>3292</v>
      </c>
      <c r="L5234" s="2" t="s">
        <v>35</v>
      </c>
      <c r="M5234" s="91"/>
      <c r="N5234" s="64" t="s">
        <v>3292</v>
      </c>
      <c r="O5234" s="64" t="s">
        <v>45</v>
      </c>
      <c r="P5234" s="64" t="s">
        <v>3663</v>
      </c>
      <c r="Q5234" s="16">
        <v>0.04</v>
      </c>
      <c r="R5234" s="82"/>
      <c r="S5234" s="64"/>
      <c r="T5234" s="7">
        <v>0</v>
      </c>
      <c r="U5234" s="7">
        <v>10452000</v>
      </c>
      <c r="V5234" s="7">
        <v>9614888.8699999955</v>
      </c>
      <c r="W5234" s="83">
        <f t="shared" si="789"/>
        <v>837111.13000000454</v>
      </c>
      <c r="X5234" s="83">
        <f t="shared" si="790"/>
        <v>9245085.4519230723</v>
      </c>
      <c r="Y5234" s="83"/>
      <c r="Z5234" s="16">
        <v>0</v>
      </c>
      <c r="AA5234" s="7">
        <v>0</v>
      </c>
      <c r="AB5234" s="7">
        <f t="shared" si="793"/>
        <v>9245085.4519230723</v>
      </c>
      <c r="AC5234" s="5">
        <f t="shared" si="794"/>
        <v>369803.41807692312</v>
      </c>
      <c r="AD5234" s="83">
        <f t="shared" si="791"/>
        <v>9614888.8699999955</v>
      </c>
      <c r="AE5234" s="3">
        <v>0.06</v>
      </c>
      <c r="AF5234" s="7">
        <f t="shared" si="795"/>
        <v>576893.33219999971</v>
      </c>
      <c r="AG5234" s="16">
        <v>0</v>
      </c>
      <c r="AH5234" s="83">
        <f t="shared" si="792"/>
        <v>9614888.8699999955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3418</v>
      </c>
      <c r="B5235" s="91" t="s">
        <v>35</v>
      </c>
      <c r="C5235" s="91" t="s">
        <v>59</v>
      </c>
      <c r="D5235" s="91" t="s">
        <v>60</v>
      </c>
      <c r="E5235" s="91" t="s">
        <v>79</v>
      </c>
      <c r="F5235" s="91" t="s">
        <v>335</v>
      </c>
      <c r="G5235" s="91" t="s">
        <v>79</v>
      </c>
      <c r="H5235" s="91">
        <v>229</v>
      </c>
      <c r="I5235" s="91" t="s">
        <v>3376</v>
      </c>
      <c r="J5235" s="2" t="s">
        <v>3337</v>
      </c>
      <c r="K5235" s="2" t="s">
        <v>3292</v>
      </c>
      <c r="L5235" s="2" t="s">
        <v>35</v>
      </c>
      <c r="M5235" s="91"/>
      <c r="N5235" s="64" t="s">
        <v>3292</v>
      </c>
      <c r="O5235" s="64" t="s">
        <v>45</v>
      </c>
      <c r="P5235" s="64" t="s">
        <v>3664</v>
      </c>
      <c r="Q5235" s="16">
        <v>0</v>
      </c>
      <c r="R5235" s="82"/>
      <c r="S5235" s="64"/>
      <c r="T5235" s="7">
        <v>0</v>
      </c>
      <c r="U5235" s="7">
        <v>600000</v>
      </c>
      <c r="V5235" s="7">
        <v>44100.200000001118</v>
      </c>
      <c r="W5235" s="83">
        <f t="shared" si="789"/>
        <v>555899.79999999888</v>
      </c>
      <c r="X5235" s="83">
        <f t="shared" si="790"/>
        <v>44100.200000001118</v>
      </c>
      <c r="Y5235" s="83"/>
      <c r="Z5235" s="16">
        <v>0</v>
      </c>
      <c r="AA5235" s="7">
        <v>0</v>
      </c>
      <c r="AB5235" s="7">
        <f t="shared" si="793"/>
        <v>44100.200000001118</v>
      </c>
      <c r="AC5235" s="5">
        <f t="shared" si="794"/>
        <v>0</v>
      </c>
      <c r="AD5235" s="83">
        <f t="shared" si="791"/>
        <v>44100.200000001118</v>
      </c>
      <c r="AE5235" s="3">
        <v>0.06</v>
      </c>
      <c r="AF5235" s="7">
        <f t="shared" si="795"/>
        <v>2646.012000000067</v>
      </c>
      <c r="AG5235" s="16">
        <v>0</v>
      </c>
      <c r="AH5235" s="83">
        <f t="shared" si="792"/>
        <v>44100.200000001118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3418</v>
      </c>
      <c r="B5236" s="91" t="s">
        <v>35</v>
      </c>
      <c r="C5236" s="91" t="s">
        <v>59</v>
      </c>
      <c r="D5236" s="91" t="s">
        <v>60</v>
      </c>
      <c r="E5236" s="91" t="s">
        <v>408</v>
      </c>
      <c r="F5236" s="91" t="s">
        <v>3665</v>
      </c>
      <c r="G5236" s="91" t="s">
        <v>408</v>
      </c>
      <c r="H5236" s="91">
        <v>229</v>
      </c>
      <c r="I5236" s="91" t="s">
        <v>3376</v>
      </c>
      <c r="J5236" s="2" t="s">
        <v>3337</v>
      </c>
      <c r="K5236" s="2" t="s">
        <v>3292</v>
      </c>
      <c r="L5236" s="2" t="s">
        <v>35</v>
      </c>
      <c r="M5236" s="91"/>
      <c r="N5236" s="64" t="s">
        <v>3292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26870910</v>
      </c>
      <c r="V5236" s="7">
        <v>17371998.249999989</v>
      </c>
      <c r="W5236" s="83">
        <f t="shared" si="789"/>
        <v>9498911.7500000112</v>
      </c>
      <c r="X5236" s="83">
        <f t="shared" si="790"/>
        <v>17371998.249999989</v>
      </c>
      <c r="Y5236" s="83"/>
      <c r="Z5236" s="16">
        <v>0</v>
      </c>
      <c r="AA5236" s="7">
        <v>0</v>
      </c>
      <c r="AB5236" s="7">
        <f t="shared" si="793"/>
        <v>17371998.249999989</v>
      </c>
      <c r="AC5236" s="5">
        <f t="shared" si="794"/>
        <v>1042319.8949999993</v>
      </c>
      <c r="AD5236" s="83">
        <f t="shared" si="791"/>
        <v>17371998.249999989</v>
      </c>
      <c r="AE5236" s="3">
        <v>0.06</v>
      </c>
      <c r="AF5236" s="7">
        <f t="shared" si="795"/>
        <v>1042319.8949999993</v>
      </c>
      <c r="AG5236" s="16">
        <v>0</v>
      </c>
      <c r="AH5236" s="83">
        <f t="shared" si="792"/>
        <v>17371998.249999989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3418</v>
      </c>
      <c r="B5237" s="91" t="s">
        <v>35</v>
      </c>
      <c r="C5237" s="91" t="s">
        <v>59</v>
      </c>
      <c r="D5237" s="91" t="s">
        <v>60</v>
      </c>
      <c r="E5237" s="91" t="s">
        <v>3666</v>
      </c>
      <c r="F5237" s="91" t="s">
        <v>3667</v>
      </c>
      <c r="G5237" s="91" t="s">
        <v>3666</v>
      </c>
      <c r="H5237" s="91">
        <v>229</v>
      </c>
      <c r="I5237" s="91" t="s">
        <v>3376</v>
      </c>
      <c r="J5237" s="2" t="s">
        <v>3337</v>
      </c>
      <c r="K5237" s="2" t="s">
        <v>3292</v>
      </c>
      <c r="L5237" s="2" t="s">
        <v>35</v>
      </c>
      <c r="M5237" s="91"/>
      <c r="N5237" s="64" t="s">
        <v>3292</v>
      </c>
      <c r="O5237" s="64" t="s">
        <v>45</v>
      </c>
      <c r="P5237" s="64" t="s">
        <v>76</v>
      </c>
      <c r="Q5237" s="16">
        <v>0.06</v>
      </c>
      <c r="R5237" s="82"/>
      <c r="S5237" s="64"/>
      <c r="T5237" s="7">
        <v>0</v>
      </c>
      <c r="U5237" s="7">
        <v>2553840.42</v>
      </c>
      <c r="V5237" s="7">
        <v>2524878.6000000127</v>
      </c>
      <c r="W5237" s="83">
        <f t="shared" si="789"/>
        <v>28961.81999998726</v>
      </c>
      <c r="X5237" s="83">
        <f t="shared" si="790"/>
        <v>2524878.6000000127</v>
      </c>
      <c r="Y5237" s="83"/>
      <c r="Z5237" s="16">
        <v>0</v>
      </c>
      <c r="AA5237" s="7">
        <v>0</v>
      </c>
      <c r="AB5237" s="7">
        <f t="shared" si="793"/>
        <v>2524878.6000000127</v>
      </c>
      <c r="AC5237" s="5">
        <f t="shared" si="794"/>
        <v>151492.71600000074</v>
      </c>
      <c r="AD5237" s="83">
        <f t="shared" si="791"/>
        <v>2524878.6000000127</v>
      </c>
      <c r="AE5237" s="3">
        <v>0.06</v>
      </c>
      <c r="AF5237" s="7">
        <f t="shared" si="795"/>
        <v>151492.71600000074</v>
      </c>
      <c r="AG5237" s="16">
        <v>0</v>
      </c>
      <c r="AH5237" s="83">
        <f t="shared" si="792"/>
        <v>2524878.6000000127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3417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3335</v>
      </c>
      <c r="K5238" s="2" t="s">
        <v>3284</v>
      </c>
      <c r="L5238" s="2" t="s">
        <v>35</v>
      </c>
      <c r="M5238" s="91" t="s">
        <v>485</v>
      </c>
      <c r="N5238" s="64"/>
      <c r="O5238" s="64" t="s">
        <v>3668</v>
      </c>
      <c r="P5238" s="64" t="s">
        <v>41</v>
      </c>
      <c r="Q5238" s="16">
        <v>0</v>
      </c>
      <c r="R5238" s="82">
        <v>1000043032</v>
      </c>
      <c r="S5238" s="64"/>
      <c r="T5238" s="13">
        <v>0</v>
      </c>
      <c r="U5238" s="13">
        <v>0</v>
      </c>
      <c r="V5238" s="13">
        <v>9080</v>
      </c>
      <c r="W5238" s="83">
        <f t="shared" si="789"/>
        <v>-9080</v>
      </c>
      <c r="X5238" s="83">
        <f t="shared" si="790"/>
        <v>9080</v>
      </c>
      <c r="Y5238" s="83"/>
      <c r="Z5238" s="16">
        <v>0</v>
      </c>
      <c r="AA5238" s="7">
        <v>0</v>
      </c>
      <c r="AB5238" s="7">
        <f t="shared" si="793"/>
        <v>9080</v>
      </c>
      <c r="AC5238" s="5">
        <f t="shared" si="794"/>
        <v>0</v>
      </c>
      <c r="AD5238" s="83">
        <f t="shared" si="791"/>
        <v>9080</v>
      </c>
      <c r="AE5238" s="3">
        <v>7.0000000000000007E-2</v>
      </c>
      <c r="AF5238" s="7">
        <f t="shared" si="795"/>
        <v>635.6</v>
      </c>
      <c r="AG5238" s="16">
        <v>0</v>
      </c>
      <c r="AH5238" s="83">
        <f t="shared" si="792"/>
        <v>9080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3418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3335</v>
      </c>
      <c r="K5239" s="2" t="s">
        <v>3284</v>
      </c>
      <c r="L5239" s="2" t="s">
        <v>35</v>
      </c>
      <c r="M5239" s="91" t="s">
        <v>478</v>
      </c>
      <c r="N5239" s="64"/>
      <c r="O5239" s="64" t="s">
        <v>3669</v>
      </c>
      <c r="P5239" s="64" t="s">
        <v>41</v>
      </c>
      <c r="Q5239" s="16">
        <v>0</v>
      </c>
      <c r="R5239" s="82">
        <v>1000054594</v>
      </c>
      <c r="S5239" s="64"/>
      <c r="T5239" s="13">
        <v>0</v>
      </c>
      <c r="U5239" s="13">
        <v>0</v>
      </c>
      <c r="V5239" s="13">
        <v>7807.77</v>
      </c>
      <c r="W5239" s="83">
        <f t="shared" si="789"/>
        <v>-7807.77</v>
      </c>
      <c r="X5239" s="83">
        <f t="shared" si="790"/>
        <v>7807.77</v>
      </c>
      <c r="Y5239" s="83"/>
      <c r="Z5239" s="16">
        <v>0</v>
      </c>
      <c r="AA5239" s="7">
        <v>0</v>
      </c>
      <c r="AB5239" s="7">
        <f t="shared" si="793"/>
        <v>7807.77</v>
      </c>
      <c r="AC5239" s="5">
        <f t="shared" si="794"/>
        <v>0</v>
      </c>
      <c r="AD5239" s="83">
        <f t="shared" si="791"/>
        <v>7807.77</v>
      </c>
      <c r="AE5239" s="3">
        <v>7.0000000000000007E-2</v>
      </c>
      <c r="AF5239" s="7">
        <f t="shared" si="795"/>
        <v>546.54390000000012</v>
      </c>
      <c r="AG5239" s="16">
        <v>0</v>
      </c>
      <c r="AH5239" s="83">
        <f t="shared" si="792"/>
        <v>7807.77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3417</v>
      </c>
      <c r="B5240" s="91" t="s">
        <v>35</v>
      </c>
      <c r="C5240" s="91" t="s">
        <v>65</v>
      </c>
      <c r="D5240" s="91" t="s">
        <v>66</v>
      </c>
      <c r="E5240" s="91" t="s">
        <v>1910</v>
      </c>
      <c r="F5240" s="91" t="s">
        <v>1911</v>
      </c>
      <c r="G5240" s="91" t="s">
        <v>1910</v>
      </c>
      <c r="H5240" s="91">
        <v>62</v>
      </c>
      <c r="I5240" s="91" t="s">
        <v>411</v>
      </c>
      <c r="J5240" s="2" t="s">
        <v>3335</v>
      </c>
      <c r="K5240" s="2" t="s">
        <v>3284</v>
      </c>
      <c r="L5240" s="2" t="s">
        <v>35</v>
      </c>
      <c r="M5240" s="91" t="s">
        <v>477</v>
      </c>
      <c r="N5240" s="64"/>
      <c r="O5240" s="64" t="s">
        <v>3668</v>
      </c>
      <c r="P5240" s="64" t="s">
        <v>41</v>
      </c>
      <c r="Q5240" s="16">
        <v>0</v>
      </c>
      <c r="R5240" s="82">
        <v>1000057798</v>
      </c>
      <c r="S5240" s="64"/>
      <c r="T5240" s="13">
        <v>0</v>
      </c>
      <c r="U5240" s="13">
        <v>0</v>
      </c>
      <c r="V5240" s="13">
        <v>1012</v>
      </c>
      <c r="W5240" s="83">
        <f t="shared" si="789"/>
        <v>-1012</v>
      </c>
      <c r="X5240" s="83">
        <f t="shared" si="790"/>
        <v>1012</v>
      </c>
      <c r="Y5240" s="83"/>
      <c r="Z5240" s="16">
        <v>0</v>
      </c>
      <c r="AA5240" s="7">
        <v>0</v>
      </c>
      <c r="AB5240" s="7">
        <f t="shared" si="793"/>
        <v>1012</v>
      </c>
      <c r="AC5240" s="5">
        <f t="shared" si="794"/>
        <v>0</v>
      </c>
      <c r="AD5240" s="83">
        <f t="shared" si="791"/>
        <v>1012</v>
      </c>
      <c r="AE5240" s="3">
        <v>7.0000000000000007E-2</v>
      </c>
      <c r="AF5240" s="7">
        <f t="shared" si="795"/>
        <v>70.84</v>
      </c>
      <c r="AG5240" s="16">
        <v>0</v>
      </c>
      <c r="AH5240" s="83">
        <f t="shared" si="792"/>
        <v>1012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3417</v>
      </c>
      <c r="B5241" s="91" t="s">
        <v>35</v>
      </c>
      <c r="C5241" s="91" t="s">
        <v>36</v>
      </c>
      <c r="D5241" s="91" t="s">
        <v>54</v>
      </c>
      <c r="E5241" s="91" t="s">
        <v>293</v>
      </c>
      <c r="F5241" s="91" t="s">
        <v>293</v>
      </c>
      <c r="G5241" s="91" t="s">
        <v>293</v>
      </c>
      <c r="H5241" s="91">
        <v>22</v>
      </c>
      <c r="I5241" s="91" t="s">
        <v>2938</v>
      </c>
      <c r="J5241" s="2" t="s">
        <v>3313</v>
      </c>
      <c r="K5241" s="2" t="s">
        <v>3392</v>
      </c>
      <c r="L5241" s="2" t="s">
        <v>35</v>
      </c>
      <c r="M5241" s="91" t="s">
        <v>2958</v>
      </c>
      <c r="N5241" s="64"/>
      <c r="O5241" s="64" t="s">
        <v>413</v>
      </c>
      <c r="P5241" s="64" t="s">
        <v>3670</v>
      </c>
      <c r="Q5241" s="16">
        <v>0.02</v>
      </c>
      <c r="R5241" s="82">
        <v>46382</v>
      </c>
      <c r="S5241" s="64"/>
      <c r="T5241" s="84">
        <v>8511.7099999999991</v>
      </c>
      <c r="U5241" s="84">
        <v>0</v>
      </c>
      <c r="V5241" s="84">
        <v>0</v>
      </c>
      <c r="W5241" s="84">
        <f t="shared" si="789"/>
        <v>8511.7099999999991</v>
      </c>
      <c r="X5241" s="84">
        <f t="shared" si="790"/>
        <v>0</v>
      </c>
      <c r="Y5241" s="84"/>
      <c r="Z5241" s="16">
        <v>0</v>
      </c>
      <c r="AA5241" s="7">
        <v>0</v>
      </c>
      <c r="AB5241" s="7">
        <f t="shared" si="793"/>
        <v>0</v>
      </c>
      <c r="AC5241" s="5">
        <f t="shared" si="794"/>
        <v>0</v>
      </c>
      <c r="AD5241" s="84">
        <f t="shared" si="791"/>
        <v>0</v>
      </c>
      <c r="AE5241" s="3">
        <f>VLOOKUP(I5241,[1]媒体政策预估表!A:N,MATCH(O5241,[1]媒体政策预估表!$A$2:$M$2,0),0)</f>
        <v>0.09</v>
      </c>
      <c r="AF5241" s="7">
        <f t="shared" si="795"/>
        <v>0</v>
      </c>
      <c r="AG5241" s="16">
        <v>0</v>
      </c>
      <c r="AH5241" s="84">
        <f t="shared" ref="AH5241" si="797">AD5241</f>
        <v>0</v>
      </c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3700</v>
      </c>
      <c r="B5242" s="91" t="s">
        <v>35</v>
      </c>
      <c r="C5242" s="91" t="s">
        <v>65</v>
      </c>
      <c r="D5242" s="91" t="s">
        <v>124</v>
      </c>
      <c r="E5242" s="91" t="s">
        <v>510</v>
      </c>
      <c r="F5242" s="91" t="s">
        <v>510</v>
      </c>
      <c r="G5242" s="91" t="s">
        <v>510</v>
      </c>
      <c r="H5242" s="91">
        <v>360</v>
      </c>
      <c r="I5242" s="91" t="s">
        <v>1063</v>
      </c>
      <c r="J5242" s="2" t="s">
        <v>3336</v>
      </c>
      <c r="K5242" s="2" t="s">
        <v>3296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63250</v>
      </c>
      <c r="V5242" s="13">
        <v>63250</v>
      </c>
      <c r="W5242" s="83">
        <f>T5242+U5242-V5242</f>
        <v>0</v>
      </c>
      <c r="X5242" s="83">
        <f>IF(P5242="折扣",V5242*Q5242,IF(P5242="返现",V5242,V5242/(1+Q5242)))</f>
        <v>63250</v>
      </c>
      <c r="Y5242" s="83"/>
      <c r="Z5242" s="10">
        <v>0</v>
      </c>
      <c r="AA5242" s="7">
        <v>0</v>
      </c>
      <c r="AB5242" s="7">
        <f t="shared" si="793"/>
        <v>63250</v>
      </c>
      <c r="AC5242" s="5">
        <f t="shared" si="794"/>
        <v>0</v>
      </c>
      <c r="AD5242" s="13">
        <v>63250</v>
      </c>
      <c r="AE5242" s="85">
        <v>7.0000000000000007E-2</v>
      </c>
      <c r="AF5242" s="7">
        <f t="shared" si="795"/>
        <v>4427.5</v>
      </c>
      <c r="AG5242" s="10">
        <v>0</v>
      </c>
      <c r="AH5242" s="64"/>
      <c r="AI5242" s="64"/>
      <c r="AJ5242" s="1" t="e">
        <v>#N/A</v>
      </c>
      <c r="AK5242" s="12">
        <f t="shared" si="796"/>
        <v>0</v>
      </c>
    </row>
    <row r="5243" spans="1:37" hidden="1" x14ac:dyDescent="0.3">
      <c r="A5243" s="104" t="s">
        <v>3700</v>
      </c>
      <c r="B5243" s="91" t="s">
        <v>35</v>
      </c>
      <c r="C5243" s="91" t="s">
        <v>65</v>
      </c>
      <c r="D5243" s="91" t="s">
        <v>127</v>
      </c>
      <c r="E5243" s="91" t="s">
        <v>518</v>
      </c>
      <c r="F5243" s="91" t="s">
        <v>518</v>
      </c>
      <c r="G5243" s="91" t="s">
        <v>518</v>
      </c>
      <c r="H5243" s="91">
        <v>360</v>
      </c>
      <c r="I5243" s="91" t="s">
        <v>1063</v>
      </c>
      <c r="J5243" s="2" t="s">
        <v>3336</v>
      </c>
      <c r="K5243" s="2" t="s">
        <v>3296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21570</v>
      </c>
      <c r="V5243" s="13">
        <v>21570</v>
      </c>
      <c r="W5243" s="83">
        <f t="shared" ref="W5243:W5248" si="798">T5243+U5243-V5243</f>
        <v>0</v>
      </c>
      <c r="X5243" s="83">
        <f t="shared" ref="X5243:X5248" si="799">IF(P5243="折扣",V5243*Q5243,IF(P5243="返现",V5243,V5243/(1+Q5243)))</f>
        <v>21570</v>
      </c>
      <c r="Y5243" s="83"/>
      <c r="Z5243" s="10">
        <v>0</v>
      </c>
      <c r="AA5243" s="7">
        <v>0</v>
      </c>
      <c r="AB5243" s="7">
        <v>21570</v>
      </c>
      <c r="AC5243" s="5">
        <f t="shared" si="794"/>
        <v>0</v>
      </c>
      <c r="AD5243" s="13">
        <v>21570</v>
      </c>
      <c r="AE5243" s="85">
        <v>7.0000000000000007E-2</v>
      </c>
      <c r="AF5243" s="7">
        <f t="shared" si="795"/>
        <v>1509.9</v>
      </c>
      <c r="AG5243" s="10">
        <v>0</v>
      </c>
      <c r="AH5243" s="64"/>
      <c r="AI5243" s="64"/>
      <c r="AJ5243" s="1" t="s">
        <v>3360</v>
      </c>
      <c r="AK5243" s="12">
        <f t="shared" si="796"/>
        <v>0</v>
      </c>
    </row>
    <row r="5244" spans="1:37" hidden="1" x14ac:dyDescent="0.3">
      <c r="A5244" s="104" t="s">
        <v>3700</v>
      </c>
      <c r="B5244" s="91" t="s">
        <v>35</v>
      </c>
      <c r="C5244" s="91" t="s">
        <v>146</v>
      </c>
      <c r="D5244" s="91" t="s">
        <v>147</v>
      </c>
      <c r="E5244" s="91" t="s">
        <v>1388</v>
      </c>
      <c r="F5244" s="91" t="s">
        <v>1389</v>
      </c>
      <c r="G5244" s="91" t="s">
        <v>1388</v>
      </c>
      <c r="H5244" s="91">
        <v>360</v>
      </c>
      <c r="I5244" s="91" t="s">
        <v>1063</v>
      </c>
      <c r="J5244" s="2" t="s">
        <v>3336</v>
      </c>
      <c r="K5244" s="2" t="s">
        <v>3296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21315</v>
      </c>
      <c r="V5244" s="13">
        <v>21315</v>
      </c>
      <c r="W5244" s="83">
        <f t="shared" si="798"/>
        <v>0</v>
      </c>
      <c r="X5244" s="83">
        <f t="shared" si="799"/>
        <v>21315</v>
      </c>
      <c r="Y5244" s="83"/>
      <c r="Z5244" s="10">
        <v>0</v>
      </c>
      <c r="AA5244" s="7">
        <v>0</v>
      </c>
      <c r="AB5244" s="7">
        <f t="shared" si="793"/>
        <v>21315</v>
      </c>
      <c r="AC5244" s="5">
        <f t="shared" si="794"/>
        <v>0</v>
      </c>
      <c r="AD5244" s="13">
        <v>21315</v>
      </c>
      <c r="AE5244" s="85">
        <v>7.0000000000000007E-2</v>
      </c>
      <c r="AF5244" s="7">
        <f t="shared" si="795"/>
        <v>1492.0500000000002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3700</v>
      </c>
      <c r="B5245" s="91" t="s">
        <v>35</v>
      </c>
      <c r="C5245" s="91" t="s">
        <v>146</v>
      </c>
      <c r="D5245" s="91" t="s">
        <v>163</v>
      </c>
      <c r="E5245" s="91" t="s">
        <v>164</v>
      </c>
      <c r="F5245" s="91" t="s">
        <v>164</v>
      </c>
      <c r="G5245" s="91" t="s">
        <v>164</v>
      </c>
      <c r="H5245" s="91">
        <v>360</v>
      </c>
      <c r="I5245" s="91" t="s">
        <v>1063</v>
      </c>
      <c r="J5245" s="2" t="s">
        <v>3336</v>
      </c>
      <c r="K5245" s="2" t="s">
        <v>3296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70579.600000000006</v>
      </c>
      <c r="V5245" s="13">
        <v>70579.600000000006</v>
      </c>
      <c r="W5245" s="83">
        <f t="shared" si="798"/>
        <v>0</v>
      </c>
      <c r="X5245" s="83">
        <f t="shared" si="799"/>
        <v>70579.600000000006</v>
      </c>
      <c r="Y5245" s="83"/>
      <c r="Z5245" s="10">
        <v>0</v>
      </c>
      <c r="AA5245" s="7">
        <v>0</v>
      </c>
      <c r="AB5245" s="7">
        <f t="shared" si="793"/>
        <v>70579.600000000006</v>
      </c>
      <c r="AC5245" s="5">
        <f t="shared" si="794"/>
        <v>0</v>
      </c>
      <c r="AD5245" s="13">
        <v>70579.600000000006</v>
      </c>
      <c r="AE5245" s="85">
        <v>7.0000000000000007E-2</v>
      </c>
      <c r="AF5245" s="7">
        <f t="shared" si="795"/>
        <v>4940.572000000001</v>
      </c>
      <c r="AG5245" s="10">
        <v>0</v>
      </c>
      <c r="AH5245" s="64"/>
      <c r="AI5245" s="64"/>
      <c r="AJ5245" s="1" t="e">
        <v>#N/A</v>
      </c>
      <c r="AK5245" s="12">
        <f t="shared" si="796"/>
        <v>0</v>
      </c>
    </row>
    <row r="5246" spans="1:37" hidden="1" x14ac:dyDescent="0.3">
      <c r="A5246" s="104" t="s">
        <v>3700</v>
      </c>
      <c r="B5246" s="91" t="s">
        <v>35</v>
      </c>
      <c r="C5246" s="91" t="s">
        <v>166</v>
      </c>
      <c r="D5246" s="91" t="s">
        <v>176</v>
      </c>
      <c r="E5246" s="91" t="s">
        <v>1620</v>
      </c>
      <c r="F5246" s="91" t="s">
        <v>1620</v>
      </c>
      <c r="G5246" s="91" t="s">
        <v>1620</v>
      </c>
      <c r="H5246" s="91">
        <v>360</v>
      </c>
      <c r="I5246" s="91" t="s">
        <v>1063</v>
      </c>
      <c r="J5246" s="2" t="s">
        <v>3336</v>
      </c>
      <c r="K5246" s="2" t="s">
        <v>3296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142358.6</v>
      </c>
      <c r="V5246" s="13">
        <v>184537.8</v>
      </c>
      <c r="W5246" s="83">
        <v>0</v>
      </c>
      <c r="X5246" s="83">
        <f t="shared" si="799"/>
        <v>184537.8</v>
      </c>
      <c r="Y5246" s="83"/>
      <c r="Z5246" s="10">
        <v>0</v>
      </c>
      <c r="AA5246" s="7">
        <v>0</v>
      </c>
      <c r="AB5246" s="7">
        <f t="shared" si="793"/>
        <v>184537.8</v>
      </c>
      <c r="AC5246" s="5">
        <f t="shared" si="794"/>
        <v>0</v>
      </c>
      <c r="AD5246" s="13">
        <v>184537.8</v>
      </c>
      <c r="AE5246" s="85">
        <v>7.0000000000000007E-2</v>
      </c>
      <c r="AF5246" s="7">
        <f t="shared" si="795"/>
        <v>12917.646000000001</v>
      </c>
      <c r="AG5246" s="10">
        <v>0</v>
      </c>
      <c r="AH5246" s="64"/>
      <c r="AI5246" s="64" t="s">
        <v>3396</v>
      </c>
      <c r="AJ5246" s="1" t="e">
        <v>#N/A</v>
      </c>
      <c r="AK5246" s="12">
        <f t="shared" si="796"/>
        <v>0</v>
      </c>
    </row>
    <row r="5247" spans="1:37" hidden="1" x14ac:dyDescent="0.3">
      <c r="A5247" s="104" t="s">
        <v>3700</v>
      </c>
      <c r="B5247" s="91" t="s">
        <v>35</v>
      </c>
      <c r="C5247" s="91" t="s">
        <v>166</v>
      </c>
      <c r="D5247" s="91" t="s">
        <v>176</v>
      </c>
      <c r="E5247" s="91" t="s">
        <v>1699</v>
      </c>
      <c r="F5247" s="91" t="s">
        <v>1699</v>
      </c>
      <c r="G5247" s="91" t="s">
        <v>1699</v>
      </c>
      <c r="H5247" s="91">
        <v>360</v>
      </c>
      <c r="I5247" s="91" t="s">
        <v>1063</v>
      </c>
      <c r="J5247" s="2" t="s">
        <v>3336</v>
      </c>
      <c r="K5247" s="2" t="s">
        <v>3296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57855</v>
      </c>
      <c r="V5247" s="13">
        <v>57855</v>
      </c>
      <c r="W5247" s="83">
        <f t="shared" si="798"/>
        <v>0</v>
      </c>
      <c r="X5247" s="83">
        <f t="shared" si="799"/>
        <v>57855</v>
      </c>
      <c r="Y5247" s="83"/>
      <c r="Z5247" s="10">
        <v>0</v>
      </c>
      <c r="AA5247" s="7">
        <v>0</v>
      </c>
      <c r="AB5247" s="7">
        <f t="shared" si="793"/>
        <v>57855</v>
      </c>
      <c r="AC5247" s="5">
        <f t="shared" si="794"/>
        <v>0</v>
      </c>
      <c r="AD5247" s="13">
        <v>57855</v>
      </c>
      <c r="AE5247" s="85">
        <v>7.0000000000000007E-2</v>
      </c>
      <c r="AF5247" s="7">
        <f t="shared" si="795"/>
        <v>4049.8500000000004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3700</v>
      </c>
      <c r="B5248" s="91" t="s">
        <v>35</v>
      </c>
      <c r="C5248" s="91" t="s">
        <v>166</v>
      </c>
      <c r="D5248" s="91" t="s">
        <v>176</v>
      </c>
      <c r="E5248" s="91" t="s">
        <v>1751</v>
      </c>
      <c r="F5248" s="91" t="s">
        <v>1751</v>
      </c>
      <c r="G5248" s="91" t="s">
        <v>1751</v>
      </c>
      <c r="H5248" s="91">
        <v>360</v>
      </c>
      <c r="I5248" s="91" t="s">
        <v>1063</v>
      </c>
      <c r="J5248" s="2" t="s">
        <v>3336</v>
      </c>
      <c r="K5248" s="2" t="s">
        <v>3296</v>
      </c>
      <c r="L5248" s="2" t="s">
        <v>35</v>
      </c>
      <c r="M5248" s="91"/>
      <c r="N5248" s="64"/>
      <c r="O5248" s="64" t="s">
        <v>3176</v>
      </c>
      <c r="P5248" s="64" t="s">
        <v>41</v>
      </c>
      <c r="Q5248" s="10">
        <v>0</v>
      </c>
      <c r="R5248" s="64"/>
      <c r="S5248" s="64"/>
      <c r="T5248" s="13">
        <v>0</v>
      </c>
      <c r="U5248" s="13">
        <v>79170</v>
      </c>
      <c r="V5248" s="13">
        <v>79170</v>
      </c>
      <c r="W5248" s="83">
        <f t="shared" si="798"/>
        <v>0</v>
      </c>
      <c r="X5248" s="83">
        <f t="shared" si="799"/>
        <v>79170</v>
      </c>
      <c r="Y5248" s="83"/>
      <c r="Z5248" s="10">
        <v>0</v>
      </c>
      <c r="AA5248" s="7">
        <v>0</v>
      </c>
      <c r="AB5248" s="7">
        <f t="shared" si="793"/>
        <v>79170</v>
      </c>
      <c r="AC5248" s="5">
        <f t="shared" si="794"/>
        <v>0</v>
      </c>
      <c r="AD5248" s="13">
        <v>79170</v>
      </c>
      <c r="AE5248" s="85">
        <v>7.0000000000000007E-2</v>
      </c>
      <c r="AF5248" s="7">
        <f t="shared" si="795"/>
        <v>5541.9000000000005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3700</v>
      </c>
      <c r="B5249" s="91" t="s">
        <v>35</v>
      </c>
      <c r="C5249" s="91" t="s">
        <v>166</v>
      </c>
      <c r="D5249" s="91" t="s">
        <v>176</v>
      </c>
      <c r="E5249" s="91" t="s">
        <v>3172</v>
      </c>
      <c r="F5249" s="91" t="s">
        <v>3173</v>
      </c>
      <c r="G5249" s="91" t="s">
        <v>3172</v>
      </c>
      <c r="H5249" s="91">
        <v>65</v>
      </c>
      <c r="I5249" s="91" t="s">
        <v>3178</v>
      </c>
      <c r="J5249" s="2" t="s">
        <v>3698</v>
      </c>
      <c r="K5249" s="2"/>
      <c r="L5249" s="2" t="s">
        <v>3411</v>
      </c>
      <c r="M5249" s="91" t="s">
        <v>1745</v>
      </c>
      <c r="N5249" s="64"/>
      <c r="O5249" s="64" t="s">
        <v>413</v>
      </c>
      <c r="P5249" s="64" t="s">
        <v>41</v>
      </c>
      <c r="Q5249" s="10">
        <v>0</v>
      </c>
      <c r="R5249" s="64">
        <v>7056584</v>
      </c>
      <c r="S5249" s="64"/>
      <c r="T5249" s="83">
        <v>11376.98</v>
      </c>
      <c r="U5249" s="13"/>
      <c r="V5249" s="13">
        <v>0</v>
      </c>
      <c r="W5249" s="83">
        <f>T5249+U5249-V5249</f>
        <v>11376.98</v>
      </c>
      <c r="X5249" s="83">
        <f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3700</v>
      </c>
      <c r="B5250" s="91" t="s">
        <v>35</v>
      </c>
      <c r="C5250" s="91" t="s">
        <v>36</v>
      </c>
      <c r="D5250" s="91" t="s">
        <v>54</v>
      </c>
      <c r="E5250" s="91" t="s">
        <v>71</v>
      </c>
      <c r="F5250" s="91" t="s">
        <v>71</v>
      </c>
      <c r="G5250" s="91" t="s">
        <v>71</v>
      </c>
      <c r="H5250" s="91">
        <v>339</v>
      </c>
      <c r="I5250" s="91" t="s">
        <v>3175</v>
      </c>
      <c r="J5250" s="2" t="s">
        <v>3698</v>
      </c>
      <c r="K5250" s="2"/>
      <c r="L5250" s="2" t="s">
        <v>3411</v>
      </c>
      <c r="M5250" s="91"/>
      <c r="N5250" s="64"/>
      <c r="O5250" s="64" t="s">
        <v>413</v>
      </c>
      <c r="P5250" s="64" t="s">
        <v>46</v>
      </c>
      <c r="Q5250" s="10">
        <v>0.03</v>
      </c>
      <c r="R5250" s="64"/>
      <c r="S5250" s="64"/>
      <c r="T5250" s="83">
        <v>93395.28</v>
      </c>
      <c r="U5250" s="13"/>
      <c r="V5250" s="13">
        <v>0</v>
      </c>
      <c r="W5250" s="83">
        <f t="shared" ref="W5250:W5252" si="800">T5250+U5250-V5250</f>
        <v>93395.28</v>
      </c>
      <c r="X5250" s="83">
        <f t="shared" ref="X5250:X5252" si="801">IF(P5250="折扣",V5250*Q5250,IF(P5250="返现",V5250,V5250/(1+Q5250)))</f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3700</v>
      </c>
      <c r="B5251" s="91" t="s">
        <v>35</v>
      </c>
      <c r="C5251" s="91" t="s">
        <v>47</v>
      </c>
      <c r="D5251" s="91" t="s">
        <v>63</v>
      </c>
      <c r="E5251" s="91" t="s">
        <v>524</v>
      </c>
      <c r="F5251" s="91" t="s">
        <v>525</v>
      </c>
      <c r="G5251" s="91" t="s">
        <v>524</v>
      </c>
      <c r="H5251" s="91">
        <v>65</v>
      </c>
      <c r="I5251" s="91" t="s">
        <v>3178</v>
      </c>
      <c r="J5251" s="2" t="s">
        <v>3698</v>
      </c>
      <c r="K5251" s="2"/>
      <c r="L5251" s="2" t="s">
        <v>3411</v>
      </c>
      <c r="M5251" s="91" t="s">
        <v>524</v>
      </c>
      <c r="N5251" s="64"/>
      <c r="O5251" s="64" t="s">
        <v>413</v>
      </c>
      <c r="P5251" s="64" t="s">
        <v>46</v>
      </c>
      <c r="Q5251" s="10">
        <v>0.02</v>
      </c>
      <c r="R5251" s="64"/>
      <c r="S5251" s="64"/>
      <c r="T5251" s="83">
        <v>18381.79</v>
      </c>
      <c r="U5251" s="13"/>
      <c r="V5251" s="13">
        <v>0</v>
      </c>
      <c r="W5251" s="83">
        <f t="shared" si="800"/>
        <v>18381.79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3700</v>
      </c>
      <c r="B5252" s="91" t="s">
        <v>35</v>
      </c>
      <c r="C5252" s="91" t="s">
        <v>186</v>
      </c>
      <c r="D5252" s="91" t="s">
        <v>54</v>
      </c>
      <c r="E5252" s="91" t="s">
        <v>71</v>
      </c>
      <c r="F5252" s="91" t="s">
        <v>71</v>
      </c>
      <c r="G5252" s="91" t="s">
        <v>71</v>
      </c>
      <c r="H5252" s="91">
        <v>339</v>
      </c>
      <c r="I5252" s="91" t="s">
        <v>3175</v>
      </c>
      <c r="J5252" s="2" t="s">
        <v>3698</v>
      </c>
      <c r="K5252" s="2"/>
      <c r="L5252" s="2" t="s">
        <v>3411</v>
      </c>
      <c r="M5252" s="91" t="s">
        <v>71</v>
      </c>
      <c r="N5252" s="64"/>
      <c r="O5252" s="64" t="s">
        <v>45</v>
      </c>
      <c r="P5252" s="64" t="s">
        <v>46</v>
      </c>
      <c r="Q5252" s="10">
        <v>0.06</v>
      </c>
      <c r="R5252" s="64"/>
      <c r="S5252" s="64"/>
      <c r="T5252" s="83">
        <v>-3087.24</v>
      </c>
      <c r="U5252" s="13"/>
      <c r="V5252" s="13">
        <v>0</v>
      </c>
      <c r="W5252" s="83">
        <f t="shared" si="800"/>
        <v>-3087.24</v>
      </c>
      <c r="X5252" s="83">
        <f t="shared" si="801"/>
        <v>0</v>
      </c>
      <c r="Y5252" s="83"/>
      <c r="Z5252" s="10">
        <v>0</v>
      </c>
      <c r="AA5252" s="7">
        <v>0</v>
      </c>
      <c r="AB5252" s="7">
        <f t="shared" si="793"/>
        <v>0</v>
      </c>
      <c r="AC5252" s="5">
        <f t="shared" si="794"/>
        <v>0</v>
      </c>
      <c r="AD5252" s="13">
        <v>0</v>
      </c>
      <c r="AE5252" s="85">
        <v>0</v>
      </c>
      <c r="AF5252" s="7">
        <f t="shared" si="795"/>
        <v>0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3700</v>
      </c>
      <c r="B5253" s="91" t="s">
        <v>35</v>
      </c>
      <c r="C5253" s="91" t="s">
        <v>47</v>
      </c>
      <c r="D5253" s="91" t="s">
        <v>63</v>
      </c>
      <c r="E5253" s="91" t="s">
        <v>531</v>
      </c>
      <c r="F5253" s="91" t="s">
        <v>531</v>
      </c>
      <c r="G5253" s="91" t="s">
        <v>531</v>
      </c>
      <c r="H5253" s="91">
        <v>62</v>
      </c>
      <c r="I5253" s="91" t="s">
        <v>411</v>
      </c>
      <c r="J5253" s="2" t="s">
        <v>3335</v>
      </c>
      <c r="K5253" s="2" t="s">
        <v>3284</v>
      </c>
      <c r="L5253" s="2" t="s">
        <v>35</v>
      </c>
      <c r="M5253" s="91" t="s">
        <v>3671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123600</v>
      </c>
      <c r="V5253" s="13">
        <v>123600</v>
      </c>
      <c r="W5253" s="83">
        <f>T5253+U5253-V5253</f>
        <v>0</v>
      </c>
      <c r="X5253" s="83">
        <f>IF(P5253="折扣",V5253*Q5253,IF(P5253="返现",V5253,V5253/(1+Q5253)))</f>
        <v>123600</v>
      </c>
      <c r="Y5253" s="83"/>
      <c r="Z5253" s="10">
        <v>0</v>
      </c>
      <c r="AA5253" s="7">
        <v>0</v>
      </c>
      <c r="AB5253" s="7">
        <f t="shared" si="793"/>
        <v>123600</v>
      </c>
      <c r="AC5253" s="5">
        <f t="shared" si="794"/>
        <v>0</v>
      </c>
      <c r="AD5253" s="86">
        <v>123600</v>
      </c>
      <c r="AE5253" s="85">
        <v>7.0000000000000007E-2</v>
      </c>
      <c r="AF5253" s="7">
        <f t="shared" si="795"/>
        <v>8652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3700</v>
      </c>
      <c r="B5254" s="91" t="s">
        <v>35</v>
      </c>
      <c r="C5254" s="91" t="s">
        <v>146</v>
      </c>
      <c r="D5254" s="91" t="s">
        <v>147</v>
      </c>
      <c r="E5254" s="91" t="s">
        <v>584</v>
      </c>
      <c r="F5254" s="91" t="s">
        <v>584</v>
      </c>
      <c r="G5254" s="91" t="s">
        <v>584</v>
      </c>
      <c r="H5254" s="91">
        <v>62</v>
      </c>
      <c r="I5254" s="91" t="s">
        <v>411</v>
      </c>
      <c r="J5254" s="2" t="s">
        <v>3335</v>
      </c>
      <c r="K5254" s="2" t="s">
        <v>3284</v>
      </c>
      <c r="L5254" s="2" t="s">
        <v>35</v>
      </c>
      <c r="M5254" s="91" t="s">
        <v>3672</v>
      </c>
      <c r="N5254" s="64"/>
      <c r="O5254" s="64" t="s">
        <v>3176</v>
      </c>
      <c r="P5254" s="64" t="s">
        <v>41</v>
      </c>
      <c r="Q5254" s="10">
        <v>0</v>
      </c>
      <c r="R5254" s="64"/>
      <c r="S5254" s="64"/>
      <c r="T5254" s="13">
        <v>0</v>
      </c>
      <c r="U5254" s="13">
        <v>32700</v>
      </c>
      <c r="V5254" s="13">
        <v>32700</v>
      </c>
      <c r="W5254" s="83">
        <f>T5254+U5254-V5254</f>
        <v>0</v>
      </c>
      <c r="X5254" s="83">
        <f>IF(P5254="折扣",V5254*Q5254,IF(P5254="返现",V5254,V5254/(1+Q5254)))</f>
        <v>32700</v>
      </c>
      <c r="Y5254" s="83"/>
      <c r="Z5254" s="10">
        <v>0</v>
      </c>
      <c r="AA5254" s="7">
        <v>0</v>
      </c>
      <c r="AB5254" s="7">
        <f t="shared" si="793"/>
        <v>32700</v>
      </c>
      <c r="AC5254" s="5">
        <f t="shared" si="794"/>
        <v>0</v>
      </c>
      <c r="AD5254" s="86">
        <v>32700</v>
      </c>
      <c r="AE5254" s="85">
        <v>7.0000000000000007E-2</v>
      </c>
      <c r="AF5254" s="7">
        <f t="shared" si="795"/>
        <v>2289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3700</v>
      </c>
      <c r="B5255" s="91" t="s">
        <v>35</v>
      </c>
      <c r="C5255" s="91" t="s">
        <v>47</v>
      </c>
      <c r="D5255" s="91" t="s">
        <v>63</v>
      </c>
      <c r="E5255" s="91" t="s">
        <v>1915</v>
      </c>
      <c r="F5255" s="91" t="s">
        <v>1915</v>
      </c>
      <c r="G5255" s="91" t="s">
        <v>1915</v>
      </c>
      <c r="H5255" s="91">
        <v>224</v>
      </c>
      <c r="I5255" s="91" t="s">
        <v>3220</v>
      </c>
      <c r="J5255" s="2" t="s">
        <v>3334</v>
      </c>
      <c r="K5255" s="2" t="s">
        <v>3317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1000082509</v>
      </c>
      <c r="S5255" s="64"/>
      <c r="T5255" s="83">
        <v>1387.5</v>
      </c>
      <c r="U5255" s="13"/>
      <c r="V5255" s="13">
        <v>0</v>
      </c>
      <c r="W5255" s="83">
        <f t="shared" ref="W5255:W5265" si="802">T5255+U5255-V5255</f>
        <v>1387.5</v>
      </c>
      <c r="X5255" s="83">
        <f t="shared" ref="X5255:X5265" si="803">IF(P5255="折扣",V5255*Q5255,IF(P5255="返现",V5255,V5255/(1+Q5255)))</f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3700</v>
      </c>
      <c r="B5256" s="91" t="s">
        <v>35</v>
      </c>
      <c r="C5256" s="91" t="s">
        <v>146</v>
      </c>
      <c r="D5256" s="91" t="s">
        <v>154</v>
      </c>
      <c r="E5256" s="91" t="s">
        <v>3226</v>
      </c>
      <c r="F5256" s="91" t="s">
        <v>3226</v>
      </c>
      <c r="G5256" s="91" t="s">
        <v>3226</v>
      </c>
      <c r="H5256" s="91">
        <v>224</v>
      </c>
      <c r="I5256" s="91" t="s">
        <v>3220</v>
      </c>
      <c r="J5256" s="2" t="s">
        <v>3334</v>
      </c>
      <c r="K5256" s="2" t="s">
        <v>3317</v>
      </c>
      <c r="L5256" s="2" t="s">
        <v>35</v>
      </c>
      <c r="M5256" s="91" t="s">
        <v>3227</v>
      </c>
      <c r="N5256" s="64"/>
      <c r="O5256" s="64" t="s">
        <v>413</v>
      </c>
      <c r="P5256" s="64" t="s">
        <v>41</v>
      </c>
      <c r="Q5256" s="10">
        <v>0</v>
      </c>
      <c r="R5256" s="64">
        <v>1000043274</v>
      </c>
      <c r="S5256" s="64"/>
      <c r="T5256" s="83">
        <v>22550.75</v>
      </c>
      <c r="U5256" s="13"/>
      <c r="V5256" s="13">
        <v>0</v>
      </c>
      <c r="W5256" s="83">
        <f t="shared" si="802"/>
        <v>22550.75</v>
      </c>
      <c r="X5256" s="83">
        <f t="shared" si="803"/>
        <v>0</v>
      </c>
      <c r="Y5256" s="83"/>
      <c r="Z5256" s="10">
        <v>0</v>
      </c>
      <c r="AA5256" s="7">
        <v>0</v>
      </c>
      <c r="AB5256" s="7">
        <f t="shared" si="793"/>
        <v>0</v>
      </c>
      <c r="AC5256" s="5">
        <f t="shared" si="794"/>
        <v>0</v>
      </c>
      <c r="AD5256" s="13">
        <v>0</v>
      </c>
      <c r="AE5256" s="10">
        <v>0</v>
      </c>
      <c r="AF5256" s="7">
        <f t="shared" si="795"/>
        <v>0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3700</v>
      </c>
      <c r="B5257" s="91" t="s">
        <v>35</v>
      </c>
      <c r="C5257" s="91" t="s">
        <v>65</v>
      </c>
      <c r="D5257" s="91" t="s">
        <v>66</v>
      </c>
      <c r="E5257" s="91" t="s">
        <v>2869</v>
      </c>
      <c r="F5257" s="91" t="s">
        <v>2869</v>
      </c>
      <c r="G5257" s="91" t="s">
        <v>2869</v>
      </c>
      <c r="H5257" s="91">
        <v>103</v>
      </c>
      <c r="I5257" s="91" t="s">
        <v>424</v>
      </c>
      <c r="J5257" s="2" t="s">
        <v>3334</v>
      </c>
      <c r="K5257" s="2" t="s">
        <v>3319</v>
      </c>
      <c r="L5257" s="2" t="s">
        <v>35</v>
      </c>
      <c r="M5257" s="91" t="s">
        <v>3228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638606.93999999994</v>
      </c>
      <c r="U5257" s="13"/>
      <c r="V5257" s="13">
        <v>272538.17</v>
      </c>
      <c r="W5257" s="83">
        <f t="shared" si="802"/>
        <v>366068.76999999996</v>
      </c>
      <c r="X5257" s="83">
        <f t="shared" si="803"/>
        <v>272538.17</v>
      </c>
      <c r="Y5257" s="83"/>
      <c r="Z5257" s="10">
        <v>0</v>
      </c>
      <c r="AA5257" s="7">
        <v>0</v>
      </c>
      <c r="AB5257" s="7">
        <f t="shared" si="793"/>
        <v>272538.17</v>
      </c>
      <c r="AC5257" s="5">
        <f t="shared" si="794"/>
        <v>0</v>
      </c>
      <c r="AD5257" s="13">
        <v>267194.28000000003</v>
      </c>
      <c r="AE5257" s="10">
        <v>0.02</v>
      </c>
      <c r="AF5257" s="7">
        <f t="shared" si="795"/>
        <v>5343.8856000000005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3700</v>
      </c>
      <c r="B5258" s="91" t="s">
        <v>35</v>
      </c>
      <c r="C5258" s="91" t="s">
        <v>186</v>
      </c>
      <c r="D5258" s="91" t="s">
        <v>37</v>
      </c>
      <c r="E5258" s="91" t="s">
        <v>38</v>
      </c>
      <c r="F5258" s="91" t="s">
        <v>38</v>
      </c>
      <c r="G5258" s="91" t="s">
        <v>38</v>
      </c>
      <c r="H5258" s="91">
        <v>224</v>
      </c>
      <c r="I5258" s="91" t="s">
        <v>3220</v>
      </c>
      <c r="J5258" s="2" t="s">
        <v>3334</v>
      </c>
      <c r="K5258" s="2" t="s">
        <v>3317</v>
      </c>
      <c r="L5258" s="2" t="s">
        <v>35</v>
      </c>
      <c r="M5258" s="91" t="s">
        <v>3234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159441.73000000001</v>
      </c>
      <c r="U5258" s="13"/>
      <c r="V5258" s="13">
        <v>0</v>
      </c>
      <c r="W5258" s="83">
        <f t="shared" si="802"/>
        <v>159441.73000000001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3700</v>
      </c>
      <c r="B5259" s="91" t="s">
        <v>35</v>
      </c>
      <c r="C5259" s="91" t="s">
        <v>47</v>
      </c>
      <c r="D5259" s="91" t="s">
        <v>63</v>
      </c>
      <c r="E5259" s="91" t="s">
        <v>536</v>
      </c>
      <c r="F5259" s="91" t="s">
        <v>536</v>
      </c>
      <c r="G5259" s="91" t="s">
        <v>536</v>
      </c>
      <c r="H5259" s="91">
        <v>224</v>
      </c>
      <c r="I5259" s="91" t="s">
        <v>3220</v>
      </c>
      <c r="J5259" s="2" t="s">
        <v>3334</v>
      </c>
      <c r="K5259" s="2" t="s">
        <v>3317</v>
      </c>
      <c r="L5259" s="2" t="s">
        <v>35</v>
      </c>
      <c r="M5259" s="91" t="s">
        <v>3235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9968.7000000000007</v>
      </c>
      <c r="U5259" s="13"/>
      <c r="V5259" s="13">
        <v>0</v>
      </c>
      <c r="W5259" s="83">
        <f t="shared" si="802"/>
        <v>9968.7000000000007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3700</v>
      </c>
      <c r="B5260" s="91" t="s">
        <v>35</v>
      </c>
      <c r="C5260" s="91" t="s">
        <v>36</v>
      </c>
      <c r="D5260" s="91" t="s">
        <v>187</v>
      </c>
      <c r="E5260" s="91" t="s">
        <v>2342</v>
      </c>
      <c r="F5260" s="91" t="s">
        <v>2342</v>
      </c>
      <c r="G5260" s="91" t="s">
        <v>2342</v>
      </c>
      <c r="H5260" s="91">
        <v>224</v>
      </c>
      <c r="I5260" s="91" t="s">
        <v>3220</v>
      </c>
      <c r="J5260" s="2" t="s">
        <v>3334</v>
      </c>
      <c r="K5260" s="2" t="s">
        <v>3317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-2059.96</v>
      </c>
      <c r="U5260" s="13"/>
      <c r="V5260" s="13">
        <v>0</v>
      </c>
      <c r="W5260" s="83">
        <f t="shared" si="802"/>
        <v>-2059.96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si="793"/>
        <v>0</v>
      </c>
      <c r="AC5260" s="5">
        <f t="shared" si="794"/>
        <v>0</v>
      </c>
      <c r="AD5260" s="13">
        <v>0</v>
      </c>
      <c r="AE5260" s="10">
        <v>0</v>
      </c>
      <c r="AF5260" s="7">
        <f t="shared" si="795"/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3700</v>
      </c>
      <c r="B5261" s="91" t="s">
        <v>35</v>
      </c>
      <c r="C5261" s="91" t="s">
        <v>47</v>
      </c>
      <c r="D5261" s="91" t="s">
        <v>881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3220</v>
      </c>
      <c r="J5261" s="2" t="s">
        <v>3334</v>
      </c>
      <c r="K5261" s="2" t="s">
        <v>3317</v>
      </c>
      <c r="L5261" s="2" t="s">
        <v>35</v>
      </c>
      <c r="M5261" s="91" t="s">
        <v>3238</v>
      </c>
      <c r="N5261" s="64"/>
      <c r="O5261" s="64" t="s">
        <v>413</v>
      </c>
      <c r="P5261" s="64" t="s">
        <v>41</v>
      </c>
      <c r="Q5261" s="10">
        <v>0</v>
      </c>
      <c r="R5261" s="64"/>
      <c r="S5261" s="64"/>
      <c r="T5261" s="83">
        <v>-74481.459999999905</v>
      </c>
      <c r="U5261" s="13"/>
      <c r="V5261" s="13">
        <v>0</v>
      </c>
      <c r="W5261" s="83">
        <f t="shared" si="802"/>
        <v>-74481.459999999905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ref="AB5261:AB5324" si="804">X5261+AA5261</f>
        <v>0</v>
      </c>
      <c r="AC5261" s="5">
        <f t="shared" ref="AC5261:AC5304" si="805">IF(P5261="返现",X5261*Q5261,V5261-X5261)</f>
        <v>0</v>
      </c>
      <c r="AD5261" s="13">
        <v>0</v>
      </c>
      <c r="AE5261" s="10">
        <v>0</v>
      </c>
      <c r="AF5261" s="7">
        <f t="shared" ref="AF5261:AF5265" si="806">AD5261*AE5261</f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3700</v>
      </c>
      <c r="B5262" s="91" t="s">
        <v>35</v>
      </c>
      <c r="C5262" s="91" t="s">
        <v>146</v>
      </c>
      <c r="D5262" s="91" t="s">
        <v>147</v>
      </c>
      <c r="E5262" s="91" t="s">
        <v>3239</v>
      </c>
      <c r="F5262" s="91" t="s">
        <v>3239</v>
      </c>
      <c r="G5262" s="91" t="s">
        <v>3239</v>
      </c>
      <c r="H5262" s="91">
        <v>224</v>
      </c>
      <c r="I5262" s="91" t="s">
        <v>3220</v>
      </c>
      <c r="J5262" s="2" t="s">
        <v>3334</v>
      </c>
      <c r="K5262" s="2" t="s">
        <v>3317</v>
      </c>
      <c r="L5262" s="2" t="s">
        <v>35</v>
      </c>
      <c r="M5262" s="91" t="s">
        <v>3240</v>
      </c>
      <c r="N5262" s="64"/>
      <c r="O5262" s="64" t="s">
        <v>413</v>
      </c>
      <c r="P5262" s="64" t="s">
        <v>46</v>
      </c>
      <c r="Q5262" s="10">
        <v>0.01</v>
      </c>
      <c r="R5262" s="64"/>
      <c r="S5262" s="64"/>
      <c r="T5262" s="83">
        <v>-1516.75</v>
      </c>
      <c r="U5262" s="13"/>
      <c r="V5262" s="13">
        <v>0</v>
      </c>
      <c r="W5262" s="83">
        <f t="shared" si="802"/>
        <v>-1516.75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3700</v>
      </c>
      <c r="B5263" s="91" t="s">
        <v>35</v>
      </c>
      <c r="C5263" s="91" t="s">
        <v>146</v>
      </c>
      <c r="D5263" s="91" t="s">
        <v>163</v>
      </c>
      <c r="E5263" s="91" t="s">
        <v>2215</v>
      </c>
      <c r="F5263" s="91" t="s">
        <v>2215</v>
      </c>
      <c r="G5263" s="91" t="s">
        <v>2215</v>
      </c>
      <c r="H5263" s="91">
        <v>224</v>
      </c>
      <c r="I5263" s="91" t="s">
        <v>3220</v>
      </c>
      <c r="J5263" s="2" t="s">
        <v>3334</v>
      </c>
      <c r="K5263" s="2" t="s">
        <v>3317</v>
      </c>
      <c r="L5263" s="2" t="s">
        <v>35</v>
      </c>
      <c r="M5263" s="91" t="s">
        <v>3241</v>
      </c>
      <c r="N5263" s="64"/>
      <c r="O5263" s="64" t="s">
        <v>413</v>
      </c>
      <c r="P5263" s="64" t="s">
        <v>46</v>
      </c>
      <c r="Q5263" s="10">
        <v>0.02</v>
      </c>
      <c r="R5263" s="64"/>
      <c r="S5263" s="64"/>
      <c r="T5263" s="83">
        <v>45.899999999999899</v>
      </c>
      <c r="U5263" s="13"/>
      <c r="V5263" s="13">
        <v>0</v>
      </c>
      <c r="W5263" s="83">
        <f t="shared" si="802"/>
        <v>45.899999999999899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3700</v>
      </c>
      <c r="B5264" s="91" t="s">
        <v>35</v>
      </c>
      <c r="C5264" s="91" t="s">
        <v>186</v>
      </c>
      <c r="D5264" s="91" t="s">
        <v>54</v>
      </c>
      <c r="E5264" s="91" t="s">
        <v>2185</v>
      </c>
      <c r="F5264" s="91" t="s">
        <v>2185</v>
      </c>
      <c r="G5264" s="91" t="s">
        <v>2185</v>
      </c>
      <c r="H5264" s="91">
        <v>224</v>
      </c>
      <c r="I5264" s="91" t="s">
        <v>3220</v>
      </c>
      <c r="J5264" s="2" t="s">
        <v>3334</v>
      </c>
      <c r="K5264" s="2" t="s">
        <v>3317</v>
      </c>
      <c r="L5264" s="2" t="s">
        <v>35</v>
      </c>
      <c r="M5264" s="91" t="s">
        <v>3242</v>
      </c>
      <c r="N5264" s="64"/>
      <c r="O5264" s="64" t="s">
        <v>413</v>
      </c>
      <c r="P5264" s="64" t="s">
        <v>41</v>
      </c>
      <c r="Q5264" s="10">
        <v>0</v>
      </c>
      <c r="R5264" s="64"/>
      <c r="S5264" s="64"/>
      <c r="T5264" s="83">
        <v>-2426.1</v>
      </c>
      <c r="U5264" s="13"/>
      <c r="V5264" s="13">
        <v>0</v>
      </c>
      <c r="W5264" s="83">
        <f t="shared" si="802"/>
        <v>-2426.1</v>
      </c>
      <c r="X5264" s="83">
        <f t="shared" si="803"/>
        <v>0</v>
      </c>
      <c r="Y5264" s="83"/>
      <c r="Z5264" s="10">
        <v>0</v>
      </c>
      <c r="AA5264" s="7">
        <v>0</v>
      </c>
      <c r="AB5264" s="7">
        <f t="shared" si="804"/>
        <v>0</v>
      </c>
      <c r="AC5264" s="5">
        <f t="shared" si="805"/>
        <v>0</v>
      </c>
      <c r="AD5264" s="13">
        <v>0</v>
      </c>
      <c r="AE5264" s="10">
        <v>0</v>
      </c>
      <c r="AF5264" s="7">
        <f t="shared" si="806"/>
        <v>0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3700</v>
      </c>
      <c r="B5265" s="91" t="s">
        <v>35</v>
      </c>
      <c r="C5265" s="91" t="s">
        <v>65</v>
      </c>
      <c r="D5265" s="91" t="s">
        <v>66</v>
      </c>
      <c r="E5265" s="91" t="s">
        <v>2869</v>
      </c>
      <c r="F5265" s="91" t="s">
        <v>2869</v>
      </c>
      <c r="G5265" s="91" t="s">
        <v>2869</v>
      </c>
      <c r="H5265" s="91">
        <v>103</v>
      </c>
      <c r="I5265" s="91" t="s">
        <v>424</v>
      </c>
      <c r="J5265" s="2" t="s">
        <v>3334</v>
      </c>
      <c r="K5265" s="2" t="s">
        <v>3319</v>
      </c>
      <c r="L5265" s="2" t="s">
        <v>35</v>
      </c>
      <c r="M5265" s="91" t="s">
        <v>3228</v>
      </c>
      <c r="N5265" s="64"/>
      <c r="O5265" s="64" t="s">
        <v>45</v>
      </c>
      <c r="P5265" s="64" t="s">
        <v>41</v>
      </c>
      <c r="Q5265" s="10">
        <v>0</v>
      </c>
      <c r="R5265" s="64"/>
      <c r="S5265" s="64"/>
      <c r="T5265" s="83">
        <v>-22573.94</v>
      </c>
      <c r="U5265" s="13"/>
      <c r="V5265" s="13">
        <v>17391.849999999999</v>
      </c>
      <c r="W5265" s="83">
        <f t="shared" si="802"/>
        <v>-39965.789999999994</v>
      </c>
      <c r="X5265" s="83">
        <f t="shared" si="803"/>
        <v>17391.849999999999</v>
      </c>
      <c r="Y5265" s="83"/>
      <c r="Z5265" s="10">
        <v>0</v>
      </c>
      <c r="AA5265" s="7">
        <v>0</v>
      </c>
      <c r="AB5265" s="7">
        <f t="shared" si="804"/>
        <v>17391.849999999999</v>
      </c>
      <c r="AC5265" s="5">
        <f t="shared" si="805"/>
        <v>0</v>
      </c>
      <c r="AD5265" s="13">
        <v>16722.93</v>
      </c>
      <c r="AE5265" s="10">
        <v>0.04</v>
      </c>
      <c r="AF5265" s="7">
        <f t="shared" si="806"/>
        <v>668.91719999999998</v>
      </c>
      <c r="AG5265" s="10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3700</v>
      </c>
      <c r="B5266" s="91" t="s">
        <v>35</v>
      </c>
      <c r="C5266" s="91" t="s">
        <v>146</v>
      </c>
      <c r="D5266" s="91" t="s">
        <v>147</v>
      </c>
      <c r="E5266" s="91" t="s">
        <v>148</v>
      </c>
      <c r="F5266" s="91" t="s">
        <v>148</v>
      </c>
      <c r="G5266" s="91" t="s">
        <v>148</v>
      </c>
      <c r="H5266" s="105">
        <v>326</v>
      </c>
      <c r="I5266" s="91" t="s">
        <v>2423</v>
      </c>
      <c r="J5266" s="2" t="s">
        <v>3334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82500</v>
      </c>
      <c r="V5266" s="7">
        <v>230000</v>
      </c>
      <c r="W5266" s="83">
        <v>0</v>
      </c>
      <c r="X5266" s="83">
        <f>IF(P5266="折扣",V5266*Q5266,IF(P5266="返现",V5266,V5266/(1+Q5266)))</f>
        <v>230000</v>
      </c>
      <c r="Y5266" s="83"/>
      <c r="Z5266" s="16">
        <v>0</v>
      </c>
      <c r="AA5266" s="7">
        <v>0</v>
      </c>
      <c r="AB5266" s="7">
        <f t="shared" si="804"/>
        <v>230000</v>
      </c>
      <c r="AC5266" s="5">
        <f t="shared" si="805"/>
        <v>0</v>
      </c>
      <c r="AD5266" s="7">
        <v>230000</v>
      </c>
      <c r="AE5266" s="85">
        <v>0</v>
      </c>
      <c r="AF5266" s="7">
        <f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3700</v>
      </c>
      <c r="B5267" s="91" t="s">
        <v>35</v>
      </c>
      <c r="C5267" s="91" t="s">
        <v>59</v>
      </c>
      <c r="D5267" s="91" t="s">
        <v>60</v>
      </c>
      <c r="E5267" s="91" t="s">
        <v>3179</v>
      </c>
      <c r="F5267" s="91" t="s">
        <v>3179</v>
      </c>
      <c r="G5267" s="91" t="s">
        <v>3179</v>
      </c>
      <c r="H5267" s="105">
        <v>322</v>
      </c>
      <c r="I5267" s="91" t="s">
        <v>3180</v>
      </c>
      <c r="J5267" s="2" t="s">
        <v>3334</v>
      </c>
      <c r="K5267" s="2" t="s">
        <v>3308</v>
      </c>
      <c r="L5267" s="2" t="s">
        <v>35</v>
      </c>
      <c r="M5267" s="91"/>
      <c r="N5267" s="64"/>
      <c r="O5267" s="64" t="s">
        <v>45</v>
      </c>
      <c r="P5267" s="64" t="s">
        <v>41</v>
      </c>
      <c r="Q5267" s="16">
        <v>0</v>
      </c>
      <c r="R5267" s="87"/>
      <c r="S5267" s="64"/>
      <c r="T5267" s="7">
        <v>0</v>
      </c>
      <c r="U5267" s="7">
        <v>253068.93</v>
      </c>
      <c r="V5267" s="7">
        <v>253068.93</v>
      </c>
      <c r="W5267" s="83">
        <f>T5267+U5267-V5267</f>
        <v>0</v>
      </c>
      <c r="X5267" s="83">
        <f>IF(P5267="折扣",V5267*Q5267,IF(P5267="返现",V5267,V5267/(1+Q5267)))</f>
        <v>253068.93</v>
      </c>
      <c r="Y5267" s="83"/>
      <c r="Z5267" s="16">
        <v>0</v>
      </c>
      <c r="AA5267" s="7">
        <v>0</v>
      </c>
      <c r="AB5267" s="7">
        <f t="shared" si="804"/>
        <v>253068.93</v>
      </c>
      <c r="AC5267" s="5">
        <f t="shared" si="805"/>
        <v>0</v>
      </c>
      <c r="AD5267" s="7">
        <v>253068.93</v>
      </c>
      <c r="AE5267" s="85">
        <v>0</v>
      </c>
      <c r="AF5267" s="7">
        <f t="shared" ref="AF5267:AF5300" si="807">AD5267*AE5267</f>
        <v>0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3700</v>
      </c>
      <c r="B5268" s="91" t="s">
        <v>35</v>
      </c>
      <c r="C5268" s="91" t="s">
        <v>59</v>
      </c>
      <c r="D5268" s="91" t="s">
        <v>60</v>
      </c>
      <c r="E5268" s="91" t="s">
        <v>79</v>
      </c>
      <c r="F5268" s="91" t="s">
        <v>3201</v>
      </c>
      <c r="G5268" s="91" t="s">
        <v>79</v>
      </c>
      <c r="H5268" s="105">
        <v>229</v>
      </c>
      <c r="I5268" s="91" t="s">
        <v>3376</v>
      </c>
      <c r="J5268" s="2" t="s">
        <v>3337</v>
      </c>
      <c r="K5268" s="2" t="s">
        <v>3343</v>
      </c>
      <c r="L5268" s="2" t="s">
        <v>35</v>
      </c>
      <c r="M5268" s="91"/>
      <c r="N5268" s="64" t="s">
        <v>3699</v>
      </c>
      <c r="O5268" s="64" t="s">
        <v>3176</v>
      </c>
      <c r="P5268" s="64" t="s">
        <v>93</v>
      </c>
      <c r="Q5268" s="16">
        <v>0.88</v>
      </c>
      <c r="R5268" s="87"/>
      <c r="S5268" s="64"/>
      <c r="T5268" s="7">
        <v>0</v>
      </c>
      <c r="U5268" s="7">
        <v>538200</v>
      </c>
      <c r="V5268" s="7">
        <v>538200</v>
      </c>
      <c r="W5268" s="83">
        <f>T5268+U5268-V5268</f>
        <v>0</v>
      </c>
      <c r="X5268" s="83">
        <f>IF(P5268="折扣",V5268*Q5268,IF(P5268="返现",V5268,V5268/(1+Q5268)))</f>
        <v>473616</v>
      </c>
      <c r="Y5268" s="83"/>
      <c r="Z5268" s="16">
        <v>0</v>
      </c>
      <c r="AA5268" s="7">
        <v>0</v>
      </c>
      <c r="AB5268" s="7">
        <f t="shared" si="804"/>
        <v>473616</v>
      </c>
      <c r="AC5268" s="5">
        <f t="shared" si="805"/>
        <v>64584</v>
      </c>
      <c r="AD5268" s="7">
        <v>538200</v>
      </c>
      <c r="AE5268" s="85">
        <v>0.16</v>
      </c>
      <c r="AF5268" s="7">
        <f t="shared" si="807"/>
        <v>86112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3700</v>
      </c>
      <c r="B5269" s="91" t="s">
        <v>35</v>
      </c>
      <c r="C5269" s="91" t="s">
        <v>47</v>
      </c>
      <c r="D5269" s="91" t="s">
        <v>63</v>
      </c>
      <c r="E5269" s="91" t="s">
        <v>3189</v>
      </c>
      <c r="F5269" s="91" t="s">
        <v>3189</v>
      </c>
      <c r="G5269" s="91" t="s">
        <v>3189</v>
      </c>
      <c r="H5269" s="105">
        <v>343</v>
      </c>
      <c r="I5269" s="91" t="s">
        <v>3191</v>
      </c>
      <c r="J5269" s="2" t="s">
        <v>3334</v>
      </c>
      <c r="K5269" s="2" t="s">
        <v>3306</v>
      </c>
      <c r="L5269" s="2" t="s">
        <v>35</v>
      </c>
      <c r="M5269" s="91"/>
      <c r="N5269" s="64"/>
      <c r="O5269" s="64" t="s">
        <v>45</v>
      </c>
      <c r="P5269" s="64" t="s">
        <v>46</v>
      </c>
      <c r="Q5269" s="16">
        <v>7.0000000000000007E-2</v>
      </c>
      <c r="R5269" s="87"/>
      <c r="S5269" s="64"/>
      <c r="T5269" s="7">
        <v>451864.56999999983</v>
      </c>
      <c r="U5269" s="7">
        <v>500000</v>
      </c>
      <c r="V5269" s="7">
        <v>653571.72</v>
      </c>
      <c r="W5269" s="83">
        <f>T5269+U5269-V5269</f>
        <v>298292.84999999986</v>
      </c>
      <c r="X5269" s="83">
        <f>IF(P5269="折扣",V5269*Q5269,IF(P5269="返现",V5269,V5269/(1+Q5269)))</f>
        <v>610814.69158878503</v>
      </c>
      <c r="Y5269" s="83"/>
      <c r="Z5269" s="16">
        <v>0</v>
      </c>
      <c r="AA5269" s="7">
        <v>0</v>
      </c>
      <c r="AB5269" s="7">
        <f t="shared" si="804"/>
        <v>610814.69158878503</v>
      </c>
      <c r="AC5269" s="5">
        <f t="shared" si="805"/>
        <v>42757.028411214938</v>
      </c>
      <c r="AD5269" s="7">
        <v>653571.72</v>
      </c>
      <c r="AE5269" s="85">
        <v>0.04</v>
      </c>
      <c r="AF5269" s="7">
        <f t="shared" si="807"/>
        <v>26142.8688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3700</v>
      </c>
      <c r="B5270" s="91" t="s">
        <v>35</v>
      </c>
      <c r="C5270" s="91" t="s">
        <v>36</v>
      </c>
      <c r="D5270" s="91" t="s">
        <v>54</v>
      </c>
      <c r="E5270" s="91" t="s">
        <v>55</v>
      </c>
      <c r="F5270" s="91" t="s">
        <v>55</v>
      </c>
      <c r="G5270" s="91" t="s">
        <v>55</v>
      </c>
      <c r="H5270" s="105">
        <v>264</v>
      </c>
      <c r="I5270" s="91" t="s">
        <v>3186</v>
      </c>
      <c r="J5270" s="2" t="s">
        <v>3334</v>
      </c>
      <c r="K5270" s="2" t="s">
        <v>3298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7">
        <v>242615.16999999993</v>
      </c>
      <c r="U5270" s="7">
        <v>0</v>
      </c>
      <c r="V5270" s="7">
        <v>0</v>
      </c>
      <c r="W5270" s="83">
        <f>T5270+U5270-V5270</f>
        <v>242615.16999999993</v>
      </c>
      <c r="X5270" s="83">
        <f>IF(P5270="折扣",V5270*Q5270,IF(P5270="返现",V5270,V5270/(1+Q5270)))</f>
        <v>0</v>
      </c>
      <c r="Y5270" s="83"/>
      <c r="Z5270" s="16">
        <v>0</v>
      </c>
      <c r="AA5270" s="7">
        <v>0</v>
      </c>
      <c r="AB5270" s="7">
        <f t="shared" si="804"/>
        <v>0</v>
      </c>
      <c r="AC5270" s="5">
        <f t="shared" si="805"/>
        <v>0</v>
      </c>
      <c r="AD5270" s="7">
        <v>0</v>
      </c>
      <c r="AE5270" s="85">
        <v>0</v>
      </c>
      <c r="AF5270" s="7">
        <f t="shared" si="807"/>
        <v>0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3700</v>
      </c>
      <c r="B5271" s="91" t="s">
        <v>35</v>
      </c>
      <c r="C5271" s="91" t="s">
        <v>146</v>
      </c>
      <c r="D5271" s="91" t="s">
        <v>147</v>
      </c>
      <c r="E5271" s="91" t="s">
        <v>151</v>
      </c>
      <c r="F5271" s="91" t="s">
        <v>151</v>
      </c>
      <c r="G5271" s="91" t="s">
        <v>151</v>
      </c>
      <c r="H5271" s="105">
        <v>343</v>
      </c>
      <c r="I5271" s="91" t="s">
        <v>3191</v>
      </c>
      <c r="J5271" s="2" t="s">
        <v>3334</v>
      </c>
      <c r="K5271" s="2" t="s">
        <v>3306</v>
      </c>
      <c r="L5271" s="2" t="s">
        <v>35</v>
      </c>
      <c r="M5271" s="91"/>
      <c r="N5271" s="64"/>
      <c r="O5271" s="64" t="s">
        <v>45</v>
      </c>
      <c r="P5271" s="64" t="s">
        <v>41</v>
      </c>
      <c r="Q5271" s="16">
        <v>0</v>
      </c>
      <c r="R5271" s="87"/>
      <c r="S5271" s="64"/>
      <c r="T5271" s="83">
        <v>286576.25</v>
      </c>
      <c r="U5271" s="7">
        <v>0</v>
      </c>
      <c r="V5271" s="7">
        <v>109179.44</v>
      </c>
      <c r="W5271" s="83">
        <f t="shared" ref="W5271:W5273" si="808">T5271+U5271-V5271</f>
        <v>177396.81</v>
      </c>
      <c r="X5271" s="83">
        <f t="shared" ref="X5271:X5273" si="809">IF(P5271="折扣",V5271*Q5271,IF(P5271="返现",V5271,V5271/(1+Q5271)))</f>
        <v>109179.44</v>
      </c>
      <c r="Y5271" s="83"/>
      <c r="Z5271" s="16">
        <v>0</v>
      </c>
      <c r="AA5271" s="7">
        <v>0</v>
      </c>
      <c r="AB5271" s="7">
        <f t="shared" si="804"/>
        <v>109179.44</v>
      </c>
      <c r="AC5271" s="5">
        <f t="shared" si="805"/>
        <v>0</v>
      </c>
      <c r="AD5271" s="7">
        <v>109179.44</v>
      </c>
      <c r="AE5271" s="85">
        <v>0.04</v>
      </c>
      <c r="AF5271" s="7">
        <f t="shared" si="807"/>
        <v>4367.1776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3700</v>
      </c>
      <c r="B5272" s="91" t="s">
        <v>35</v>
      </c>
      <c r="C5272" s="91" t="s">
        <v>166</v>
      </c>
      <c r="D5272" s="91" t="s">
        <v>176</v>
      </c>
      <c r="E5272" s="91" t="s">
        <v>178</v>
      </c>
      <c r="F5272" s="91" t="s">
        <v>178</v>
      </c>
      <c r="G5272" s="91" t="s">
        <v>178</v>
      </c>
      <c r="H5272" s="105">
        <v>343</v>
      </c>
      <c r="I5272" s="91" t="s">
        <v>3191</v>
      </c>
      <c r="J5272" s="2" t="s">
        <v>3334</v>
      </c>
      <c r="K5272" s="2" t="s">
        <v>3306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0.02</v>
      </c>
      <c r="R5272" s="87"/>
      <c r="S5272" s="64"/>
      <c r="T5272" s="83">
        <v>77055.920000000013</v>
      </c>
      <c r="U5272" s="7">
        <v>0</v>
      </c>
      <c r="V5272" s="7">
        <v>65079.329999999994</v>
      </c>
      <c r="W5272" s="83">
        <f t="shared" si="808"/>
        <v>11976.590000000018</v>
      </c>
      <c r="X5272" s="83">
        <f t="shared" si="809"/>
        <v>63803.26470588235</v>
      </c>
      <c r="Y5272" s="83"/>
      <c r="Z5272" s="16">
        <v>0</v>
      </c>
      <c r="AA5272" s="7">
        <v>0</v>
      </c>
      <c r="AB5272" s="7">
        <f t="shared" si="804"/>
        <v>63803.26470588235</v>
      </c>
      <c r="AC5272" s="5">
        <f t="shared" si="805"/>
        <v>1276.065294117645</v>
      </c>
      <c r="AD5272" s="7">
        <v>65079.329999999994</v>
      </c>
      <c r="AE5272" s="85">
        <v>0.04</v>
      </c>
      <c r="AF5272" s="7">
        <f t="shared" si="807"/>
        <v>2603.1731999999997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3700</v>
      </c>
      <c r="B5273" s="91" t="s">
        <v>35</v>
      </c>
      <c r="C5273" s="91" t="s">
        <v>65</v>
      </c>
      <c r="D5273" s="91" t="s">
        <v>124</v>
      </c>
      <c r="E5273" s="91" t="s">
        <v>3195</v>
      </c>
      <c r="F5273" s="91" t="s">
        <v>3195</v>
      </c>
      <c r="G5273" s="91" t="s">
        <v>3195</v>
      </c>
      <c r="H5273" s="105">
        <v>343</v>
      </c>
      <c r="I5273" s="91" t="s">
        <v>3191</v>
      </c>
      <c r="J5273" s="2" t="s">
        <v>3334</v>
      </c>
      <c r="K5273" s="2" t="s">
        <v>3306</v>
      </c>
      <c r="L5273" s="2" t="s">
        <v>35</v>
      </c>
      <c r="M5273" s="91"/>
      <c r="N5273" s="64"/>
      <c r="O5273" s="64" t="s">
        <v>45</v>
      </c>
      <c r="P5273" s="64" t="s">
        <v>46</v>
      </c>
      <c r="Q5273" s="16">
        <v>0.08</v>
      </c>
      <c r="R5273" s="87"/>
      <c r="S5273" s="64"/>
      <c r="T5273" s="83">
        <v>49999.999999999985</v>
      </c>
      <c r="U5273" s="7">
        <v>0</v>
      </c>
      <c r="V5273" s="7">
        <v>0</v>
      </c>
      <c r="W5273" s="83">
        <f t="shared" si="808"/>
        <v>49999.999999999985</v>
      </c>
      <c r="X5273" s="83">
        <f t="shared" si="809"/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0.04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3700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128</v>
      </c>
      <c r="I5274" s="123" t="s">
        <v>3673</v>
      </c>
      <c r="J5274" s="2" t="s">
        <v>3698</v>
      </c>
      <c r="K5274" s="2"/>
      <c r="L5274" s="2" t="s">
        <v>2714</v>
      </c>
      <c r="M5274" s="91" t="s">
        <v>73</v>
      </c>
      <c r="N5274" s="64"/>
      <c r="O5274" s="64" t="s">
        <v>413</v>
      </c>
      <c r="P5274" s="64" t="s">
        <v>41</v>
      </c>
      <c r="Q5274" s="16">
        <v>0</v>
      </c>
      <c r="R5274" s="87"/>
      <c r="S5274" s="64"/>
      <c r="T5274" s="83">
        <v>40943.42</v>
      </c>
      <c r="U5274" s="7">
        <v>0</v>
      </c>
      <c r="V5274" s="7">
        <v>0</v>
      </c>
      <c r="W5274" s="83">
        <f>T5274+U5274-V5274</f>
        <v>40943.42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3700</v>
      </c>
      <c r="B5275" s="91" t="s">
        <v>35</v>
      </c>
      <c r="C5275" s="91" t="s">
        <v>186</v>
      </c>
      <c r="D5275" s="91" t="s">
        <v>54</v>
      </c>
      <c r="E5275" s="91" t="s">
        <v>2580</v>
      </c>
      <c r="F5275" s="91" t="s">
        <v>3198</v>
      </c>
      <c r="G5275" s="91" t="s">
        <v>1848</v>
      </c>
      <c r="H5275" s="105">
        <v>323</v>
      </c>
      <c r="I5275" s="91" t="s">
        <v>3674</v>
      </c>
      <c r="J5275" s="2" t="s">
        <v>3698</v>
      </c>
      <c r="K5275" s="2"/>
      <c r="L5275" s="2" t="s">
        <v>3411</v>
      </c>
      <c r="M5275" s="91" t="s">
        <v>2580</v>
      </c>
      <c r="N5275" s="64"/>
      <c r="O5275" s="64" t="s">
        <v>45</v>
      </c>
      <c r="P5275" s="64" t="s">
        <v>41</v>
      </c>
      <c r="Q5275" s="16">
        <v>0</v>
      </c>
      <c r="R5275" s="87"/>
      <c r="S5275" s="64"/>
      <c r="T5275" s="83">
        <v>18870.099999999999</v>
      </c>
      <c r="U5275" s="7">
        <v>0</v>
      </c>
      <c r="V5275" s="7">
        <v>0</v>
      </c>
      <c r="W5275" s="83">
        <f>T5275+U5275-V5275</f>
        <v>18870.099999999999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3700</v>
      </c>
      <c r="B5276" s="91" t="s">
        <v>35</v>
      </c>
      <c r="C5276" s="91" t="s">
        <v>186</v>
      </c>
      <c r="D5276" s="91" t="s">
        <v>54</v>
      </c>
      <c r="E5276" s="91" t="s">
        <v>1861</v>
      </c>
      <c r="F5276" s="91" t="s">
        <v>3196</v>
      </c>
      <c r="G5276" s="91" t="s">
        <v>1848</v>
      </c>
      <c r="H5276" s="105">
        <v>128</v>
      </c>
      <c r="I5276" s="123" t="s">
        <v>3197</v>
      </c>
      <c r="J5276" s="2" t="s">
        <v>3698</v>
      </c>
      <c r="K5276" s="2"/>
      <c r="L5276" s="2" t="s">
        <v>2714</v>
      </c>
      <c r="M5276" s="91" t="s">
        <v>1861</v>
      </c>
      <c r="N5276" s="64"/>
      <c r="O5276" s="64" t="s">
        <v>413</v>
      </c>
      <c r="P5276" s="64" t="s">
        <v>41</v>
      </c>
      <c r="Q5276" s="16">
        <v>0</v>
      </c>
      <c r="R5276" s="87"/>
      <c r="S5276" s="64"/>
      <c r="T5276" s="83">
        <v>14857.4</v>
      </c>
      <c r="U5276" s="7">
        <v>0</v>
      </c>
      <c r="V5276" s="7">
        <v>0</v>
      </c>
      <c r="W5276" s="83">
        <f>T5276+U5276-V5276</f>
        <v>14857.4</v>
      </c>
      <c r="X5276" s="83">
        <f>IF(P5276="折扣",V5276*Q5276,IF(P5276="返现",V5276,V5276/(1+Q5276)))</f>
        <v>0</v>
      </c>
      <c r="Y5276" s="83"/>
      <c r="Z5276" s="16">
        <v>0</v>
      </c>
      <c r="AA5276" s="7">
        <v>0</v>
      </c>
      <c r="AB5276" s="7">
        <f t="shared" si="804"/>
        <v>0</v>
      </c>
      <c r="AC5276" s="5">
        <f t="shared" si="805"/>
        <v>0</v>
      </c>
      <c r="AD5276" s="7">
        <v>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3700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3333</v>
      </c>
      <c r="K5277" s="2" t="s">
        <v>3333</v>
      </c>
      <c r="L5277" s="2" t="s">
        <v>35</v>
      </c>
      <c r="M5277" s="91"/>
      <c r="N5277" s="64"/>
      <c r="O5277" s="64" t="s">
        <v>3232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400000</v>
      </c>
      <c r="V5277" s="7">
        <v>400000</v>
      </c>
      <c r="W5277" s="7">
        <v>0</v>
      </c>
      <c r="X5277" s="83">
        <f>IF(P5277="折扣",V5277*Q5277,IF(P5277="返现",V5277,V5277/(1+Q5277)))</f>
        <v>400000</v>
      </c>
      <c r="Y5277" s="83"/>
      <c r="Z5277" s="16">
        <v>0</v>
      </c>
      <c r="AA5277" s="7">
        <v>0</v>
      </c>
      <c r="AB5277" s="7">
        <f t="shared" si="804"/>
        <v>400000</v>
      </c>
      <c r="AC5277" s="5">
        <f t="shared" si="805"/>
        <v>0</v>
      </c>
      <c r="AD5277" s="88">
        <v>400000</v>
      </c>
      <c r="AE5277" s="85">
        <v>0</v>
      </c>
      <c r="AF5277" s="7">
        <f t="shared" si="807"/>
        <v>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3700</v>
      </c>
      <c r="B5278" s="91" t="s">
        <v>35</v>
      </c>
      <c r="C5278" s="91" t="s">
        <v>65</v>
      </c>
      <c r="D5278" s="91" t="s">
        <v>66</v>
      </c>
      <c r="E5278" s="91" t="s">
        <v>134</v>
      </c>
      <c r="F5278" s="91" t="s">
        <v>134</v>
      </c>
      <c r="G5278" s="91" t="s">
        <v>134</v>
      </c>
      <c r="H5278" s="105">
        <v>237</v>
      </c>
      <c r="I5278" s="91" t="s">
        <v>2377</v>
      </c>
      <c r="J5278" s="2" t="s">
        <v>3333</v>
      </c>
      <c r="K5278" s="2" t="s">
        <v>3333</v>
      </c>
      <c r="L5278" s="2" t="s">
        <v>35</v>
      </c>
      <c r="M5278" s="91"/>
      <c r="N5278" s="64"/>
      <c r="O5278" s="64" t="s">
        <v>3203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575000</v>
      </c>
      <c r="V5278" s="88">
        <v>575000</v>
      </c>
      <c r="W5278" s="7">
        <v>0</v>
      </c>
      <c r="X5278" s="83">
        <f t="shared" ref="X5278:X5298" si="810">IF(P5278="折扣",V5278*Q5278,IF(P5278="返现",V5278,V5278/(1+Q5278)))</f>
        <v>575000</v>
      </c>
      <c r="Y5278" s="83"/>
      <c r="Z5278" s="16">
        <v>0</v>
      </c>
      <c r="AA5278" s="7">
        <v>0</v>
      </c>
      <c r="AB5278" s="7">
        <f t="shared" si="804"/>
        <v>575000</v>
      </c>
      <c r="AC5278" s="5">
        <f t="shared" si="805"/>
        <v>0</v>
      </c>
      <c r="AD5278" s="88">
        <v>575000</v>
      </c>
      <c r="AE5278" s="85">
        <v>0.06</v>
      </c>
      <c r="AF5278" s="7">
        <f t="shared" si="807"/>
        <v>34500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3700</v>
      </c>
      <c r="B5279" s="91" t="s">
        <v>35</v>
      </c>
      <c r="C5279" s="91" t="s">
        <v>47</v>
      </c>
      <c r="D5279" s="91" t="s">
        <v>63</v>
      </c>
      <c r="E5279" s="91" t="s">
        <v>3205</v>
      </c>
      <c r="F5279" s="91" t="s">
        <v>3205</v>
      </c>
      <c r="G5279" s="91" t="s">
        <v>3205</v>
      </c>
      <c r="H5279" s="105">
        <v>237</v>
      </c>
      <c r="I5279" s="91" t="s">
        <v>2377</v>
      </c>
      <c r="J5279" s="2" t="s">
        <v>3333</v>
      </c>
      <c r="K5279" s="2" t="s">
        <v>3333</v>
      </c>
      <c r="L5279" s="2" t="s">
        <v>35</v>
      </c>
      <c r="M5279" s="91"/>
      <c r="N5279" s="64"/>
      <c r="O5279" s="64" t="s">
        <v>3203</v>
      </c>
      <c r="P5279" s="64" t="s">
        <v>41</v>
      </c>
      <c r="Q5279" s="16">
        <v>0</v>
      </c>
      <c r="R5279" s="87"/>
      <c r="S5279" s="64"/>
      <c r="T5279" s="7">
        <v>0</v>
      </c>
      <c r="U5279" s="7">
        <v>163600</v>
      </c>
      <c r="V5279" s="88">
        <v>163600</v>
      </c>
      <c r="W5279" s="7">
        <v>0</v>
      </c>
      <c r="X5279" s="83">
        <f t="shared" si="810"/>
        <v>163600</v>
      </c>
      <c r="Y5279" s="83"/>
      <c r="Z5279" s="16">
        <v>0</v>
      </c>
      <c r="AA5279" s="7">
        <v>0</v>
      </c>
      <c r="AB5279" s="7">
        <f t="shared" si="804"/>
        <v>163600</v>
      </c>
      <c r="AC5279" s="5">
        <f t="shared" si="805"/>
        <v>0</v>
      </c>
      <c r="AD5279" s="88">
        <v>163600</v>
      </c>
      <c r="AE5279" s="85">
        <v>0.06</v>
      </c>
      <c r="AF5279" s="7">
        <f t="shared" si="807"/>
        <v>9816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3700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3333</v>
      </c>
      <c r="K5280" s="2" t="s">
        <v>3333</v>
      </c>
      <c r="L5280" s="2" t="s">
        <v>35</v>
      </c>
      <c r="M5280" s="91"/>
      <c r="N5280" s="64"/>
      <c r="O5280" s="64" t="s">
        <v>3203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153339.68</v>
      </c>
      <c r="V5280" s="88">
        <v>112200</v>
      </c>
      <c r="W5280" s="7">
        <v>0</v>
      </c>
      <c r="X5280" s="83">
        <f t="shared" si="810"/>
        <v>106029</v>
      </c>
      <c r="Y5280" s="83"/>
      <c r="Z5280" s="16">
        <v>0</v>
      </c>
      <c r="AA5280" s="7">
        <v>0</v>
      </c>
      <c r="AB5280" s="7">
        <f t="shared" si="804"/>
        <v>106029</v>
      </c>
      <c r="AC5280" s="5">
        <f t="shared" si="805"/>
        <v>6171</v>
      </c>
      <c r="AD5280" s="88">
        <v>112200</v>
      </c>
      <c r="AE5280" s="85">
        <v>0.06</v>
      </c>
      <c r="AF5280" s="7">
        <f t="shared" si="807"/>
        <v>6732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3700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3208</v>
      </c>
      <c r="G5281" s="91" t="s">
        <v>2396</v>
      </c>
      <c r="H5281" s="105">
        <v>237</v>
      </c>
      <c r="I5281" s="91" t="s">
        <v>2377</v>
      </c>
      <c r="J5281" s="2" t="s">
        <v>3333</v>
      </c>
      <c r="K5281" s="2" t="s">
        <v>3333</v>
      </c>
      <c r="L5281" s="2" t="s">
        <v>35</v>
      </c>
      <c r="M5281" s="91"/>
      <c r="N5281" s="64"/>
      <c r="O5281" s="64" t="s">
        <v>3203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251000</v>
      </c>
      <c r="V5281" s="88">
        <v>251000</v>
      </c>
      <c r="W5281" s="7">
        <v>0</v>
      </c>
      <c r="X5281" s="83">
        <f t="shared" si="810"/>
        <v>237195</v>
      </c>
      <c r="Y5281" s="83"/>
      <c r="Z5281" s="16">
        <v>0</v>
      </c>
      <c r="AA5281" s="7">
        <v>0</v>
      </c>
      <c r="AB5281" s="7">
        <f t="shared" si="804"/>
        <v>237195</v>
      </c>
      <c r="AC5281" s="5">
        <f t="shared" si="805"/>
        <v>13805</v>
      </c>
      <c r="AD5281" s="88">
        <v>251000</v>
      </c>
      <c r="AE5281" s="85">
        <v>0.06</v>
      </c>
      <c r="AF5281" s="7">
        <f t="shared" si="807"/>
        <v>15060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3700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3209</v>
      </c>
      <c r="G5282" s="91" t="s">
        <v>2396</v>
      </c>
      <c r="H5282" s="105">
        <v>237</v>
      </c>
      <c r="I5282" s="91" t="s">
        <v>2377</v>
      </c>
      <c r="J5282" s="2" t="s">
        <v>3333</v>
      </c>
      <c r="K5282" s="2" t="s">
        <v>3333</v>
      </c>
      <c r="L5282" s="2" t="s">
        <v>35</v>
      </c>
      <c r="M5282" s="91"/>
      <c r="N5282" s="64"/>
      <c r="O5282" s="64" t="s">
        <v>3203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109200</v>
      </c>
      <c r="V5282" s="88">
        <v>109200</v>
      </c>
      <c r="W5282" s="7">
        <v>0</v>
      </c>
      <c r="X5282" s="83">
        <f t="shared" si="810"/>
        <v>103194</v>
      </c>
      <c r="Y5282" s="83"/>
      <c r="Z5282" s="16">
        <v>0</v>
      </c>
      <c r="AA5282" s="7">
        <v>0</v>
      </c>
      <c r="AB5282" s="7">
        <f t="shared" si="804"/>
        <v>103194</v>
      </c>
      <c r="AC5282" s="5">
        <f t="shared" si="805"/>
        <v>6006</v>
      </c>
      <c r="AD5282" s="88">
        <v>109200</v>
      </c>
      <c r="AE5282" s="85">
        <v>0.06</v>
      </c>
      <c r="AF5282" s="7">
        <f t="shared" si="807"/>
        <v>6552</v>
      </c>
      <c r="AG5282" s="16">
        <v>0</v>
      </c>
      <c r="AH5282" s="64"/>
      <c r="AI5282" s="64"/>
      <c r="AJ5282" s="1" t="e">
        <v>#N/A</v>
      </c>
      <c r="AK5282" s="12">
        <f t="shared" si="796"/>
        <v>0</v>
      </c>
    </row>
    <row r="5283" spans="1:37" hidden="1" x14ac:dyDescent="0.3">
      <c r="A5283" s="104" t="s">
        <v>3700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3675</v>
      </c>
      <c r="G5283" s="91" t="s">
        <v>2396</v>
      </c>
      <c r="H5283" s="105">
        <v>237</v>
      </c>
      <c r="I5283" s="91" t="s">
        <v>2377</v>
      </c>
      <c r="J5283" s="2" t="s">
        <v>3333</v>
      </c>
      <c r="K5283" s="2" t="s">
        <v>3333</v>
      </c>
      <c r="L5283" s="2" t="s">
        <v>35</v>
      </c>
      <c r="M5283" s="91"/>
      <c r="N5283" s="64"/>
      <c r="O5283" s="64" t="s">
        <v>3203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57580.95</v>
      </c>
      <c r="V5283" s="88">
        <v>0</v>
      </c>
      <c r="W5283" s="7">
        <v>0</v>
      </c>
      <c r="X5283" s="83">
        <f t="shared" si="810"/>
        <v>0</v>
      </c>
      <c r="Y5283" s="83"/>
      <c r="Z5283" s="16">
        <v>0</v>
      </c>
      <c r="AA5283" s="7">
        <v>0</v>
      </c>
      <c r="AB5283" s="7">
        <f t="shared" si="804"/>
        <v>0</v>
      </c>
      <c r="AC5283" s="5">
        <f t="shared" si="805"/>
        <v>0</v>
      </c>
      <c r="AD5283" s="88">
        <v>0</v>
      </c>
      <c r="AE5283" s="85">
        <v>0.06</v>
      </c>
      <c r="AF5283" s="7">
        <f t="shared" si="807"/>
        <v>0</v>
      </c>
      <c r="AG5283" s="16">
        <v>0</v>
      </c>
      <c r="AH5283" s="64"/>
      <c r="AI5283" s="64" t="s">
        <v>3676</v>
      </c>
      <c r="AJ5283" s="1" t="e">
        <v>#N/A</v>
      </c>
      <c r="AK5283" s="12">
        <f t="shared" si="796"/>
        <v>0</v>
      </c>
    </row>
    <row r="5284" spans="1:37" hidden="1" x14ac:dyDescent="0.3">
      <c r="A5284" s="104" t="s">
        <v>3700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91" t="s">
        <v>3677</v>
      </c>
      <c r="G5284" s="91" t="s">
        <v>2396</v>
      </c>
      <c r="H5284" s="105">
        <v>237</v>
      </c>
      <c r="I5284" s="91" t="s">
        <v>2377</v>
      </c>
      <c r="J5284" s="2" t="s">
        <v>3333</v>
      </c>
      <c r="K5284" s="2" t="s">
        <v>3333</v>
      </c>
      <c r="L5284" s="2" t="s">
        <v>35</v>
      </c>
      <c r="M5284" s="91"/>
      <c r="N5284" s="64"/>
      <c r="O5284" s="64" t="s">
        <v>3203</v>
      </c>
      <c r="P5284" s="64" t="s">
        <v>93</v>
      </c>
      <c r="Q5284" s="16">
        <v>0.94499999999999995</v>
      </c>
      <c r="R5284" s="87"/>
      <c r="S5284" s="64"/>
      <c r="T5284" s="7">
        <v>0</v>
      </c>
      <c r="U5284" s="7">
        <v>55000</v>
      </c>
      <c r="V5284" s="88">
        <v>165000</v>
      </c>
      <c r="W5284" s="7">
        <v>0</v>
      </c>
      <c r="X5284" s="83">
        <f t="shared" si="810"/>
        <v>155925</v>
      </c>
      <c r="Y5284" s="83"/>
      <c r="Z5284" s="16">
        <v>0</v>
      </c>
      <c r="AA5284" s="7">
        <v>0</v>
      </c>
      <c r="AB5284" s="7">
        <f t="shared" si="804"/>
        <v>155925</v>
      </c>
      <c r="AC5284" s="5">
        <f t="shared" si="805"/>
        <v>9075</v>
      </c>
      <c r="AD5284" s="88">
        <v>165000</v>
      </c>
      <c r="AE5284" s="85">
        <v>0.06</v>
      </c>
      <c r="AF5284" s="7">
        <f t="shared" si="807"/>
        <v>9900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3700</v>
      </c>
      <c r="B5285" s="91" t="s">
        <v>35</v>
      </c>
      <c r="C5285" s="91" t="s">
        <v>47</v>
      </c>
      <c r="D5285" s="91" t="s">
        <v>63</v>
      </c>
      <c r="E5285" s="91" t="s">
        <v>2396</v>
      </c>
      <c r="F5285" s="106" t="s">
        <v>2408</v>
      </c>
      <c r="G5285" s="106" t="s">
        <v>2396</v>
      </c>
      <c r="H5285" s="105">
        <v>237</v>
      </c>
      <c r="I5285" s="107" t="s">
        <v>3678</v>
      </c>
      <c r="J5285" s="2" t="s">
        <v>3333</v>
      </c>
      <c r="K5285" s="2" t="s">
        <v>3333</v>
      </c>
      <c r="L5285" s="2" t="s">
        <v>35</v>
      </c>
      <c r="M5285" s="112"/>
      <c r="N5285" s="85"/>
      <c r="O5285" s="90" t="s">
        <v>3203</v>
      </c>
      <c r="P5285" s="16" t="s">
        <v>93</v>
      </c>
      <c r="Q5285" s="16">
        <v>0.94499999999999995</v>
      </c>
      <c r="R5285" s="7"/>
      <c r="S5285" s="16"/>
      <c r="T5285" s="7">
        <v>0</v>
      </c>
      <c r="U5285" s="7">
        <v>42400</v>
      </c>
      <c r="V5285" s="7">
        <v>42400</v>
      </c>
      <c r="W5285" s="7">
        <v>0</v>
      </c>
      <c r="X5285" s="83">
        <f t="shared" si="810"/>
        <v>40068</v>
      </c>
      <c r="Y5285" s="83"/>
      <c r="Z5285" s="85">
        <v>0</v>
      </c>
      <c r="AA5285" s="7">
        <v>0</v>
      </c>
      <c r="AB5285" s="7">
        <f t="shared" si="804"/>
        <v>40068</v>
      </c>
      <c r="AC5285" s="5">
        <f t="shared" si="805"/>
        <v>2332</v>
      </c>
      <c r="AD5285" s="88">
        <v>42400</v>
      </c>
      <c r="AE5285" s="85">
        <v>0.06</v>
      </c>
      <c r="AF5285" s="7">
        <f t="shared" si="807"/>
        <v>2544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3700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3211</v>
      </c>
      <c r="G5286" s="91" t="s">
        <v>2412</v>
      </c>
      <c r="H5286" s="105">
        <v>237</v>
      </c>
      <c r="I5286" s="91" t="s">
        <v>2377</v>
      </c>
      <c r="J5286" s="2" t="s">
        <v>3333</v>
      </c>
      <c r="K5286" s="2" t="s">
        <v>3333</v>
      </c>
      <c r="L5286" s="2" t="s">
        <v>35</v>
      </c>
      <c r="M5286" s="91"/>
      <c r="N5286" s="64"/>
      <c r="O5286" s="64" t="s">
        <v>3203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50000</v>
      </c>
      <c r="V5286" s="88">
        <v>50000</v>
      </c>
      <c r="W5286" s="7">
        <v>0</v>
      </c>
      <c r="X5286" s="83">
        <f t="shared" si="810"/>
        <v>47250</v>
      </c>
      <c r="Y5286" s="83"/>
      <c r="Z5286" s="16">
        <v>0</v>
      </c>
      <c r="AA5286" s="7">
        <v>0</v>
      </c>
      <c r="AB5286" s="7">
        <f t="shared" si="804"/>
        <v>47250</v>
      </c>
      <c r="AC5286" s="5">
        <f t="shared" si="805"/>
        <v>2750</v>
      </c>
      <c r="AD5286" s="88">
        <v>50000</v>
      </c>
      <c r="AE5286" s="85">
        <v>0.06</v>
      </c>
      <c r="AF5286" s="7">
        <f t="shared" si="807"/>
        <v>3000</v>
      </c>
      <c r="AG5286" s="16">
        <v>0</v>
      </c>
      <c r="AH5286" s="64"/>
      <c r="AI5286" s="64"/>
      <c r="AJ5286" s="1" t="e">
        <v>#N/A</v>
      </c>
      <c r="AK5286" s="12">
        <f t="shared" si="796"/>
        <v>0</v>
      </c>
    </row>
    <row r="5287" spans="1:37" hidden="1" x14ac:dyDescent="0.3">
      <c r="A5287" s="104" t="s">
        <v>3700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3212</v>
      </c>
      <c r="G5287" s="91" t="s">
        <v>2412</v>
      </c>
      <c r="H5287" s="105">
        <v>237</v>
      </c>
      <c r="I5287" s="91" t="s">
        <v>2377</v>
      </c>
      <c r="J5287" s="2" t="s">
        <v>3333</v>
      </c>
      <c r="K5287" s="2" t="s">
        <v>3333</v>
      </c>
      <c r="L5287" s="2" t="s">
        <v>35</v>
      </c>
      <c r="M5287" s="91"/>
      <c r="N5287" s="64"/>
      <c r="O5287" s="64" t="s">
        <v>3203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14090.32</v>
      </c>
      <c r="V5287" s="88">
        <v>0</v>
      </c>
      <c r="W5287" s="7">
        <v>0</v>
      </c>
      <c r="X5287" s="83">
        <f t="shared" si="810"/>
        <v>0</v>
      </c>
      <c r="Y5287" s="83"/>
      <c r="Z5287" s="16">
        <v>0</v>
      </c>
      <c r="AA5287" s="7">
        <v>0</v>
      </c>
      <c r="AB5287" s="7">
        <f t="shared" si="804"/>
        <v>0</v>
      </c>
      <c r="AC5287" s="5">
        <f t="shared" si="805"/>
        <v>0</v>
      </c>
      <c r="AD5287" s="88">
        <v>0</v>
      </c>
      <c r="AE5287" s="85">
        <v>0.06</v>
      </c>
      <c r="AF5287" s="7">
        <f t="shared" si="807"/>
        <v>0</v>
      </c>
      <c r="AG5287" s="16">
        <v>0</v>
      </c>
      <c r="AH5287" s="64"/>
      <c r="AI5287" s="64" t="s">
        <v>3676</v>
      </c>
      <c r="AJ5287" s="1" t="e">
        <v>#N/A</v>
      </c>
      <c r="AK5287" s="12">
        <f t="shared" si="796"/>
        <v>0</v>
      </c>
    </row>
    <row r="5288" spans="1:37" hidden="1" x14ac:dyDescent="0.3">
      <c r="A5288" s="104" t="s">
        <v>3700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3213</v>
      </c>
      <c r="G5288" s="91" t="s">
        <v>2412</v>
      </c>
      <c r="H5288" s="105">
        <v>237</v>
      </c>
      <c r="I5288" s="91" t="s">
        <v>2377</v>
      </c>
      <c r="J5288" s="2" t="s">
        <v>3333</v>
      </c>
      <c r="K5288" s="2" t="s">
        <v>3333</v>
      </c>
      <c r="L5288" s="2" t="s">
        <v>35</v>
      </c>
      <c r="M5288" s="91"/>
      <c r="N5288" s="64"/>
      <c r="O5288" s="64" t="s">
        <v>3203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740000</v>
      </c>
      <c r="V5288" s="88">
        <v>740000</v>
      </c>
      <c r="W5288" s="7">
        <v>0</v>
      </c>
      <c r="X5288" s="83">
        <f t="shared" si="810"/>
        <v>699300</v>
      </c>
      <c r="Y5288" s="83"/>
      <c r="Z5288" s="16">
        <v>0</v>
      </c>
      <c r="AA5288" s="7">
        <v>0</v>
      </c>
      <c r="AB5288" s="7">
        <f t="shared" si="804"/>
        <v>699300</v>
      </c>
      <c r="AC5288" s="5">
        <f t="shared" si="805"/>
        <v>40700</v>
      </c>
      <c r="AD5288" s="88">
        <v>740000</v>
      </c>
      <c r="AE5288" s="85">
        <v>0.06</v>
      </c>
      <c r="AF5288" s="7">
        <f t="shared" si="807"/>
        <v>44400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3700</v>
      </c>
      <c r="B5289" s="91" t="s">
        <v>35</v>
      </c>
      <c r="C5289" s="91" t="s">
        <v>47</v>
      </c>
      <c r="D5289" s="91" t="s">
        <v>63</v>
      </c>
      <c r="E5289" s="91" t="s">
        <v>2412</v>
      </c>
      <c r="F5289" s="91" t="s">
        <v>3214</v>
      </c>
      <c r="G5289" s="91" t="s">
        <v>2412</v>
      </c>
      <c r="H5289" s="105">
        <v>237</v>
      </c>
      <c r="I5289" s="91" t="s">
        <v>2377</v>
      </c>
      <c r="J5289" s="2" t="s">
        <v>3333</v>
      </c>
      <c r="K5289" s="2" t="s">
        <v>3333</v>
      </c>
      <c r="L5289" s="2" t="s">
        <v>35</v>
      </c>
      <c r="M5289" s="91"/>
      <c r="N5289" s="64"/>
      <c r="O5289" s="64" t="s">
        <v>3203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731774.6</v>
      </c>
      <c r="V5289" s="88">
        <v>695000</v>
      </c>
      <c r="W5289" s="7">
        <v>0</v>
      </c>
      <c r="X5289" s="83">
        <f t="shared" si="810"/>
        <v>656775</v>
      </c>
      <c r="Y5289" s="83"/>
      <c r="Z5289" s="16">
        <v>0</v>
      </c>
      <c r="AA5289" s="7">
        <v>0</v>
      </c>
      <c r="AB5289" s="7">
        <f t="shared" si="804"/>
        <v>656775</v>
      </c>
      <c r="AC5289" s="5">
        <f t="shared" si="805"/>
        <v>38225</v>
      </c>
      <c r="AD5289" s="88">
        <v>695000</v>
      </c>
      <c r="AE5289" s="85">
        <v>0.06</v>
      </c>
      <c r="AF5289" s="7">
        <f t="shared" si="807"/>
        <v>41700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3700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3215</v>
      </c>
      <c r="G5290" s="91" t="s">
        <v>2421</v>
      </c>
      <c r="H5290" s="105">
        <v>237</v>
      </c>
      <c r="I5290" s="91" t="s">
        <v>2377</v>
      </c>
      <c r="J5290" s="2" t="s">
        <v>3333</v>
      </c>
      <c r="K5290" s="2" t="s">
        <v>3333</v>
      </c>
      <c r="L5290" s="2" t="s">
        <v>35</v>
      </c>
      <c r="M5290" s="91"/>
      <c r="N5290" s="64"/>
      <c r="O5290" s="64" t="s">
        <v>3203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105400</v>
      </c>
      <c r="V5290" s="88">
        <v>105400</v>
      </c>
      <c r="W5290" s="7">
        <v>0</v>
      </c>
      <c r="X5290" s="83">
        <f t="shared" si="810"/>
        <v>99603</v>
      </c>
      <c r="Y5290" s="83"/>
      <c r="Z5290" s="16">
        <v>0</v>
      </c>
      <c r="AA5290" s="7">
        <v>0</v>
      </c>
      <c r="AB5290" s="7">
        <f t="shared" si="804"/>
        <v>99603</v>
      </c>
      <c r="AC5290" s="5">
        <f t="shared" si="805"/>
        <v>5797</v>
      </c>
      <c r="AD5290" s="88">
        <v>105400</v>
      </c>
      <c r="AE5290" s="85">
        <v>0.06</v>
      </c>
      <c r="AF5290" s="7">
        <f t="shared" si="807"/>
        <v>6324</v>
      </c>
      <c r="AG5290" s="16">
        <v>0</v>
      </c>
      <c r="AH5290" s="64"/>
      <c r="AI5290" s="64"/>
      <c r="AJ5290" s="1" t="e">
        <v>#N/A</v>
      </c>
      <c r="AK5290" s="12">
        <f t="shared" si="796"/>
        <v>0</v>
      </c>
    </row>
    <row r="5291" spans="1:37" hidden="1" x14ac:dyDescent="0.3">
      <c r="A5291" s="104" t="s">
        <v>3700</v>
      </c>
      <c r="B5291" s="91" t="s">
        <v>35</v>
      </c>
      <c r="C5291" s="91" t="s">
        <v>47</v>
      </c>
      <c r="D5291" s="91" t="s">
        <v>63</v>
      </c>
      <c r="E5291" s="91" t="s">
        <v>2421</v>
      </c>
      <c r="F5291" s="91" t="s">
        <v>3679</v>
      </c>
      <c r="G5291" s="91" t="s">
        <v>2421</v>
      </c>
      <c r="H5291" s="105">
        <v>237</v>
      </c>
      <c r="I5291" s="91" t="s">
        <v>2377</v>
      </c>
      <c r="J5291" s="2" t="s">
        <v>3333</v>
      </c>
      <c r="K5291" s="2" t="s">
        <v>3333</v>
      </c>
      <c r="L5291" s="2" t="s">
        <v>35</v>
      </c>
      <c r="M5291" s="91"/>
      <c r="N5291" s="64"/>
      <c r="O5291" s="64" t="s">
        <v>3203</v>
      </c>
      <c r="P5291" s="64" t="s">
        <v>93</v>
      </c>
      <c r="Q5291" s="16">
        <v>0.94499999999999995</v>
      </c>
      <c r="R5291" s="87"/>
      <c r="S5291" s="64"/>
      <c r="T5291" s="7">
        <v>0</v>
      </c>
      <c r="U5291" s="7">
        <v>176213.76000000001</v>
      </c>
      <c r="V5291" s="88">
        <v>0</v>
      </c>
      <c r="W5291" s="7">
        <v>0</v>
      </c>
      <c r="X5291" s="83">
        <f t="shared" si="810"/>
        <v>0</v>
      </c>
      <c r="Y5291" s="83"/>
      <c r="Z5291" s="16">
        <v>0</v>
      </c>
      <c r="AA5291" s="7">
        <v>0</v>
      </c>
      <c r="AB5291" s="7">
        <f t="shared" si="804"/>
        <v>0</v>
      </c>
      <c r="AC5291" s="5">
        <f t="shared" si="805"/>
        <v>0</v>
      </c>
      <c r="AD5291" s="88">
        <v>0</v>
      </c>
      <c r="AE5291" s="85">
        <v>0.06</v>
      </c>
      <c r="AF5291" s="7">
        <f t="shared" si="807"/>
        <v>0</v>
      </c>
      <c r="AG5291" s="16">
        <v>0</v>
      </c>
      <c r="AH5291" s="64"/>
      <c r="AI5291" s="64"/>
      <c r="AJ5291" s="1" t="e">
        <v>#N/A</v>
      </c>
      <c r="AK5291" s="12">
        <f t="shared" ref="AK5291:AK5337" si="811">X5291+AA5291-AB5291</f>
        <v>0</v>
      </c>
    </row>
    <row r="5292" spans="1:37" hidden="1" x14ac:dyDescent="0.3">
      <c r="A5292" s="104" t="s">
        <v>3700</v>
      </c>
      <c r="B5292" s="91" t="s">
        <v>35</v>
      </c>
      <c r="C5292" s="91" t="s">
        <v>166</v>
      </c>
      <c r="D5292" s="91" t="s">
        <v>171</v>
      </c>
      <c r="E5292" s="91" t="s">
        <v>2521</v>
      </c>
      <c r="F5292" s="91" t="s">
        <v>2521</v>
      </c>
      <c r="G5292" s="91" t="s">
        <v>2521</v>
      </c>
      <c r="H5292" s="105">
        <v>237</v>
      </c>
      <c r="I5292" s="91" t="s">
        <v>2377</v>
      </c>
      <c r="J5292" s="2" t="s">
        <v>3333</v>
      </c>
      <c r="K5292" s="2" t="s">
        <v>3333</v>
      </c>
      <c r="L5292" s="2" t="s">
        <v>35</v>
      </c>
      <c r="M5292" s="91"/>
      <c r="N5292" s="64"/>
      <c r="O5292" s="64" t="s">
        <v>3203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432928.57000000007</v>
      </c>
      <c r="V5292" s="88">
        <v>360000</v>
      </c>
      <c r="W5292" s="7">
        <v>0</v>
      </c>
      <c r="X5292" s="83">
        <f t="shared" si="810"/>
        <v>360000</v>
      </c>
      <c r="Y5292" s="83"/>
      <c r="Z5292" s="16">
        <v>0</v>
      </c>
      <c r="AA5292" s="7">
        <v>0</v>
      </c>
      <c r="AB5292" s="7">
        <f t="shared" si="804"/>
        <v>360000</v>
      </c>
      <c r="AC5292" s="5">
        <f t="shared" si="805"/>
        <v>0</v>
      </c>
      <c r="AD5292" s="88">
        <v>360000</v>
      </c>
      <c r="AE5292" s="85">
        <v>0.06</v>
      </c>
      <c r="AF5292" s="7">
        <f t="shared" si="807"/>
        <v>21600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3700</v>
      </c>
      <c r="B5293" s="91" t="s">
        <v>35</v>
      </c>
      <c r="C5293" s="91" t="s">
        <v>166</v>
      </c>
      <c r="D5293" s="91" t="s">
        <v>171</v>
      </c>
      <c r="E5293" s="91" t="s">
        <v>2570</v>
      </c>
      <c r="F5293" s="91" t="s">
        <v>2571</v>
      </c>
      <c r="G5293" s="91" t="s">
        <v>2570</v>
      </c>
      <c r="H5293" s="105">
        <v>237</v>
      </c>
      <c r="I5293" s="91" t="s">
        <v>2377</v>
      </c>
      <c r="J5293" s="2" t="s">
        <v>3333</v>
      </c>
      <c r="K5293" s="2" t="s">
        <v>3333</v>
      </c>
      <c r="L5293" s="2" t="s">
        <v>35</v>
      </c>
      <c r="M5293" s="91"/>
      <c r="N5293" s="64"/>
      <c r="O5293" s="64" t="s">
        <v>3203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45500</v>
      </c>
      <c r="V5293" s="88">
        <v>108500</v>
      </c>
      <c r="W5293" s="7">
        <v>0</v>
      </c>
      <c r="X5293" s="83">
        <f t="shared" si="810"/>
        <v>108500</v>
      </c>
      <c r="Y5293" s="83"/>
      <c r="Z5293" s="16">
        <v>0</v>
      </c>
      <c r="AA5293" s="7">
        <v>0</v>
      </c>
      <c r="AB5293" s="7">
        <f t="shared" si="804"/>
        <v>108500</v>
      </c>
      <c r="AC5293" s="5">
        <f t="shared" si="805"/>
        <v>0</v>
      </c>
      <c r="AD5293" s="88">
        <v>108500</v>
      </c>
      <c r="AE5293" s="85">
        <v>0.06</v>
      </c>
      <c r="AF5293" s="7">
        <f t="shared" si="807"/>
        <v>6510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3700</v>
      </c>
      <c r="B5294" s="91" t="s">
        <v>35</v>
      </c>
      <c r="C5294" s="91" t="s">
        <v>189</v>
      </c>
      <c r="D5294" s="91" t="s">
        <v>190</v>
      </c>
      <c r="E5294" s="91" t="s">
        <v>2507</v>
      </c>
      <c r="F5294" s="91" t="s">
        <v>2508</v>
      </c>
      <c r="G5294" s="91" t="s">
        <v>2507</v>
      </c>
      <c r="H5294" s="105">
        <v>237</v>
      </c>
      <c r="I5294" s="91" t="s">
        <v>2377</v>
      </c>
      <c r="J5294" s="2" t="s">
        <v>3333</v>
      </c>
      <c r="K5294" s="2" t="s">
        <v>3333</v>
      </c>
      <c r="L5294" s="2" t="s">
        <v>35</v>
      </c>
      <c r="M5294" s="91"/>
      <c r="N5294" s="64"/>
      <c r="O5294" s="64" t="s">
        <v>3203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42400</v>
      </c>
      <c r="V5294" s="88">
        <v>42400</v>
      </c>
      <c r="W5294" s="7">
        <v>0</v>
      </c>
      <c r="X5294" s="83">
        <f t="shared" si="810"/>
        <v>42400</v>
      </c>
      <c r="Y5294" s="83"/>
      <c r="Z5294" s="16">
        <v>0</v>
      </c>
      <c r="AA5294" s="7">
        <v>0</v>
      </c>
      <c r="AB5294" s="7">
        <f t="shared" si="804"/>
        <v>42400</v>
      </c>
      <c r="AC5294" s="5">
        <f t="shared" si="805"/>
        <v>0</v>
      </c>
      <c r="AD5294" s="88">
        <v>42400</v>
      </c>
      <c r="AE5294" s="85">
        <v>0.06</v>
      </c>
      <c r="AF5294" s="7">
        <f t="shared" si="807"/>
        <v>2544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3700</v>
      </c>
      <c r="B5295" s="91" t="s">
        <v>35</v>
      </c>
      <c r="C5295" s="91" t="s">
        <v>189</v>
      </c>
      <c r="D5295" s="91" t="s">
        <v>190</v>
      </c>
      <c r="E5295" s="91" t="s">
        <v>201</v>
      </c>
      <c r="F5295" s="91" t="s">
        <v>201</v>
      </c>
      <c r="G5295" s="91" t="s">
        <v>201</v>
      </c>
      <c r="H5295" s="105">
        <v>237</v>
      </c>
      <c r="I5295" s="91" t="s">
        <v>2377</v>
      </c>
      <c r="J5295" s="2" t="s">
        <v>3333</v>
      </c>
      <c r="K5295" s="2" t="s">
        <v>3333</v>
      </c>
      <c r="L5295" s="2" t="s">
        <v>35</v>
      </c>
      <c r="M5295" s="91"/>
      <c r="N5295" s="64"/>
      <c r="O5295" s="64" t="s">
        <v>3232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26201.759999999998</v>
      </c>
      <c r="V5295" s="7">
        <v>26201.759999999998</v>
      </c>
      <c r="W5295" s="7">
        <v>0</v>
      </c>
      <c r="X5295" s="83">
        <f t="shared" si="810"/>
        <v>26201.759999999998</v>
      </c>
      <c r="Y5295" s="83"/>
      <c r="Z5295" s="16">
        <v>0</v>
      </c>
      <c r="AA5295" s="7">
        <v>0</v>
      </c>
      <c r="AB5295" s="7">
        <f t="shared" si="804"/>
        <v>26201.759999999998</v>
      </c>
      <c r="AC5295" s="5">
        <f t="shared" si="805"/>
        <v>0</v>
      </c>
      <c r="AD5295" s="7">
        <v>26201.759999999998</v>
      </c>
      <c r="AE5295" s="85">
        <v>0</v>
      </c>
      <c r="AF5295" s="7">
        <f t="shared" si="807"/>
        <v>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3700</v>
      </c>
      <c r="B5296" s="91" t="s">
        <v>35</v>
      </c>
      <c r="C5296" s="91" t="s">
        <v>189</v>
      </c>
      <c r="D5296" s="91" t="s">
        <v>190</v>
      </c>
      <c r="E5296" s="91" t="s">
        <v>209</v>
      </c>
      <c r="F5296" s="91" t="s">
        <v>209</v>
      </c>
      <c r="G5296" s="91" t="s">
        <v>209</v>
      </c>
      <c r="H5296" s="105">
        <v>237</v>
      </c>
      <c r="I5296" s="91" t="s">
        <v>2377</v>
      </c>
      <c r="J5296" s="2" t="s">
        <v>3333</v>
      </c>
      <c r="K5296" s="2" t="s">
        <v>3333</v>
      </c>
      <c r="L5296" s="2" t="s">
        <v>35</v>
      </c>
      <c r="M5296" s="91"/>
      <c r="N5296" s="64"/>
      <c r="O5296" s="64" t="s">
        <v>3203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28000</v>
      </c>
      <c r="V5296" s="88">
        <v>30000</v>
      </c>
      <c r="W5296" s="7">
        <v>0</v>
      </c>
      <c r="X5296" s="83">
        <f t="shared" si="810"/>
        <v>30000</v>
      </c>
      <c r="Y5296" s="83"/>
      <c r="Z5296" s="16">
        <v>0</v>
      </c>
      <c r="AA5296" s="7">
        <v>0</v>
      </c>
      <c r="AB5296" s="7">
        <f t="shared" si="804"/>
        <v>30000</v>
      </c>
      <c r="AC5296" s="5">
        <f t="shared" si="805"/>
        <v>0</v>
      </c>
      <c r="AD5296" s="88">
        <v>30000</v>
      </c>
      <c r="AE5296" s="85">
        <v>0.06</v>
      </c>
      <c r="AF5296" s="7">
        <f t="shared" si="807"/>
        <v>1800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3700</v>
      </c>
      <c r="B5297" s="91" t="s">
        <v>35</v>
      </c>
      <c r="C5297" s="91" t="s">
        <v>189</v>
      </c>
      <c r="D5297" s="91" t="s">
        <v>210</v>
      </c>
      <c r="E5297" s="91" t="s">
        <v>2465</v>
      </c>
      <c r="F5297" s="91" t="s">
        <v>2465</v>
      </c>
      <c r="G5297" s="91" t="s">
        <v>2465</v>
      </c>
      <c r="H5297" s="105">
        <v>237</v>
      </c>
      <c r="I5297" s="91" t="s">
        <v>2377</v>
      </c>
      <c r="J5297" s="2" t="s">
        <v>3333</v>
      </c>
      <c r="K5297" s="2" t="s">
        <v>3333</v>
      </c>
      <c r="L5297" s="2" t="s">
        <v>35</v>
      </c>
      <c r="M5297" s="91"/>
      <c r="N5297" s="64"/>
      <c r="O5297" s="64" t="s">
        <v>3203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22000</v>
      </c>
      <c r="V5297" s="88">
        <v>25000</v>
      </c>
      <c r="W5297" s="7">
        <v>0</v>
      </c>
      <c r="X5297" s="83">
        <f t="shared" si="810"/>
        <v>25000</v>
      </c>
      <c r="Y5297" s="83"/>
      <c r="Z5297" s="16">
        <v>0</v>
      </c>
      <c r="AA5297" s="7">
        <v>0</v>
      </c>
      <c r="AB5297" s="7">
        <f t="shared" si="804"/>
        <v>25000</v>
      </c>
      <c r="AC5297" s="5">
        <f t="shared" si="805"/>
        <v>0</v>
      </c>
      <c r="AD5297" s="88">
        <v>22000</v>
      </c>
      <c r="AE5297" s="85">
        <v>0.06</v>
      </c>
      <c r="AF5297" s="7">
        <f t="shared" si="807"/>
        <v>1320</v>
      </c>
      <c r="AG5297" s="16">
        <v>0</v>
      </c>
      <c r="AH5297" s="64"/>
      <c r="AI5297" s="64"/>
      <c r="AJ5297" s="1" t="e">
        <v>#N/A</v>
      </c>
      <c r="AK5297" s="12">
        <f t="shared" si="811"/>
        <v>0</v>
      </c>
    </row>
    <row r="5298" spans="1:37" hidden="1" x14ac:dyDescent="0.3">
      <c r="A5298" s="104" t="s">
        <v>3700</v>
      </c>
      <c r="B5298" s="91" t="s">
        <v>35</v>
      </c>
      <c r="C5298" s="91" t="s">
        <v>189</v>
      </c>
      <c r="D5298" s="91" t="s">
        <v>210</v>
      </c>
      <c r="E5298" s="91" t="s">
        <v>2468</v>
      </c>
      <c r="F5298" s="91" t="s">
        <v>2469</v>
      </c>
      <c r="G5298" s="91" t="s">
        <v>2468</v>
      </c>
      <c r="H5298" s="105">
        <v>237</v>
      </c>
      <c r="I5298" s="91" t="s">
        <v>2377</v>
      </c>
      <c r="J5298" s="2" t="s">
        <v>3333</v>
      </c>
      <c r="K5298" s="2" t="s">
        <v>3333</v>
      </c>
      <c r="L5298" s="2" t="s">
        <v>35</v>
      </c>
      <c r="M5298" s="91"/>
      <c r="N5298" s="64"/>
      <c r="O5298" s="64" t="s">
        <v>3203</v>
      </c>
      <c r="P5298" s="64" t="s">
        <v>41</v>
      </c>
      <c r="Q5298" s="16">
        <v>0</v>
      </c>
      <c r="R5298" s="87"/>
      <c r="S5298" s="64"/>
      <c r="T5298" s="7">
        <v>0</v>
      </c>
      <c r="U5298" s="7">
        <v>14195</v>
      </c>
      <c r="V5298" s="88">
        <v>0</v>
      </c>
      <c r="W5298" s="7">
        <v>0</v>
      </c>
      <c r="X5298" s="83">
        <f t="shared" si="810"/>
        <v>0</v>
      </c>
      <c r="Y5298" s="83"/>
      <c r="Z5298" s="16">
        <v>0</v>
      </c>
      <c r="AA5298" s="7">
        <v>0</v>
      </c>
      <c r="AB5298" s="7">
        <f t="shared" si="804"/>
        <v>0</v>
      </c>
      <c r="AC5298" s="5">
        <f t="shared" si="805"/>
        <v>0</v>
      </c>
      <c r="AD5298" s="88">
        <v>0</v>
      </c>
      <c r="AE5298" s="85">
        <v>0.06</v>
      </c>
      <c r="AF5298" s="7">
        <f t="shared" si="807"/>
        <v>0</v>
      </c>
      <c r="AG5298" s="16">
        <v>0</v>
      </c>
      <c r="AH5298" s="64"/>
      <c r="AI5298" s="64" t="s">
        <v>3676</v>
      </c>
      <c r="AJ5298" s="1" t="e">
        <v>#N/A</v>
      </c>
      <c r="AK5298" s="12">
        <f t="shared" si="811"/>
        <v>0</v>
      </c>
    </row>
    <row r="5299" spans="1:37" hidden="1" x14ac:dyDescent="0.3">
      <c r="A5299" s="104" t="s">
        <v>3700</v>
      </c>
      <c r="B5299" s="91" t="s">
        <v>35</v>
      </c>
      <c r="C5299" s="91" t="s">
        <v>146</v>
      </c>
      <c r="D5299" s="91" t="s">
        <v>147</v>
      </c>
      <c r="E5299" s="91" t="s">
        <v>2991</v>
      </c>
      <c r="F5299" s="91" t="s">
        <v>2992</v>
      </c>
      <c r="G5299" s="91" t="s">
        <v>2991</v>
      </c>
      <c r="H5299" s="105">
        <v>365</v>
      </c>
      <c r="I5299" s="91" t="s">
        <v>3216</v>
      </c>
      <c r="J5299" s="2" t="s">
        <v>3334</v>
      </c>
      <c r="K5299" s="2">
        <v>360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7.0000000000000007E-2</v>
      </c>
      <c r="R5299" s="87"/>
      <c r="S5299" s="64"/>
      <c r="T5299" s="7">
        <v>1038.4300000000003</v>
      </c>
      <c r="U5299" s="7">
        <v>10700</v>
      </c>
      <c r="V5299" s="89">
        <v>10700</v>
      </c>
      <c r="W5299" s="83">
        <f>T5299+U5299-V5299</f>
        <v>1038.4300000000003</v>
      </c>
      <c r="X5299" s="83">
        <f>IF(P5299="折扣",V5299*Q5299,IF(P5299="返现",V5299,V5299/(1+Q5299)))</f>
        <v>10000</v>
      </c>
      <c r="Y5299" s="83"/>
      <c r="Z5299" s="16">
        <v>0</v>
      </c>
      <c r="AA5299" s="7">
        <v>0</v>
      </c>
      <c r="AB5299" s="7">
        <f t="shared" si="804"/>
        <v>10000</v>
      </c>
      <c r="AC5299" s="5">
        <f t="shared" si="805"/>
        <v>700</v>
      </c>
      <c r="AD5299" s="88">
        <v>10700</v>
      </c>
      <c r="AE5299" s="85">
        <v>0.12</v>
      </c>
      <c r="AF5299" s="7">
        <f t="shared" si="807"/>
        <v>1284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3700</v>
      </c>
      <c r="B5300" s="91" t="s">
        <v>35</v>
      </c>
      <c r="C5300" s="91" t="s">
        <v>59</v>
      </c>
      <c r="D5300" s="91" t="s">
        <v>60</v>
      </c>
      <c r="E5300" s="91" t="s">
        <v>3217</v>
      </c>
      <c r="F5300" s="91" t="s">
        <v>3726</v>
      </c>
      <c r="G5300" s="91" t="s">
        <v>3217</v>
      </c>
      <c r="H5300" s="105">
        <v>368</v>
      </c>
      <c r="I5300" s="91" t="s">
        <v>3402</v>
      </c>
      <c r="J5300" s="2" t="s">
        <v>3334</v>
      </c>
      <c r="K5300" s="2" t="s">
        <v>3401</v>
      </c>
      <c r="L5300" s="2" t="s">
        <v>35</v>
      </c>
      <c r="M5300" s="91"/>
      <c r="N5300" s="64"/>
      <c r="O5300" s="64" t="s">
        <v>45</v>
      </c>
      <c r="P5300" s="64" t="s">
        <v>46</v>
      </c>
      <c r="Q5300" s="16">
        <v>0.05</v>
      </c>
      <c r="R5300" s="87"/>
      <c r="S5300" s="64"/>
      <c r="T5300" s="7">
        <v>0</v>
      </c>
      <c r="U5300" s="7">
        <v>39252.339999999997</v>
      </c>
      <c r="V5300" s="7">
        <v>42000</v>
      </c>
      <c r="W5300" s="83">
        <v>0</v>
      </c>
      <c r="X5300" s="83">
        <f>IF(P5300="折扣",V5300*Q5300,IF(P5300="返现",V5300,V5300/(1+Q5300)))</f>
        <v>40000</v>
      </c>
      <c r="Y5300" s="83"/>
      <c r="Z5300" s="16">
        <v>0</v>
      </c>
      <c r="AA5300" s="7">
        <v>0</v>
      </c>
      <c r="AB5300" s="7">
        <f t="shared" si="804"/>
        <v>40000</v>
      </c>
      <c r="AC5300" s="5">
        <f t="shared" si="805"/>
        <v>2000</v>
      </c>
      <c r="AD5300" s="7">
        <v>39252.339999999997</v>
      </c>
      <c r="AE5300" s="85">
        <v>0</v>
      </c>
      <c r="AF5300" s="7">
        <f t="shared" si="807"/>
        <v>0</v>
      </c>
      <c r="AG5300" s="16">
        <v>0</v>
      </c>
      <c r="AH5300" s="64"/>
      <c r="AI5300" s="64"/>
      <c r="AJ5300" s="1" t="e">
        <v>#N/A</v>
      </c>
      <c r="AK5300" s="12">
        <f t="shared" si="811"/>
        <v>0</v>
      </c>
    </row>
    <row r="5301" spans="1:37" hidden="1" x14ac:dyDescent="0.3">
      <c r="A5301" s="104" t="s">
        <v>3700</v>
      </c>
      <c r="B5301" s="91" t="s">
        <v>35</v>
      </c>
      <c r="C5301" s="91" t="s">
        <v>36</v>
      </c>
      <c r="D5301" s="91" t="s">
        <v>54</v>
      </c>
      <c r="E5301" s="91" t="s">
        <v>2977</v>
      </c>
      <c r="F5301" s="91" t="s">
        <v>2977</v>
      </c>
      <c r="G5301" s="91" t="s">
        <v>2977</v>
      </c>
      <c r="H5301" s="91">
        <v>22</v>
      </c>
      <c r="I5301" s="91" t="s">
        <v>2938</v>
      </c>
      <c r="J5301" s="2" t="s">
        <v>3313</v>
      </c>
      <c r="K5301" s="2" t="s">
        <v>3313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0</v>
      </c>
      <c r="V5301" s="13">
        <v>0</v>
      </c>
      <c r="W5301" s="83">
        <v>0</v>
      </c>
      <c r="X5301" s="83">
        <f>IF(P5301="折扣",V5301*Q5301,IF(P5301="返现",V5301,V5301/(1+Q5301)))</f>
        <v>0</v>
      </c>
      <c r="Y5301" s="83"/>
      <c r="Z5301" s="10">
        <v>0</v>
      </c>
      <c r="AA5301" s="7">
        <v>0</v>
      </c>
      <c r="AB5301" s="7">
        <f t="shared" si="804"/>
        <v>0</v>
      </c>
      <c r="AC5301" s="5">
        <f t="shared" si="805"/>
        <v>0</v>
      </c>
      <c r="AD5301" s="13">
        <v>0</v>
      </c>
      <c r="AE5301" s="85">
        <v>0.09</v>
      </c>
      <c r="AF5301" s="7">
        <f>AD5301*AE5301</f>
        <v>0</v>
      </c>
      <c r="AG5301" s="10">
        <v>0</v>
      </c>
      <c r="AH5301" s="64"/>
      <c r="AI5301" s="91" t="s">
        <v>3680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3700</v>
      </c>
      <c r="B5302" s="91" t="s">
        <v>35</v>
      </c>
      <c r="C5302" s="91" t="s">
        <v>36</v>
      </c>
      <c r="D5302" s="91" t="s">
        <v>54</v>
      </c>
      <c r="E5302" s="91" t="s">
        <v>2775</v>
      </c>
      <c r="F5302" s="91" t="s">
        <v>2775</v>
      </c>
      <c r="G5302" s="91" t="s">
        <v>2775</v>
      </c>
      <c r="H5302" s="91">
        <v>22</v>
      </c>
      <c r="I5302" s="91" t="s">
        <v>2938</v>
      </c>
      <c r="J5302" s="2" t="s">
        <v>3313</v>
      </c>
      <c r="K5302" s="2" t="s">
        <v>3313</v>
      </c>
      <c r="L5302" s="2" t="s">
        <v>35</v>
      </c>
      <c r="M5302" s="91" t="s">
        <v>2977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71429</v>
      </c>
      <c r="V5302" s="13">
        <v>79999.92</v>
      </c>
      <c r="W5302" s="83">
        <v>0</v>
      </c>
      <c r="X5302" s="83">
        <f t="shared" ref="X5302:X5304" si="812">IF(P5302="折扣",V5302*Q5302,IF(P5302="返现",V5302,V5302/(1+Q5302)))</f>
        <v>79999.92</v>
      </c>
      <c r="Y5302" s="83"/>
      <c r="Z5302" s="10">
        <v>0</v>
      </c>
      <c r="AA5302" s="7">
        <v>0</v>
      </c>
      <c r="AB5302" s="7">
        <f t="shared" si="804"/>
        <v>79999.92</v>
      </c>
      <c r="AC5302" s="5">
        <f t="shared" si="805"/>
        <v>0</v>
      </c>
      <c r="AD5302" s="13">
        <v>79999.92</v>
      </c>
      <c r="AE5302" s="85">
        <v>0.09</v>
      </c>
      <c r="AF5302" s="7">
        <f t="shared" ref="AF5302:AF5304" si="813">AD5302*AE5302</f>
        <v>7199.9928</v>
      </c>
      <c r="AG5302" s="10">
        <v>0</v>
      </c>
      <c r="AH5302" s="64"/>
      <c r="AI5302" s="91" t="s">
        <v>3681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3700</v>
      </c>
      <c r="B5303" s="91" t="s">
        <v>35</v>
      </c>
      <c r="C5303" s="91" t="s">
        <v>166</v>
      </c>
      <c r="D5303" s="91" t="s">
        <v>176</v>
      </c>
      <c r="E5303" s="91" t="s">
        <v>1969</v>
      </c>
      <c r="F5303" s="91" t="s">
        <v>1969</v>
      </c>
      <c r="G5303" s="91" t="s">
        <v>1969</v>
      </c>
      <c r="H5303" s="91">
        <v>22</v>
      </c>
      <c r="I5303" s="91" t="s">
        <v>2938</v>
      </c>
      <c r="J5303" s="2" t="s">
        <v>3313</v>
      </c>
      <c r="K5303" s="2" t="s">
        <v>3313</v>
      </c>
      <c r="L5303" s="2" t="s">
        <v>35</v>
      </c>
      <c r="M5303" s="91" t="s">
        <v>1969</v>
      </c>
      <c r="N5303" s="64"/>
      <c r="O5303" s="64" t="s">
        <v>3176</v>
      </c>
      <c r="P5303" s="64" t="s">
        <v>41</v>
      </c>
      <c r="Q5303" s="10">
        <v>0</v>
      </c>
      <c r="R5303" s="64"/>
      <c r="S5303" s="64"/>
      <c r="T5303" s="13">
        <v>0</v>
      </c>
      <c r="U5303" s="13">
        <v>958.92</v>
      </c>
      <c r="V5303" s="13">
        <v>0</v>
      </c>
      <c r="W5303" s="83">
        <v>0</v>
      </c>
      <c r="X5303" s="83">
        <f t="shared" si="812"/>
        <v>0</v>
      </c>
      <c r="Y5303" s="83"/>
      <c r="Z5303" s="10">
        <v>0</v>
      </c>
      <c r="AA5303" s="7">
        <v>0</v>
      </c>
      <c r="AB5303" s="7">
        <f t="shared" si="804"/>
        <v>0</v>
      </c>
      <c r="AC5303" s="5">
        <f t="shared" si="805"/>
        <v>0</v>
      </c>
      <c r="AD5303" s="13">
        <v>0</v>
      </c>
      <c r="AE5303" s="85">
        <v>0.09</v>
      </c>
      <c r="AF5303" s="7">
        <f t="shared" si="813"/>
        <v>0</v>
      </c>
      <c r="AG5303" s="10">
        <v>0</v>
      </c>
      <c r="AH5303" s="64"/>
      <c r="AI5303" s="91" t="s">
        <v>3681</v>
      </c>
      <c r="AJ5303" s="1" t="e">
        <v>#N/A</v>
      </c>
      <c r="AK5303" s="12">
        <f t="shared" si="811"/>
        <v>0</v>
      </c>
    </row>
    <row r="5304" spans="1:37" hidden="1" x14ac:dyDescent="0.3">
      <c r="A5304" s="104" t="s">
        <v>3700</v>
      </c>
      <c r="B5304" s="91" t="s">
        <v>35</v>
      </c>
      <c r="C5304" s="91" t="s">
        <v>47</v>
      </c>
      <c r="D5304" s="91" t="s">
        <v>63</v>
      </c>
      <c r="E5304" s="91" t="s">
        <v>2396</v>
      </c>
      <c r="F5304" s="91" t="s">
        <v>3682</v>
      </c>
      <c r="G5304" s="91" t="s">
        <v>2396</v>
      </c>
      <c r="H5304" s="105">
        <v>237</v>
      </c>
      <c r="I5304" s="91" t="s">
        <v>2377</v>
      </c>
      <c r="J5304" s="2" t="s">
        <v>3333</v>
      </c>
      <c r="K5304" s="2" t="s">
        <v>3333</v>
      </c>
      <c r="L5304" s="2" t="s">
        <v>35</v>
      </c>
      <c r="M5304" s="91"/>
      <c r="N5304" s="64"/>
      <c r="O5304" s="64" t="s">
        <v>3203</v>
      </c>
      <c r="P5304" s="64" t="s">
        <v>93</v>
      </c>
      <c r="Q5304" s="16">
        <v>0.94499999999999995</v>
      </c>
      <c r="R5304" s="87"/>
      <c r="S5304" s="64"/>
      <c r="T5304" s="7">
        <v>0</v>
      </c>
      <c r="U5304" s="7"/>
      <c r="V5304" s="88">
        <v>102800</v>
      </c>
      <c r="W5304" s="7"/>
      <c r="X5304" s="83">
        <f t="shared" si="812"/>
        <v>97146</v>
      </c>
      <c r="Y5304" s="83"/>
      <c r="Z5304" s="16">
        <v>0</v>
      </c>
      <c r="AA5304" s="7">
        <v>0</v>
      </c>
      <c r="AB5304" s="7">
        <f t="shared" si="804"/>
        <v>97146</v>
      </c>
      <c r="AC5304" s="5">
        <f t="shared" si="805"/>
        <v>5654</v>
      </c>
      <c r="AD5304" s="88">
        <v>102800</v>
      </c>
      <c r="AE5304" s="85">
        <v>0.06</v>
      </c>
      <c r="AF5304" s="7">
        <f t="shared" si="813"/>
        <v>6168</v>
      </c>
      <c r="AG5304" s="16">
        <v>0</v>
      </c>
      <c r="AH5304" s="64"/>
      <c r="AI5304" s="64" t="s">
        <v>3683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3418</v>
      </c>
      <c r="B5305" s="109" t="s">
        <v>704</v>
      </c>
      <c r="C5305" s="109" t="s">
        <v>65</v>
      </c>
      <c r="D5305" s="109" t="s">
        <v>124</v>
      </c>
      <c r="E5305" s="109" t="s">
        <v>705</v>
      </c>
      <c r="F5305" s="109" t="s">
        <v>3684</v>
      </c>
      <c r="G5305" s="109" t="s">
        <v>705</v>
      </c>
      <c r="H5305" s="109">
        <v>85</v>
      </c>
      <c r="I5305" s="109" t="s">
        <v>3405</v>
      </c>
      <c r="J5305" s="2" t="s">
        <v>3334</v>
      </c>
      <c r="K5305" s="2" t="s">
        <v>35</v>
      </c>
      <c r="L5305" s="2" t="s">
        <v>704</v>
      </c>
      <c r="M5305" s="109" t="s">
        <v>705</v>
      </c>
      <c r="N5305" s="92"/>
      <c r="O5305" s="92" t="s">
        <v>413</v>
      </c>
      <c r="P5305" s="92" t="s">
        <v>41</v>
      </c>
      <c r="Q5305" s="93">
        <v>0</v>
      </c>
      <c r="R5305" s="94">
        <v>400001033</v>
      </c>
      <c r="S5305" s="92"/>
      <c r="T5305" s="95"/>
      <c r="U5305" s="95"/>
      <c r="V5305" s="95">
        <f>X5305+AA5305</f>
        <v>435298.92960000003</v>
      </c>
      <c r="W5305" s="96"/>
      <c r="X5305" s="96">
        <v>422620.32</v>
      </c>
      <c r="Y5305" s="96"/>
      <c r="Z5305" s="93">
        <v>0.03</v>
      </c>
      <c r="AA5305" s="95">
        <v>12678.6096</v>
      </c>
      <c r="AB5305" s="7">
        <f t="shared" si="804"/>
        <v>435298.92960000003</v>
      </c>
      <c r="AC5305" s="97">
        <v>0</v>
      </c>
      <c r="AD5305" s="96">
        <f t="shared" ref="AD5305" si="814">V5305</f>
        <v>435298.92960000003</v>
      </c>
      <c r="AE5305" s="98">
        <v>0</v>
      </c>
      <c r="AF5305" s="95"/>
      <c r="AG5305" s="93">
        <v>0</v>
      </c>
      <c r="AH5305" s="96">
        <v>0</v>
      </c>
      <c r="AI5305" s="92" t="s">
        <v>3685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3417</v>
      </c>
      <c r="B5306" s="109" t="s">
        <v>35</v>
      </c>
      <c r="C5306" s="109" t="s">
        <v>36</v>
      </c>
      <c r="D5306" s="109" t="s">
        <v>54</v>
      </c>
      <c r="E5306" s="109" t="s">
        <v>524</v>
      </c>
      <c r="F5306" s="109" t="s">
        <v>524</v>
      </c>
      <c r="G5306" s="109" t="s">
        <v>524</v>
      </c>
      <c r="H5306" s="109">
        <v>84</v>
      </c>
      <c r="I5306" s="109" t="s">
        <v>3258</v>
      </c>
      <c r="J5306" s="2" t="s">
        <v>3334</v>
      </c>
      <c r="K5306" s="2" t="s">
        <v>704</v>
      </c>
      <c r="L5306" s="2" t="s">
        <v>35</v>
      </c>
      <c r="M5306" s="109" t="s">
        <v>2707</v>
      </c>
      <c r="N5306" s="92"/>
      <c r="O5306" s="92" t="s">
        <v>413</v>
      </c>
      <c r="P5306" s="92" t="s">
        <v>41</v>
      </c>
      <c r="Q5306" s="93">
        <v>0</v>
      </c>
      <c r="R5306" s="94">
        <v>7101</v>
      </c>
      <c r="S5306" s="92"/>
      <c r="T5306" s="95"/>
      <c r="U5306" s="95"/>
      <c r="V5306" s="95">
        <f>X5306+AA5306</f>
        <v>21614.87</v>
      </c>
      <c r="W5306" s="96"/>
      <c r="X5306" s="96">
        <v>21614.87</v>
      </c>
      <c r="Y5306" s="96"/>
      <c r="Z5306" s="93">
        <v>0</v>
      </c>
      <c r="AA5306" s="95">
        <v>0</v>
      </c>
      <c r="AB5306" s="7">
        <f t="shared" si="804"/>
        <v>21614.87</v>
      </c>
      <c r="AC5306" s="97"/>
      <c r="AD5306" s="96">
        <f>V5306</f>
        <v>21614.87</v>
      </c>
      <c r="AE5306" s="98">
        <v>0</v>
      </c>
      <c r="AF5306" s="95"/>
      <c r="AG5306" s="93">
        <v>0</v>
      </c>
      <c r="AH5306" s="96"/>
      <c r="AI5306" s="92" t="s">
        <v>3686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3417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3258</v>
      </c>
      <c r="J5307" s="2" t="s">
        <v>3334</v>
      </c>
      <c r="K5307" s="2" t="s">
        <v>704</v>
      </c>
      <c r="L5307" s="2" t="s">
        <v>35</v>
      </c>
      <c r="M5307" s="109" t="s">
        <v>2868</v>
      </c>
      <c r="N5307" s="92"/>
      <c r="O5307" s="92" t="s">
        <v>413</v>
      </c>
      <c r="P5307" s="92" t="s">
        <v>41</v>
      </c>
      <c r="Q5307" s="93">
        <v>0</v>
      </c>
      <c r="R5307" s="94">
        <v>7523</v>
      </c>
      <c r="S5307" s="92"/>
      <c r="T5307" s="95"/>
      <c r="U5307" s="95"/>
      <c r="V5307" s="95">
        <f t="shared" ref="V5307:V5330" si="815">X5307+AA5307</f>
        <v>8094.0799999999726</v>
      </c>
      <c r="W5307" s="96"/>
      <c r="X5307" s="96">
        <v>8094.0799999999726</v>
      </c>
      <c r="Y5307" s="96"/>
      <c r="Z5307" s="93">
        <v>0</v>
      </c>
      <c r="AA5307" s="95">
        <v>0</v>
      </c>
      <c r="AB5307" s="7">
        <f t="shared" si="804"/>
        <v>8094.0799999999726</v>
      </c>
      <c r="AC5307" s="97"/>
      <c r="AD5307" s="96">
        <f t="shared" ref="AD5307:AD5330" si="816">V5307</f>
        <v>8094.0799999999726</v>
      </c>
      <c r="AE5307" s="98">
        <v>0</v>
      </c>
      <c r="AF5307" s="95"/>
      <c r="AG5307" s="93">
        <v>0</v>
      </c>
      <c r="AH5307" s="96"/>
      <c r="AI5307" s="92" t="s">
        <v>3686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3418</v>
      </c>
      <c r="B5308" s="109" t="s">
        <v>35</v>
      </c>
      <c r="C5308" s="109" t="s">
        <v>36</v>
      </c>
      <c r="D5308" s="109" t="s">
        <v>54</v>
      </c>
      <c r="E5308" s="109" t="s">
        <v>2698</v>
      </c>
      <c r="F5308" s="109" t="s">
        <v>2698</v>
      </c>
      <c r="G5308" s="109" t="s">
        <v>2698</v>
      </c>
      <c r="H5308" s="109">
        <v>84</v>
      </c>
      <c r="I5308" s="109" t="s">
        <v>3258</v>
      </c>
      <c r="J5308" s="2" t="s">
        <v>3334</v>
      </c>
      <c r="K5308" s="2" t="s">
        <v>704</v>
      </c>
      <c r="L5308" s="2" t="s">
        <v>35</v>
      </c>
      <c r="M5308" s="109" t="s">
        <v>2700</v>
      </c>
      <c r="N5308" s="92"/>
      <c r="O5308" s="92" t="s">
        <v>413</v>
      </c>
      <c r="P5308" s="92" t="s">
        <v>41</v>
      </c>
      <c r="Q5308" s="93">
        <v>0</v>
      </c>
      <c r="R5308" s="94">
        <v>7170</v>
      </c>
      <c r="S5308" s="92"/>
      <c r="T5308" s="95"/>
      <c r="U5308" s="95"/>
      <c r="V5308" s="95">
        <f t="shared" si="815"/>
        <v>92823.61</v>
      </c>
      <c r="W5308" s="96"/>
      <c r="X5308" s="96">
        <v>92823.61</v>
      </c>
      <c r="Y5308" s="96"/>
      <c r="Z5308" s="93">
        <v>0</v>
      </c>
      <c r="AA5308" s="95">
        <v>0</v>
      </c>
      <c r="AB5308" s="7">
        <f t="shared" si="804"/>
        <v>92823.61</v>
      </c>
      <c r="AC5308" s="97"/>
      <c r="AD5308" s="96">
        <f t="shared" si="816"/>
        <v>92823.61</v>
      </c>
      <c r="AE5308" s="98">
        <v>0</v>
      </c>
      <c r="AF5308" s="95"/>
      <c r="AG5308" s="93">
        <v>0</v>
      </c>
      <c r="AH5308" s="96"/>
      <c r="AI5308" s="92" t="s">
        <v>3686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3417</v>
      </c>
      <c r="B5309" s="109" t="s">
        <v>35</v>
      </c>
      <c r="C5309" s="109" t="s">
        <v>65</v>
      </c>
      <c r="D5309" s="109" t="s">
        <v>66</v>
      </c>
      <c r="E5309" s="109" t="s">
        <v>2357</v>
      </c>
      <c r="F5309" s="109" t="s">
        <v>2357</v>
      </c>
      <c r="G5309" s="109" t="s">
        <v>2357</v>
      </c>
      <c r="H5309" s="109">
        <v>84</v>
      </c>
      <c r="I5309" s="109" t="s">
        <v>3258</v>
      </c>
      <c r="J5309" s="2" t="s">
        <v>3334</v>
      </c>
      <c r="K5309" s="2" t="s">
        <v>704</v>
      </c>
      <c r="L5309" s="2" t="s">
        <v>35</v>
      </c>
      <c r="M5309" s="109" t="s">
        <v>2357</v>
      </c>
      <c r="N5309" s="92"/>
      <c r="O5309" s="92" t="s">
        <v>413</v>
      </c>
      <c r="P5309" s="92" t="s">
        <v>41</v>
      </c>
      <c r="Q5309" s="93">
        <v>0</v>
      </c>
      <c r="R5309" s="94">
        <v>7109</v>
      </c>
      <c r="S5309" s="92"/>
      <c r="T5309" s="95"/>
      <c r="U5309" s="95"/>
      <c r="V5309" s="95">
        <f t="shared" si="815"/>
        <v>23588.5</v>
      </c>
      <c r="W5309" s="96"/>
      <c r="X5309" s="96">
        <v>23588.5</v>
      </c>
      <c r="Y5309" s="96"/>
      <c r="Z5309" s="93">
        <v>0</v>
      </c>
      <c r="AA5309" s="95">
        <v>0</v>
      </c>
      <c r="AB5309" s="7">
        <f t="shared" si="804"/>
        <v>23588.5</v>
      </c>
      <c r="AC5309" s="97"/>
      <c r="AD5309" s="96">
        <f t="shared" si="816"/>
        <v>23588.5</v>
      </c>
      <c r="AE5309" s="98">
        <v>0</v>
      </c>
      <c r="AF5309" s="95"/>
      <c r="AG5309" s="93">
        <v>0</v>
      </c>
      <c r="AH5309" s="96"/>
      <c r="AI5309" s="92" t="s">
        <v>3686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3417</v>
      </c>
      <c r="B5310" s="109" t="s">
        <v>35</v>
      </c>
      <c r="C5310" s="109" t="s">
        <v>65</v>
      </c>
      <c r="D5310" s="109" t="s">
        <v>66</v>
      </c>
      <c r="E5310" s="109" t="s">
        <v>2712</v>
      </c>
      <c r="F5310" s="109" t="s">
        <v>2712</v>
      </c>
      <c r="G5310" s="109" t="s">
        <v>2712</v>
      </c>
      <c r="H5310" s="109">
        <v>84</v>
      </c>
      <c r="I5310" s="109" t="s">
        <v>3258</v>
      </c>
      <c r="J5310" s="2" t="s">
        <v>3334</v>
      </c>
      <c r="K5310" s="2" t="s">
        <v>704</v>
      </c>
      <c r="L5310" s="2" t="s">
        <v>35</v>
      </c>
      <c r="M5310" s="109" t="s">
        <v>2712</v>
      </c>
      <c r="N5310" s="92"/>
      <c r="O5310" s="92" t="s">
        <v>413</v>
      </c>
      <c r="P5310" s="92" t="s">
        <v>41</v>
      </c>
      <c r="Q5310" s="93">
        <v>0</v>
      </c>
      <c r="R5310" s="94">
        <v>7576</v>
      </c>
      <c r="S5310" s="92"/>
      <c r="T5310" s="95"/>
      <c r="U5310" s="95"/>
      <c r="V5310" s="95">
        <f t="shared" si="815"/>
        <v>10915.715686274511</v>
      </c>
      <c r="W5310" s="96"/>
      <c r="X5310" s="96">
        <v>10915.715686274511</v>
      </c>
      <c r="Y5310" s="96"/>
      <c r="Z5310" s="93">
        <v>0</v>
      </c>
      <c r="AA5310" s="95">
        <v>0</v>
      </c>
      <c r="AB5310" s="7">
        <f t="shared" si="804"/>
        <v>10915.715686274511</v>
      </c>
      <c r="AC5310" s="97"/>
      <c r="AD5310" s="96">
        <f t="shared" si="816"/>
        <v>10915.715686274511</v>
      </c>
      <c r="AE5310" s="98">
        <v>0</v>
      </c>
      <c r="AF5310" s="95"/>
      <c r="AG5310" s="93">
        <v>0</v>
      </c>
      <c r="AH5310" s="96"/>
      <c r="AI5310" s="92" t="s">
        <v>3685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3417</v>
      </c>
      <c r="B5311" s="109" t="s">
        <v>35</v>
      </c>
      <c r="C5311" s="109" t="s">
        <v>65</v>
      </c>
      <c r="D5311" s="109" t="s">
        <v>66</v>
      </c>
      <c r="E5311" s="109" t="s">
        <v>2681</v>
      </c>
      <c r="F5311" s="109" t="s">
        <v>2682</v>
      </c>
      <c r="G5311" s="109" t="s">
        <v>2681</v>
      </c>
      <c r="H5311" s="109">
        <v>84</v>
      </c>
      <c r="I5311" s="109" t="s">
        <v>3258</v>
      </c>
      <c r="J5311" s="2" t="s">
        <v>3334</v>
      </c>
      <c r="K5311" s="2" t="s">
        <v>704</v>
      </c>
      <c r="L5311" s="2" t="s">
        <v>35</v>
      </c>
      <c r="M5311" s="109" t="s">
        <v>2705</v>
      </c>
      <c r="N5311" s="92"/>
      <c r="O5311" s="92" t="s">
        <v>413</v>
      </c>
      <c r="P5311" s="92" t="s">
        <v>41</v>
      </c>
      <c r="Q5311" s="93">
        <v>0</v>
      </c>
      <c r="R5311" s="94">
        <v>7152</v>
      </c>
      <c r="S5311" s="92"/>
      <c r="T5311" s="95"/>
      <c r="U5311" s="95"/>
      <c r="V5311" s="95">
        <f t="shared" si="815"/>
        <v>84289</v>
      </c>
      <c r="W5311" s="96"/>
      <c r="X5311" s="96">
        <v>84289</v>
      </c>
      <c r="Y5311" s="96"/>
      <c r="Z5311" s="93">
        <v>0</v>
      </c>
      <c r="AA5311" s="95">
        <v>0</v>
      </c>
      <c r="AB5311" s="7">
        <f t="shared" si="804"/>
        <v>84289</v>
      </c>
      <c r="AC5311" s="97"/>
      <c r="AD5311" s="96">
        <f t="shared" si="816"/>
        <v>84289</v>
      </c>
      <c r="AE5311" s="98">
        <v>0</v>
      </c>
      <c r="AF5311" s="95"/>
      <c r="AG5311" s="93">
        <v>0</v>
      </c>
      <c r="AH5311" s="96"/>
      <c r="AI5311" s="92" t="s">
        <v>3685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3417</v>
      </c>
      <c r="B5312" s="109" t="s">
        <v>35</v>
      </c>
      <c r="C5312" s="109" t="s">
        <v>47</v>
      </c>
      <c r="D5312" s="109" t="s">
        <v>48</v>
      </c>
      <c r="E5312" s="109" t="s">
        <v>545</v>
      </c>
      <c r="F5312" s="109" t="s">
        <v>545</v>
      </c>
      <c r="G5312" s="109" t="s">
        <v>545</v>
      </c>
      <c r="H5312" s="109">
        <v>84</v>
      </c>
      <c r="I5312" s="109" t="s">
        <v>3258</v>
      </c>
      <c r="J5312" s="2" t="s">
        <v>3334</v>
      </c>
      <c r="K5312" s="2" t="s">
        <v>704</v>
      </c>
      <c r="L5312" s="2" t="s">
        <v>35</v>
      </c>
      <c r="M5312" s="109" t="s">
        <v>2711</v>
      </c>
      <c r="N5312" s="92"/>
      <c r="O5312" s="92" t="s">
        <v>413</v>
      </c>
      <c r="P5312" s="92" t="s">
        <v>41</v>
      </c>
      <c r="Q5312" s="93">
        <v>0</v>
      </c>
      <c r="R5312" s="94">
        <v>7148</v>
      </c>
      <c r="S5312" s="92"/>
      <c r="T5312" s="95"/>
      <c r="U5312" s="95"/>
      <c r="V5312" s="95">
        <f t="shared" si="815"/>
        <v>39920.76470588235</v>
      </c>
      <c r="W5312" s="96"/>
      <c r="X5312" s="96">
        <v>39920.76470588235</v>
      </c>
      <c r="Y5312" s="96"/>
      <c r="Z5312" s="93">
        <v>0</v>
      </c>
      <c r="AA5312" s="95">
        <v>0</v>
      </c>
      <c r="AB5312" s="7">
        <f t="shared" si="804"/>
        <v>39920.76470588235</v>
      </c>
      <c r="AC5312" s="97"/>
      <c r="AD5312" s="96">
        <f t="shared" si="816"/>
        <v>39920.76470588235</v>
      </c>
      <c r="AE5312" s="98">
        <v>0</v>
      </c>
      <c r="AF5312" s="95"/>
      <c r="AG5312" s="93">
        <v>0</v>
      </c>
      <c r="AH5312" s="96"/>
      <c r="AI5312" s="92" t="s">
        <v>3685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3417</v>
      </c>
      <c r="B5313" s="109" t="s">
        <v>35</v>
      </c>
      <c r="C5313" s="109" t="s">
        <v>146</v>
      </c>
      <c r="D5313" s="109" t="s">
        <v>147</v>
      </c>
      <c r="E5313" s="109" t="s">
        <v>148</v>
      </c>
      <c r="F5313" s="109" t="s">
        <v>148</v>
      </c>
      <c r="G5313" s="109" t="s">
        <v>148</v>
      </c>
      <c r="H5313" s="109">
        <v>84</v>
      </c>
      <c r="I5313" s="109" t="s">
        <v>3258</v>
      </c>
      <c r="J5313" s="2" t="s">
        <v>3334</v>
      </c>
      <c r="K5313" s="2" t="s">
        <v>704</v>
      </c>
      <c r="L5313" s="2" t="s">
        <v>35</v>
      </c>
      <c r="M5313" s="109" t="s">
        <v>148</v>
      </c>
      <c r="N5313" s="92"/>
      <c r="O5313" s="92" t="s">
        <v>413</v>
      </c>
      <c r="P5313" s="92" t="s">
        <v>41</v>
      </c>
      <c r="Q5313" s="93">
        <v>0</v>
      </c>
      <c r="R5313" s="94">
        <v>7607</v>
      </c>
      <c r="S5313" s="92"/>
      <c r="T5313" s="95"/>
      <c r="U5313" s="95"/>
      <c r="V5313" s="95">
        <f t="shared" si="815"/>
        <v>150938.26</v>
      </c>
      <c r="W5313" s="96"/>
      <c r="X5313" s="96">
        <v>150938.26</v>
      </c>
      <c r="Y5313" s="96"/>
      <c r="Z5313" s="93">
        <v>0</v>
      </c>
      <c r="AA5313" s="95">
        <v>0</v>
      </c>
      <c r="AB5313" s="7">
        <f t="shared" si="804"/>
        <v>150938.26</v>
      </c>
      <c r="AC5313" s="97"/>
      <c r="AD5313" s="96">
        <f t="shared" si="816"/>
        <v>150938.26</v>
      </c>
      <c r="AE5313" s="98">
        <v>0</v>
      </c>
      <c r="AF5313" s="95"/>
      <c r="AG5313" s="93">
        <v>0</v>
      </c>
      <c r="AH5313" s="96"/>
      <c r="AI5313" s="92" t="s">
        <v>3686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3417</v>
      </c>
      <c r="B5314" s="109" t="s">
        <v>35</v>
      </c>
      <c r="C5314" s="109" t="s">
        <v>146</v>
      </c>
      <c r="D5314" s="109" t="s">
        <v>163</v>
      </c>
      <c r="E5314" s="109" t="s">
        <v>165</v>
      </c>
      <c r="F5314" s="109" t="s">
        <v>165</v>
      </c>
      <c r="G5314" s="109" t="s">
        <v>165</v>
      </c>
      <c r="H5314" s="109">
        <v>84</v>
      </c>
      <c r="I5314" s="109" t="s">
        <v>3258</v>
      </c>
      <c r="J5314" s="2" t="s">
        <v>3334</v>
      </c>
      <c r="K5314" s="2" t="s">
        <v>704</v>
      </c>
      <c r="L5314" s="2" t="s">
        <v>35</v>
      </c>
      <c r="M5314" s="109" t="s">
        <v>165</v>
      </c>
      <c r="N5314" s="92"/>
      <c r="O5314" s="92" t="s">
        <v>413</v>
      </c>
      <c r="P5314" s="92" t="s">
        <v>41</v>
      </c>
      <c r="Q5314" s="93">
        <v>0</v>
      </c>
      <c r="R5314" s="94">
        <v>7094</v>
      </c>
      <c r="S5314" s="92"/>
      <c r="T5314" s="95"/>
      <c r="U5314" s="95"/>
      <c r="V5314" s="95">
        <f t="shared" si="815"/>
        <v>42020.25</v>
      </c>
      <c r="W5314" s="96"/>
      <c r="X5314" s="96">
        <v>42020.25</v>
      </c>
      <c r="Y5314" s="96"/>
      <c r="Z5314" s="93">
        <v>0</v>
      </c>
      <c r="AA5314" s="95">
        <v>0</v>
      </c>
      <c r="AB5314" s="7">
        <f t="shared" si="804"/>
        <v>42020.25</v>
      </c>
      <c r="AC5314" s="97"/>
      <c r="AD5314" s="96">
        <f t="shared" si="816"/>
        <v>42020.25</v>
      </c>
      <c r="AE5314" s="98">
        <v>0</v>
      </c>
      <c r="AF5314" s="95"/>
      <c r="AG5314" s="93">
        <v>0</v>
      </c>
      <c r="AH5314" s="96"/>
      <c r="AI5314" s="92" t="s">
        <v>3686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3417</v>
      </c>
      <c r="B5315" s="109" t="s">
        <v>35</v>
      </c>
      <c r="C5315" s="109" t="s">
        <v>166</v>
      </c>
      <c r="D5315" s="109" t="s">
        <v>171</v>
      </c>
      <c r="E5315" s="109" t="s">
        <v>174</v>
      </c>
      <c r="F5315" s="109" t="s">
        <v>174</v>
      </c>
      <c r="G5315" s="109" t="s">
        <v>174</v>
      </c>
      <c r="H5315" s="109">
        <v>84</v>
      </c>
      <c r="I5315" s="109" t="s">
        <v>3258</v>
      </c>
      <c r="J5315" s="2" t="s">
        <v>3334</v>
      </c>
      <c r="K5315" s="2" t="s">
        <v>704</v>
      </c>
      <c r="L5315" s="2" t="s">
        <v>35</v>
      </c>
      <c r="M5315" s="109" t="s">
        <v>2719</v>
      </c>
      <c r="N5315" s="92"/>
      <c r="O5315" s="92" t="s">
        <v>413</v>
      </c>
      <c r="P5315" s="92" t="s">
        <v>41</v>
      </c>
      <c r="Q5315" s="93">
        <v>0</v>
      </c>
      <c r="R5315" s="94">
        <v>7283</v>
      </c>
      <c r="S5315" s="92"/>
      <c r="T5315" s="95"/>
      <c r="U5315" s="95"/>
      <c r="V5315" s="95">
        <f t="shared" si="815"/>
        <v>76921.811881188114</v>
      </c>
      <c r="W5315" s="96"/>
      <c r="X5315" s="96">
        <v>76921.811881188114</v>
      </c>
      <c r="Y5315" s="96"/>
      <c r="Z5315" s="93">
        <v>0</v>
      </c>
      <c r="AA5315" s="95">
        <v>0</v>
      </c>
      <c r="AB5315" s="7">
        <f t="shared" si="804"/>
        <v>76921.811881188114</v>
      </c>
      <c r="AC5315" s="97"/>
      <c r="AD5315" s="96">
        <f t="shared" si="816"/>
        <v>76921.811881188114</v>
      </c>
      <c r="AE5315" s="98">
        <v>0</v>
      </c>
      <c r="AF5315" s="95"/>
      <c r="AG5315" s="93">
        <v>0</v>
      </c>
      <c r="AH5315" s="96"/>
      <c r="AI5315" s="92" t="s">
        <v>3686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3418</v>
      </c>
      <c r="B5316" s="109" t="s">
        <v>35</v>
      </c>
      <c r="C5316" s="109" t="s">
        <v>166</v>
      </c>
      <c r="D5316" s="109" t="s">
        <v>171</v>
      </c>
      <c r="E5316" s="109" t="s">
        <v>2698</v>
      </c>
      <c r="F5316" s="109" t="s">
        <v>3259</v>
      </c>
      <c r="G5316" s="109" t="s">
        <v>2698</v>
      </c>
      <c r="H5316" s="109">
        <v>84</v>
      </c>
      <c r="I5316" s="109" t="s">
        <v>3258</v>
      </c>
      <c r="J5316" s="2" t="s">
        <v>3334</v>
      </c>
      <c r="K5316" s="2" t="s">
        <v>704</v>
      </c>
      <c r="L5316" s="2" t="s">
        <v>35</v>
      </c>
      <c r="M5316" s="109" t="s">
        <v>2722</v>
      </c>
      <c r="N5316" s="92"/>
      <c r="O5316" s="92" t="s">
        <v>413</v>
      </c>
      <c r="P5316" s="92" t="s">
        <v>41</v>
      </c>
      <c r="Q5316" s="93">
        <v>0</v>
      </c>
      <c r="R5316" s="94">
        <v>7103</v>
      </c>
      <c r="S5316" s="92"/>
      <c r="T5316" s="95"/>
      <c r="U5316" s="95"/>
      <c r="V5316" s="95">
        <f t="shared" si="815"/>
        <v>406885.7</v>
      </c>
      <c r="W5316" s="96"/>
      <c r="X5316" s="96">
        <v>406885.7</v>
      </c>
      <c r="Y5316" s="96"/>
      <c r="Z5316" s="93">
        <v>0</v>
      </c>
      <c r="AA5316" s="95">
        <v>0</v>
      </c>
      <c r="AB5316" s="7">
        <f t="shared" si="804"/>
        <v>406885.7</v>
      </c>
      <c r="AC5316" s="97"/>
      <c r="AD5316" s="96">
        <f t="shared" si="816"/>
        <v>406885.7</v>
      </c>
      <c r="AE5316" s="98">
        <v>0</v>
      </c>
      <c r="AF5316" s="95"/>
      <c r="AG5316" s="93">
        <v>0</v>
      </c>
      <c r="AH5316" s="96"/>
      <c r="AI5316" s="92" t="s">
        <v>3685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3418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3258</v>
      </c>
      <c r="J5317" s="2" t="s">
        <v>3334</v>
      </c>
      <c r="K5317" s="2" t="s">
        <v>704</v>
      </c>
      <c r="L5317" s="2" t="s">
        <v>35</v>
      </c>
      <c r="M5317" s="109" t="s">
        <v>287</v>
      </c>
      <c r="N5317" s="92"/>
      <c r="O5317" s="92" t="s">
        <v>413</v>
      </c>
      <c r="P5317" s="92" t="s">
        <v>41</v>
      </c>
      <c r="Q5317" s="93">
        <v>0</v>
      </c>
      <c r="R5317" s="92">
        <v>7654</v>
      </c>
      <c r="S5317" s="92"/>
      <c r="T5317" s="96"/>
      <c r="U5317" s="95"/>
      <c r="V5317" s="95">
        <f t="shared" si="815"/>
        <v>137.56</v>
      </c>
      <c r="W5317" s="96"/>
      <c r="X5317" s="96">
        <v>137.56</v>
      </c>
      <c r="Y5317" s="96"/>
      <c r="Z5317" s="93">
        <v>0</v>
      </c>
      <c r="AA5317" s="95">
        <v>0</v>
      </c>
      <c r="AB5317" s="7">
        <f t="shared" si="804"/>
        <v>137.56</v>
      </c>
      <c r="AC5317" s="97"/>
      <c r="AD5317" s="96">
        <f t="shared" si="816"/>
        <v>137.56</v>
      </c>
      <c r="AE5317" s="98">
        <v>0</v>
      </c>
      <c r="AF5317" s="95"/>
      <c r="AG5317" s="93">
        <v>0</v>
      </c>
      <c r="AH5317" s="96"/>
      <c r="AI5317" s="92" t="s">
        <v>3685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3417</v>
      </c>
      <c r="B5318" s="109" t="s">
        <v>35</v>
      </c>
      <c r="C5318" s="109" t="s">
        <v>36</v>
      </c>
      <c r="D5318" s="109" t="s">
        <v>37</v>
      </c>
      <c r="E5318" s="109" t="s">
        <v>287</v>
      </c>
      <c r="F5318" s="109" t="s">
        <v>463</v>
      </c>
      <c r="G5318" s="109" t="s">
        <v>287</v>
      </c>
      <c r="H5318" s="109">
        <v>84</v>
      </c>
      <c r="I5318" s="109" t="s">
        <v>3258</v>
      </c>
      <c r="J5318" s="2" t="s">
        <v>3334</v>
      </c>
      <c r="K5318" s="2" t="s">
        <v>704</v>
      </c>
      <c r="L5318" s="2" t="s">
        <v>35</v>
      </c>
      <c r="M5318" s="109" t="s">
        <v>2702</v>
      </c>
      <c r="N5318" s="92"/>
      <c r="O5318" s="92" t="s">
        <v>413</v>
      </c>
      <c r="P5318" s="92" t="s">
        <v>41</v>
      </c>
      <c r="Q5318" s="93">
        <v>0</v>
      </c>
      <c r="R5318" s="92">
        <v>7174</v>
      </c>
      <c r="S5318" s="92"/>
      <c r="T5318" s="96"/>
      <c r="U5318" s="95"/>
      <c r="V5318" s="95">
        <f t="shared" si="815"/>
        <v>1848.48</v>
      </c>
      <c r="W5318" s="96"/>
      <c r="X5318" s="96">
        <v>1848.48</v>
      </c>
      <c r="Y5318" s="96"/>
      <c r="Z5318" s="93">
        <v>0</v>
      </c>
      <c r="AA5318" s="95">
        <v>0</v>
      </c>
      <c r="AB5318" s="7">
        <f t="shared" si="804"/>
        <v>1848.48</v>
      </c>
      <c r="AC5318" s="97"/>
      <c r="AD5318" s="96">
        <f t="shared" si="816"/>
        <v>1848.48</v>
      </c>
      <c r="AE5318" s="98">
        <v>0</v>
      </c>
      <c r="AF5318" s="95"/>
      <c r="AG5318" s="93">
        <v>0</v>
      </c>
      <c r="AH5318" s="96"/>
      <c r="AI5318" s="92" t="s">
        <v>3686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3418</v>
      </c>
      <c r="B5319" s="109" t="s">
        <v>35</v>
      </c>
      <c r="C5319" s="109" t="s">
        <v>146</v>
      </c>
      <c r="D5319" s="109" t="s">
        <v>163</v>
      </c>
      <c r="E5319" s="109" t="s">
        <v>165</v>
      </c>
      <c r="F5319" s="109" t="s">
        <v>165</v>
      </c>
      <c r="G5319" s="109" t="s">
        <v>165</v>
      </c>
      <c r="H5319" s="109">
        <v>84</v>
      </c>
      <c r="I5319" s="109" t="s">
        <v>3258</v>
      </c>
      <c r="J5319" s="2" t="s">
        <v>3334</v>
      </c>
      <c r="K5319" s="2" t="s">
        <v>704</v>
      </c>
      <c r="L5319" s="2" t="s">
        <v>35</v>
      </c>
      <c r="M5319" s="109" t="s">
        <v>2717</v>
      </c>
      <c r="N5319" s="92"/>
      <c r="O5319" s="92" t="s">
        <v>413</v>
      </c>
      <c r="P5319" s="92" t="s">
        <v>41</v>
      </c>
      <c r="Q5319" s="93">
        <v>0</v>
      </c>
      <c r="R5319" s="92">
        <v>7135</v>
      </c>
      <c r="S5319" s="92"/>
      <c r="T5319" s="96"/>
      <c r="U5319" s="95"/>
      <c r="V5319" s="95">
        <f t="shared" si="815"/>
        <v>1696.6999999999998</v>
      </c>
      <c r="W5319" s="96"/>
      <c r="X5319" s="96">
        <v>1696.6999999999998</v>
      </c>
      <c r="Y5319" s="96"/>
      <c r="Z5319" s="93">
        <v>0</v>
      </c>
      <c r="AA5319" s="95">
        <v>0</v>
      </c>
      <c r="AB5319" s="7">
        <f t="shared" si="804"/>
        <v>1696.6999999999998</v>
      </c>
      <c r="AC5319" s="97"/>
      <c r="AD5319" s="96">
        <f t="shared" si="816"/>
        <v>1696.6999999999998</v>
      </c>
      <c r="AE5319" s="98">
        <v>0</v>
      </c>
      <c r="AF5319" s="95"/>
      <c r="AG5319" s="93">
        <v>0</v>
      </c>
      <c r="AH5319" s="96"/>
      <c r="AI5319" s="92" t="s">
        <v>3686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3420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3259</v>
      </c>
      <c r="G5320" s="109" t="s">
        <v>2698</v>
      </c>
      <c r="H5320" s="109">
        <v>84</v>
      </c>
      <c r="I5320" s="109" t="s">
        <v>3258</v>
      </c>
      <c r="J5320" s="2" t="s">
        <v>3334</v>
      </c>
      <c r="K5320" s="2" t="s">
        <v>704</v>
      </c>
      <c r="L5320" s="2" t="s">
        <v>35</v>
      </c>
      <c r="M5320" s="109" t="s">
        <v>2721</v>
      </c>
      <c r="N5320" s="92"/>
      <c r="O5320" s="92" t="s">
        <v>413</v>
      </c>
      <c r="P5320" s="92" t="s">
        <v>41</v>
      </c>
      <c r="Q5320" s="93">
        <v>0</v>
      </c>
      <c r="R5320" s="92">
        <v>7095</v>
      </c>
      <c r="S5320" s="92"/>
      <c r="T5320" s="96"/>
      <c r="U5320" s="95"/>
      <c r="V5320" s="95">
        <f t="shared" si="815"/>
        <v>33445.199999999997</v>
      </c>
      <c r="W5320" s="96"/>
      <c r="X5320" s="96">
        <v>33445.199999999997</v>
      </c>
      <c r="Y5320" s="96"/>
      <c r="Z5320" s="93">
        <v>0</v>
      </c>
      <c r="AA5320" s="95">
        <v>0</v>
      </c>
      <c r="AB5320" s="7">
        <f t="shared" si="804"/>
        <v>33445.199999999997</v>
      </c>
      <c r="AC5320" s="97"/>
      <c r="AD5320" s="96">
        <f t="shared" si="816"/>
        <v>33445.199999999997</v>
      </c>
      <c r="AE5320" s="98">
        <v>0</v>
      </c>
      <c r="AF5320" s="95"/>
      <c r="AG5320" s="93">
        <v>0</v>
      </c>
      <c r="AH5320" s="96"/>
      <c r="AI5320" s="92" t="s">
        <v>3685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3418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3259</v>
      </c>
      <c r="G5321" s="109" t="s">
        <v>2698</v>
      </c>
      <c r="H5321" s="109">
        <v>84</v>
      </c>
      <c r="I5321" s="109" t="s">
        <v>3258</v>
      </c>
      <c r="J5321" s="2" t="s">
        <v>3334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3343.8834951456565</v>
      </c>
      <c r="W5321" s="96"/>
      <c r="X5321" s="96">
        <v>3343.8834951456565</v>
      </c>
      <c r="Y5321" s="96"/>
      <c r="Z5321" s="93">
        <v>0</v>
      </c>
      <c r="AA5321" s="95">
        <v>0</v>
      </c>
      <c r="AB5321" s="7">
        <f t="shared" si="804"/>
        <v>3343.8834951456565</v>
      </c>
      <c r="AC5321" s="97"/>
      <c r="AD5321" s="96">
        <f t="shared" si="816"/>
        <v>3343.8834951456565</v>
      </c>
      <c r="AE5321" s="98">
        <v>0</v>
      </c>
      <c r="AF5321" s="95"/>
      <c r="AG5321" s="93">
        <v>0</v>
      </c>
      <c r="AH5321" s="96"/>
      <c r="AI5321" s="92" t="s">
        <v>3686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3418</v>
      </c>
      <c r="B5322" s="109" t="s">
        <v>35</v>
      </c>
      <c r="C5322" s="109" t="s">
        <v>166</v>
      </c>
      <c r="D5322" s="109" t="s">
        <v>171</v>
      </c>
      <c r="E5322" s="109" t="s">
        <v>2698</v>
      </c>
      <c r="F5322" s="109" t="s">
        <v>3259</v>
      </c>
      <c r="G5322" s="109" t="s">
        <v>2698</v>
      </c>
      <c r="H5322" s="109">
        <v>84</v>
      </c>
      <c r="I5322" s="109" t="s">
        <v>3258</v>
      </c>
      <c r="J5322" s="2" t="s">
        <v>3334</v>
      </c>
      <c r="K5322" s="2" t="s">
        <v>704</v>
      </c>
      <c r="L5322" s="2" t="s">
        <v>35</v>
      </c>
      <c r="M5322" s="109" t="s">
        <v>2723</v>
      </c>
      <c r="N5322" s="92"/>
      <c r="O5322" s="92" t="s">
        <v>413</v>
      </c>
      <c r="P5322" s="92" t="s">
        <v>41</v>
      </c>
      <c r="Q5322" s="93">
        <v>0</v>
      </c>
      <c r="R5322" s="92">
        <v>7169</v>
      </c>
      <c r="S5322" s="92"/>
      <c r="T5322" s="96"/>
      <c r="U5322" s="95"/>
      <c r="V5322" s="95">
        <f t="shared" si="815"/>
        <v>25187.299999999974</v>
      </c>
      <c r="W5322" s="96"/>
      <c r="X5322" s="96">
        <v>25187.299999999974</v>
      </c>
      <c r="Y5322" s="96"/>
      <c r="Z5322" s="93">
        <v>0</v>
      </c>
      <c r="AA5322" s="95">
        <v>0</v>
      </c>
      <c r="AB5322" s="7">
        <f t="shared" si="804"/>
        <v>25187.299999999974</v>
      </c>
      <c r="AC5322" s="97"/>
      <c r="AD5322" s="96">
        <f t="shared" si="816"/>
        <v>25187.299999999974</v>
      </c>
      <c r="AE5322" s="98">
        <v>0</v>
      </c>
      <c r="AF5322" s="95"/>
      <c r="AG5322" s="93">
        <v>0</v>
      </c>
      <c r="AH5322" s="96"/>
      <c r="AI5322" s="92" t="s">
        <v>3686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3417</v>
      </c>
      <c r="B5323" s="109" t="s">
        <v>35</v>
      </c>
      <c r="C5323" s="109" t="s">
        <v>166</v>
      </c>
      <c r="D5323" s="109" t="s">
        <v>183</v>
      </c>
      <c r="E5323" s="109" t="s">
        <v>184</v>
      </c>
      <c r="F5323" s="109" t="s">
        <v>185</v>
      </c>
      <c r="G5323" s="109" t="s">
        <v>184</v>
      </c>
      <c r="H5323" s="109">
        <v>84</v>
      </c>
      <c r="I5323" s="109" t="s">
        <v>3258</v>
      </c>
      <c r="J5323" s="2" t="s">
        <v>3334</v>
      </c>
      <c r="K5323" s="2" t="s">
        <v>704</v>
      </c>
      <c r="L5323" s="2" t="s">
        <v>35</v>
      </c>
      <c r="M5323" s="109" t="s">
        <v>184</v>
      </c>
      <c r="N5323" s="92"/>
      <c r="O5323" s="92" t="s">
        <v>413</v>
      </c>
      <c r="P5323" s="92" t="s">
        <v>41</v>
      </c>
      <c r="Q5323" s="93">
        <v>0</v>
      </c>
      <c r="R5323" s="92">
        <v>7121</v>
      </c>
      <c r="S5323" s="92"/>
      <c r="T5323" s="96"/>
      <c r="U5323" s="95"/>
      <c r="V5323" s="95">
        <f t="shared" si="815"/>
        <v>8331.0204081632655</v>
      </c>
      <c r="W5323" s="96"/>
      <c r="X5323" s="96">
        <v>8164.4000000000005</v>
      </c>
      <c r="Y5323" s="96"/>
      <c r="Z5323" s="93">
        <v>0.02</v>
      </c>
      <c r="AA5323" s="95">
        <v>166.62040816326532</v>
      </c>
      <c r="AB5323" s="7">
        <f t="shared" si="804"/>
        <v>8331.0204081632655</v>
      </c>
      <c r="AC5323" s="97"/>
      <c r="AD5323" s="96">
        <f t="shared" si="816"/>
        <v>8331.0204081632655</v>
      </c>
      <c r="AE5323" s="98">
        <v>0</v>
      </c>
      <c r="AF5323" s="95"/>
      <c r="AG5323" s="93">
        <v>0</v>
      </c>
      <c r="AH5323" s="96"/>
      <c r="AI5323" s="92" t="s">
        <v>3685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3420</v>
      </c>
      <c r="B5324" s="109" t="s">
        <v>35</v>
      </c>
      <c r="C5324" s="109" t="s">
        <v>36</v>
      </c>
      <c r="D5324" s="109" t="s">
        <v>54</v>
      </c>
      <c r="E5324" s="109" t="s">
        <v>55</v>
      </c>
      <c r="F5324" s="109" t="s">
        <v>55</v>
      </c>
      <c r="G5324" s="109" t="s">
        <v>55</v>
      </c>
      <c r="H5324" s="109">
        <v>84</v>
      </c>
      <c r="I5324" s="109" t="s">
        <v>3258</v>
      </c>
      <c r="J5324" s="2" t="s">
        <v>3334</v>
      </c>
      <c r="K5324" s="2" t="s">
        <v>704</v>
      </c>
      <c r="L5324" s="2" t="s">
        <v>35</v>
      </c>
      <c r="M5324" s="109" t="s">
        <v>2835</v>
      </c>
      <c r="N5324" s="92"/>
      <c r="O5324" s="92" t="s">
        <v>413</v>
      </c>
      <c r="P5324" s="92" t="s">
        <v>41</v>
      </c>
      <c r="Q5324" s="93">
        <v>0</v>
      </c>
      <c r="R5324" s="92">
        <v>7265</v>
      </c>
      <c r="S5324" s="92"/>
      <c r="T5324" s="96"/>
      <c r="U5324" s="95"/>
      <c r="V5324" s="95">
        <f t="shared" si="815"/>
        <v>5498.65</v>
      </c>
      <c r="W5324" s="96"/>
      <c r="X5324" s="96">
        <v>5498.65</v>
      </c>
      <c r="Y5324" s="96"/>
      <c r="Z5324" s="93">
        <v>0</v>
      </c>
      <c r="AA5324" s="95">
        <v>0</v>
      </c>
      <c r="AB5324" s="7">
        <f t="shared" si="804"/>
        <v>5498.65</v>
      </c>
      <c r="AC5324" s="97"/>
      <c r="AD5324" s="96">
        <f t="shared" si="816"/>
        <v>5498.65</v>
      </c>
      <c r="AE5324" s="98">
        <v>0</v>
      </c>
      <c r="AF5324" s="95"/>
      <c r="AG5324" s="93">
        <v>0</v>
      </c>
      <c r="AH5324" s="96"/>
      <c r="AI5324" s="92" t="s">
        <v>3686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3417</v>
      </c>
      <c r="B5325" s="109" t="s">
        <v>35</v>
      </c>
      <c r="C5325" s="109" t="s">
        <v>47</v>
      </c>
      <c r="D5325" s="109" t="s">
        <v>63</v>
      </c>
      <c r="E5325" s="109" t="s">
        <v>129</v>
      </c>
      <c r="F5325" s="109" t="s">
        <v>129</v>
      </c>
      <c r="G5325" s="109" t="s">
        <v>129</v>
      </c>
      <c r="H5325" s="109">
        <v>84</v>
      </c>
      <c r="I5325" s="109" t="s">
        <v>3258</v>
      </c>
      <c r="J5325" s="2" t="s">
        <v>3334</v>
      </c>
      <c r="K5325" s="2" t="s">
        <v>704</v>
      </c>
      <c r="L5325" s="2" t="s">
        <v>35</v>
      </c>
      <c r="M5325" s="109" t="s">
        <v>129</v>
      </c>
      <c r="N5325" s="92"/>
      <c r="O5325" s="92" t="s">
        <v>413</v>
      </c>
      <c r="P5325" s="92" t="s">
        <v>41</v>
      </c>
      <c r="Q5325" s="93">
        <v>0</v>
      </c>
      <c r="R5325" s="92">
        <v>7545</v>
      </c>
      <c r="S5325" s="92"/>
      <c r="T5325" s="96"/>
      <c r="U5325" s="95"/>
      <c r="V5325" s="95">
        <f t="shared" si="815"/>
        <v>16827.21</v>
      </c>
      <c r="W5325" s="96"/>
      <c r="X5325" s="96">
        <v>16827.21</v>
      </c>
      <c r="Y5325" s="96"/>
      <c r="Z5325" s="93">
        <v>0</v>
      </c>
      <c r="AA5325" s="95">
        <v>0</v>
      </c>
      <c r="AB5325" s="7">
        <f t="shared" ref="AB5325:AB5337" si="817">X5325+AA5325</f>
        <v>16827.21</v>
      </c>
      <c r="AC5325" s="97"/>
      <c r="AD5325" s="96">
        <f t="shared" si="816"/>
        <v>16827.21</v>
      </c>
      <c r="AE5325" s="98">
        <v>0</v>
      </c>
      <c r="AF5325" s="95"/>
      <c r="AG5325" s="93">
        <v>0</v>
      </c>
      <c r="AH5325" s="96"/>
      <c r="AI5325" s="92" t="s">
        <v>3686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3417</v>
      </c>
      <c r="B5326" s="109" t="s">
        <v>35</v>
      </c>
      <c r="C5326" s="109" t="s">
        <v>36</v>
      </c>
      <c r="D5326" s="109" t="s">
        <v>54</v>
      </c>
      <c r="E5326" s="109" t="s">
        <v>2698</v>
      </c>
      <c r="F5326" s="109" t="s">
        <v>2698</v>
      </c>
      <c r="G5326" s="109" t="s">
        <v>2698</v>
      </c>
      <c r="H5326" s="109">
        <v>84</v>
      </c>
      <c r="I5326" s="109" t="s">
        <v>3258</v>
      </c>
      <c r="J5326" s="2" t="s">
        <v>3334</v>
      </c>
      <c r="K5326" s="2" t="s">
        <v>704</v>
      </c>
      <c r="L5326" s="2" t="s">
        <v>35</v>
      </c>
      <c r="M5326" s="109" t="s">
        <v>2868</v>
      </c>
      <c r="N5326" s="92"/>
      <c r="O5326" s="92" t="s">
        <v>413</v>
      </c>
      <c r="P5326" s="92" t="s">
        <v>41</v>
      </c>
      <c r="Q5326" s="93">
        <v>0</v>
      </c>
      <c r="R5326" s="92">
        <v>7523</v>
      </c>
      <c r="S5326" s="92"/>
      <c r="T5326" s="96"/>
      <c r="U5326" s="95"/>
      <c r="V5326" s="95">
        <f t="shared" si="815"/>
        <v>18163.194174757307</v>
      </c>
      <c r="W5326" s="96"/>
      <c r="X5326" s="96">
        <v>18163.194174757307</v>
      </c>
      <c r="Y5326" s="96"/>
      <c r="Z5326" s="93">
        <v>0</v>
      </c>
      <c r="AA5326" s="95">
        <v>0</v>
      </c>
      <c r="AB5326" s="7">
        <f t="shared" si="817"/>
        <v>18163.194174757307</v>
      </c>
      <c r="AC5326" s="97"/>
      <c r="AD5326" s="96">
        <f t="shared" si="816"/>
        <v>18163.194174757307</v>
      </c>
      <c r="AE5326" s="98">
        <v>0</v>
      </c>
      <c r="AF5326" s="95"/>
      <c r="AG5326" s="93">
        <v>0</v>
      </c>
      <c r="AH5326" s="96"/>
      <c r="AI5326" s="92" t="s">
        <v>3686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3418</v>
      </c>
      <c r="B5327" s="109" t="s">
        <v>35</v>
      </c>
      <c r="C5327" s="109" t="s">
        <v>65</v>
      </c>
      <c r="D5327" s="109" t="s">
        <v>66</v>
      </c>
      <c r="E5327" s="109" t="s">
        <v>2357</v>
      </c>
      <c r="F5327" s="109" t="s">
        <v>2357</v>
      </c>
      <c r="G5327" s="109" t="s">
        <v>2357</v>
      </c>
      <c r="H5327" s="109">
        <v>84</v>
      </c>
      <c r="I5327" s="109" t="s">
        <v>3258</v>
      </c>
      <c r="J5327" s="2" t="s">
        <v>3334</v>
      </c>
      <c r="K5327" s="2" t="s">
        <v>704</v>
      </c>
      <c r="L5327" s="2" t="s">
        <v>35</v>
      </c>
      <c r="M5327" s="109" t="s">
        <v>2357</v>
      </c>
      <c r="N5327" s="92"/>
      <c r="O5327" s="92" t="s">
        <v>944</v>
      </c>
      <c r="P5327" s="92" t="s">
        <v>41</v>
      </c>
      <c r="Q5327" s="93">
        <v>0</v>
      </c>
      <c r="R5327" s="92">
        <v>7109</v>
      </c>
      <c r="S5327" s="92"/>
      <c r="T5327" s="96"/>
      <c r="U5327" s="95"/>
      <c r="V5327" s="95">
        <f t="shared" si="815"/>
        <v>4354</v>
      </c>
      <c r="W5327" s="96"/>
      <c r="X5327" s="96">
        <v>4354</v>
      </c>
      <c r="Y5327" s="96"/>
      <c r="Z5327" s="93">
        <v>0</v>
      </c>
      <c r="AA5327" s="95">
        <v>0</v>
      </c>
      <c r="AB5327" s="7">
        <f t="shared" si="817"/>
        <v>4354</v>
      </c>
      <c r="AC5327" s="97"/>
      <c r="AD5327" s="96">
        <f t="shared" si="816"/>
        <v>4354</v>
      </c>
      <c r="AE5327" s="98">
        <v>0</v>
      </c>
      <c r="AF5327" s="95"/>
      <c r="AG5327" s="93">
        <v>0</v>
      </c>
      <c r="AH5327" s="96"/>
      <c r="AI5327" s="92" t="s">
        <v>3685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3418</v>
      </c>
      <c r="B5328" s="109" t="s">
        <v>35</v>
      </c>
      <c r="C5328" s="109" t="s">
        <v>65</v>
      </c>
      <c r="D5328" s="109" t="s">
        <v>66</v>
      </c>
      <c r="E5328" s="109" t="s">
        <v>2681</v>
      </c>
      <c r="F5328" s="109" t="s">
        <v>2682</v>
      </c>
      <c r="G5328" s="109" t="s">
        <v>2681</v>
      </c>
      <c r="H5328" s="109">
        <v>84</v>
      </c>
      <c r="I5328" s="109" t="s">
        <v>3258</v>
      </c>
      <c r="J5328" s="2" t="s">
        <v>3334</v>
      </c>
      <c r="K5328" s="2" t="s">
        <v>704</v>
      </c>
      <c r="L5328" s="2" t="s">
        <v>35</v>
      </c>
      <c r="M5328" s="109" t="s">
        <v>2705</v>
      </c>
      <c r="N5328" s="92"/>
      <c r="O5328" s="92" t="s">
        <v>944</v>
      </c>
      <c r="P5328" s="92" t="s">
        <v>41</v>
      </c>
      <c r="Q5328" s="93">
        <v>0</v>
      </c>
      <c r="R5328" s="92">
        <v>7152</v>
      </c>
      <c r="S5328" s="92"/>
      <c r="T5328" s="96"/>
      <c r="U5328" s="95"/>
      <c r="V5328" s="95">
        <f t="shared" si="815"/>
        <v>45588</v>
      </c>
      <c r="W5328" s="96"/>
      <c r="X5328" s="96">
        <v>45588</v>
      </c>
      <c r="Y5328" s="96"/>
      <c r="Z5328" s="93">
        <v>0</v>
      </c>
      <c r="AA5328" s="95">
        <v>0</v>
      </c>
      <c r="AB5328" s="7">
        <f t="shared" si="817"/>
        <v>45588</v>
      </c>
      <c r="AC5328" s="97"/>
      <c r="AD5328" s="96">
        <f t="shared" si="816"/>
        <v>45588</v>
      </c>
      <c r="AE5328" s="98">
        <v>0</v>
      </c>
      <c r="AF5328" s="95"/>
      <c r="AG5328" s="93">
        <v>0</v>
      </c>
      <c r="AH5328" s="96"/>
      <c r="AI5328" s="92" t="s">
        <v>3686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3418</v>
      </c>
      <c r="B5329" s="109" t="s">
        <v>35</v>
      </c>
      <c r="C5329" s="109" t="s">
        <v>47</v>
      </c>
      <c r="D5329" s="109" t="s">
        <v>48</v>
      </c>
      <c r="E5329" s="109" t="s">
        <v>545</v>
      </c>
      <c r="F5329" s="109" t="s">
        <v>545</v>
      </c>
      <c r="G5329" s="109" t="s">
        <v>545</v>
      </c>
      <c r="H5329" s="109">
        <v>84</v>
      </c>
      <c r="I5329" s="109" t="s">
        <v>3258</v>
      </c>
      <c r="J5329" s="2" t="s">
        <v>3334</v>
      </c>
      <c r="K5329" s="2" t="s">
        <v>704</v>
      </c>
      <c r="L5329" s="2" t="s">
        <v>35</v>
      </c>
      <c r="M5329" s="109" t="s">
        <v>2711</v>
      </c>
      <c r="N5329" s="92"/>
      <c r="O5329" s="92" t="s">
        <v>1061</v>
      </c>
      <c r="P5329" s="92" t="s">
        <v>41</v>
      </c>
      <c r="Q5329" s="93">
        <v>0</v>
      </c>
      <c r="R5329" s="94">
        <v>7148</v>
      </c>
      <c r="S5329" s="92"/>
      <c r="T5329" s="95"/>
      <c r="U5329" s="95"/>
      <c r="V5329" s="95">
        <f t="shared" si="815"/>
        <v>252.36274509803923</v>
      </c>
      <c r="W5329" s="96"/>
      <c r="X5329" s="96">
        <v>252.36274509803923</v>
      </c>
      <c r="Y5329" s="96"/>
      <c r="Z5329" s="93">
        <v>0</v>
      </c>
      <c r="AA5329" s="95">
        <v>0</v>
      </c>
      <c r="AB5329" s="7">
        <f t="shared" si="817"/>
        <v>252.36274509803923</v>
      </c>
      <c r="AC5329" s="97"/>
      <c r="AD5329" s="96">
        <f t="shared" si="816"/>
        <v>252.36274509803923</v>
      </c>
      <c r="AE5329" s="98">
        <v>0</v>
      </c>
      <c r="AF5329" s="95"/>
      <c r="AG5329" s="93">
        <v>0</v>
      </c>
      <c r="AH5329" s="96"/>
      <c r="AI5329" s="92" t="s">
        <v>3685</v>
      </c>
      <c r="AJ5329" s="1" t="e">
        <v>#N/A</v>
      </c>
      <c r="AK5329" s="12">
        <f t="shared" si="811"/>
        <v>0</v>
      </c>
    </row>
    <row r="5330" spans="1:37" hidden="1" x14ac:dyDescent="0.3">
      <c r="A5330" s="108" t="s">
        <v>3417</v>
      </c>
      <c r="B5330" s="109" t="s">
        <v>35</v>
      </c>
      <c r="C5330" s="109" t="s">
        <v>36</v>
      </c>
      <c r="D5330" s="109" t="s">
        <v>54</v>
      </c>
      <c r="E5330" s="109" t="s">
        <v>55</v>
      </c>
      <c r="F5330" s="109" t="s">
        <v>55</v>
      </c>
      <c r="G5330" s="109" t="s">
        <v>55</v>
      </c>
      <c r="H5330" s="109">
        <v>84</v>
      </c>
      <c r="I5330" s="109" t="s">
        <v>3258</v>
      </c>
      <c r="J5330" s="2" t="s">
        <v>3334</v>
      </c>
      <c r="K5330" s="2" t="s">
        <v>704</v>
      </c>
      <c r="L5330" s="2" t="s">
        <v>35</v>
      </c>
      <c r="M5330" s="109" t="s">
        <v>2835</v>
      </c>
      <c r="N5330" s="92"/>
      <c r="O5330" s="92" t="s">
        <v>3504</v>
      </c>
      <c r="P5330" s="92" t="s">
        <v>41</v>
      </c>
      <c r="Q5330" s="93">
        <v>0</v>
      </c>
      <c r="R5330" s="92">
        <v>7265</v>
      </c>
      <c r="S5330" s="92"/>
      <c r="T5330" s="96"/>
      <c r="U5330" s="95"/>
      <c r="V5330" s="95">
        <f t="shared" si="815"/>
        <v>1400</v>
      </c>
      <c r="W5330" s="96"/>
      <c r="X5330" s="96">
        <v>1400</v>
      </c>
      <c r="Y5330" s="96"/>
      <c r="Z5330" s="93">
        <v>0</v>
      </c>
      <c r="AA5330" s="95">
        <v>0</v>
      </c>
      <c r="AB5330" s="7">
        <f t="shared" si="817"/>
        <v>1400</v>
      </c>
      <c r="AC5330" s="97"/>
      <c r="AD5330" s="96">
        <f t="shared" si="816"/>
        <v>1400</v>
      </c>
      <c r="AE5330" s="98">
        <v>0</v>
      </c>
      <c r="AF5330" s="95"/>
      <c r="AG5330" s="93">
        <v>0</v>
      </c>
      <c r="AH5330" s="96"/>
      <c r="AI5330" s="92" t="s">
        <v>3686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3700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3687</v>
      </c>
      <c r="G5331" s="110" t="s">
        <v>2521</v>
      </c>
      <c r="H5331" s="110">
        <v>123</v>
      </c>
      <c r="I5331" s="110" t="s">
        <v>3261</v>
      </c>
      <c r="J5331" s="2" t="s">
        <v>3334</v>
      </c>
      <c r="K5331" s="2" t="s">
        <v>3403</v>
      </c>
      <c r="L5331" s="2" t="s">
        <v>35</v>
      </c>
      <c r="M5331" s="110" t="s">
        <v>2522</v>
      </c>
      <c r="N5331" s="99"/>
      <c r="O5331" s="99" t="s">
        <v>45</v>
      </c>
      <c r="P5331" s="99" t="s">
        <v>41</v>
      </c>
      <c r="Q5331" s="3">
        <v>0</v>
      </c>
      <c r="R5331" s="100"/>
      <c r="S5331" s="99"/>
      <c r="T5331" s="5"/>
      <c r="U5331" s="5"/>
      <c r="V5331" s="5">
        <f>X5331</f>
        <v>836764.81249999977</v>
      </c>
      <c r="W5331" s="6"/>
      <c r="X5331" s="6">
        <v>836764.81249999977</v>
      </c>
      <c r="Y5331" s="6"/>
      <c r="Z5331" s="3">
        <v>0</v>
      </c>
      <c r="AA5331" s="5">
        <v>0</v>
      </c>
      <c r="AB5331" s="7">
        <f t="shared" si="817"/>
        <v>836764.81249999977</v>
      </c>
      <c r="AC5331" s="5"/>
      <c r="AD5331" s="5">
        <f>V5331</f>
        <v>836764.81249999977</v>
      </c>
      <c r="AE5331" s="3">
        <v>0</v>
      </c>
      <c r="AF5331" s="5"/>
      <c r="AG5331" s="3">
        <v>0</v>
      </c>
      <c r="AH5331" s="5"/>
      <c r="AI5331" s="99" t="s">
        <v>3686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3700</v>
      </c>
      <c r="B5332" s="110" t="s">
        <v>35</v>
      </c>
      <c r="C5332" s="110" t="s">
        <v>166</v>
      </c>
      <c r="D5332" s="110" t="s">
        <v>171</v>
      </c>
      <c r="E5332" s="110" t="s">
        <v>2521</v>
      </c>
      <c r="F5332" s="110" t="s">
        <v>3688</v>
      </c>
      <c r="G5332" s="110" t="s">
        <v>2521</v>
      </c>
      <c r="H5332" s="110">
        <v>123</v>
      </c>
      <c r="I5332" s="110" t="s">
        <v>3261</v>
      </c>
      <c r="J5332" s="2" t="s">
        <v>3334</v>
      </c>
      <c r="K5332" s="2" t="s">
        <v>3403</v>
      </c>
      <c r="L5332" s="2" t="s">
        <v>35</v>
      </c>
      <c r="M5332" s="110" t="s">
        <v>2522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ref="V5332:V5333" si="818">X5332</f>
        <v>215279.15942028977</v>
      </c>
      <c r="W5332" s="6"/>
      <c r="X5332" s="6">
        <v>215279.15942028977</v>
      </c>
      <c r="Y5332" s="6"/>
      <c r="Z5332" s="3">
        <v>0</v>
      </c>
      <c r="AA5332" s="5">
        <v>0</v>
      </c>
      <c r="AB5332" s="7">
        <f t="shared" si="817"/>
        <v>215279.15942028977</v>
      </c>
      <c r="AC5332" s="5"/>
      <c r="AD5332" s="5">
        <f t="shared" ref="AD5332:AD5333" si="819">V5332</f>
        <v>215279.15942028977</v>
      </c>
      <c r="AE5332" s="3">
        <v>0</v>
      </c>
      <c r="AF5332" s="5"/>
      <c r="AG5332" s="3">
        <v>0</v>
      </c>
      <c r="AH5332" s="5"/>
      <c r="AI5332" s="99" t="s">
        <v>3685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3700</v>
      </c>
      <c r="B5333" s="110" t="s">
        <v>35</v>
      </c>
      <c r="C5333" s="110" t="s">
        <v>189</v>
      </c>
      <c r="D5333" s="110" t="s">
        <v>190</v>
      </c>
      <c r="E5333" s="110" t="s">
        <v>3689</v>
      </c>
      <c r="F5333" s="110" t="s">
        <v>3690</v>
      </c>
      <c r="G5333" s="110" t="s">
        <v>3693</v>
      </c>
      <c r="H5333" s="110">
        <v>123</v>
      </c>
      <c r="I5333" s="110" t="s">
        <v>3261</v>
      </c>
      <c r="J5333" s="2" t="s">
        <v>3334</v>
      </c>
      <c r="K5333" s="2" t="s">
        <v>3403</v>
      </c>
      <c r="L5333" s="2" t="s">
        <v>35</v>
      </c>
      <c r="M5333" s="110" t="s">
        <v>3264</v>
      </c>
      <c r="N5333" s="99"/>
      <c r="O5333" s="99" t="s">
        <v>40</v>
      </c>
      <c r="P5333" s="99" t="s">
        <v>41</v>
      </c>
      <c r="Q5333" s="3">
        <v>0</v>
      </c>
      <c r="R5333" s="100"/>
      <c r="S5333" s="99"/>
      <c r="T5333" s="5"/>
      <c r="U5333" s="5"/>
      <c r="V5333" s="5">
        <f t="shared" si="818"/>
        <v>38482.933333333342</v>
      </c>
      <c r="W5333" s="6"/>
      <c r="X5333" s="6">
        <v>38482.933333333342</v>
      </c>
      <c r="Y5333" s="6"/>
      <c r="Z5333" s="3">
        <v>0</v>
      </c>
      <c r="AA5333" s="5">
        <v>0</v>
      </c>
      <c r="AB5333" s="7">
        <f t="shared" si="817"/>
        <v>38482.933333333342</v>
      </c>
      <c r="AC5333" s="5"/>
      <c r="AD5333" s="5">
        <f t="shared" si="819"/>
        <v>38482.933333333342</v>
      </c>
      <c r="AE5333" s="3">
        <v>0</v>
      </c>
      <c r="AF5333" s="5"/>
      <c r="AG5333" s="3">
        <v>0</v>
      </c>
      <c r="AH5333" s="5"/>
      <c r="AI5333" s="99" t="s">
        <v>3256</v>
      </c>
      <c r="AJ5333" s="1" t="e">
        <v>#N/A</v>
      </c>
      <c r="AK5333" s="12">
        <f t="shared" si="811"/>
        <v>0</v>
      </c>
    </row>
    <row r="5334" spans="1:37" hidden="1" x14ac:dyDescent="0.3">
      <c r="A5334" s="104" t="s">
        <v>3700</v>
      </c>
      <c r="B5334" s="91" t="s">
        <v>35</v>
      </c>
      <c r="C5334" s="91" t="s">
        <v>59</v>
      </c>
      <c r="D5334" s="91" t="s">
        <v>60</v>
      </c>
      <c r="E5334" s="91" t="s">
        <v>79</v>
      </c>
      <c r="F5334" s="91" t="s">
        <v>3201</v>
      </c>
      <c r="G5334" s="91" t="s">
        <v>79</v>
      </c>
      <c r="H5334" s="105">
        <v>229</v>
      </c>
      <c r="I5334" s="91" t="s">
        <v>3376</v>
      </c>
      <c r="J5334" s="2" t="s">
        <v>3337</v>
      </c>
      <c r="K5334" s="2" t="s">
        <v>3292</v>
      </c>
      <c r="L5334" s="2" t="s">
        <v>35</v>
      </c>
      <c r="M5334" s="18"/>
      <c r="N5334" s="64" t="s">
        <v>3292</v>
      </c>
      <c r="O5334" s="9" t="s">
        <v>3691</v>
      </c>
      <c r="P5334" s="9" t="s">
        <v>3692</v>
      </c>
      <c r="Q5334" s="101">
        <v>0.02</v>
      </c>
      <c r="R5334" s="102"/>
      <c r="S5334" s="9"/>
      <c r="T5334" s="22"/>
      <c r="U5334" s="22">
        <v>0</v>
      </c>
      <c r="V5334" s="22"/>
      <c r="W5334" s="22"/>
      <c r="X5334" s="9"/>
      <c r="Y5334" s="9"/>
      <c r="Z5334" s="101">
        <v>0</v>
      </c>
      <c r="AA5334" s="22"/>
      <c r="AB5334" s="7">
        <f t="shared" si="817"/>
        <v>0</v>
      </c>
      <c r="AC5334" s="11">
        <v>1290604</v>
      </c>
      <c r="AD5334" s="11"/>
      <c r="AE5334" s="3">
        <v>0.06</v>
      </c>
      <c r="AF5334" s="7">
        <f t="shared" ref="AF5334:AF5337" si="820">AD5334*AE5334</f>
        <v>0</v>
      </c>
      <c r="AG5334" s="101">
        <v>0</v>
      </c>
      <c r="AH5334" s="9"/>
      <c r="AI5334" s="9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3418</v>
      </c>
      <c r="B5335" s="91" t="s">
        <v>35</v>
      </c>
      <c r="C5335" s="91" t="s">
        <v>36</v>
      </c>
      <c r="D5335" s="91" t="s">
        <v>54</v>
      </c>
      <c r="E5335" s="91" t="s">
        <v>2698</v>
      </c>
      <c r="F5335" s="91" t="s">
        <v>2699</v>
      </c>
      <c r="G5335" s="91" t="s">
        <v>1848</v>
      </c>
      <c r="H5335" s="91">
        <v>83</v>
      </c>
      <c r="I5335" s="91" t="s">
        <v>79</v>
      </c>
      <c r="J5335" s="2" t="s">
        <v>3314</v>
      </c>
      <c r="K5335" s="2" t="s">
        <v>3282</v>
      </c>
      <c r="L5335" s="2" t="s">
        <v>704</v>
      </c>
      <c r="M5335" s="91" t="s">
        <v>2700</v>
      </c>
      <c r="N5335" s="64"/>
      <c r="O5335" s="64" t="s">
        <v>413</v>
      </c>
      <c r="P5335" s="9" t="s">
        <v>46</v>
      </c>
      <c r="Q5335" s="10">
        <v>0.03</v>
      </c>
      <c r="R5335" s="82">
        <v>7170</v>
      </c>
      <c r="S5335" s="64"/>
      <c r="T5335" s="7">
        <v>40635.070000000036</v>
      </c>
      <c r="U5335" s="7">
        <v>0</v>
      </c>
      <c r="V5335" s="7">
        <v>0</v>
      </c>
      <c r="W5335" s="83">
        <f t="shared" ref="W5335:W5337" si="821">T5335+U5335-V5335</f>
        <v>40635.070000000036</v>
      </c>
      <c r="X5335" s="83">
        <f t="shared" ref="X5335:X5337" si="822">IF(P5335="折扣",V5335*Q5335,IF(P5335="返现",V5335,V5335/(1+Q5335)))</f>
        <v>0</v>
      </c>
      <c r="Y5335" s="83"/>
      <c r="Z5335" s="16">
        <v>0</v>
      </c>
      <c r="AA5335" s="7">
        <v>0</v>
      </c>
      <c r="AB5335" s="7">
        <f t="shared" si="817"/>
        <v>0</v>
      </c>
      <c r="AC5335" s="5">
        <f t="shared" ref="AC5335:AC5337" si="823">IF(P5335="返现",X5335*Q5335,V5335-X5335)</f>
        <v>0</v>
      </c>
      <c r="AD5335" s="83">
        <f t="shared" ref="AD5335:AD5336" si="824">V5335</f>
        <v>0</v>
      </c>
      <c r="AE5335" s="3">
        <f>VLOOKUP(I5335,[1]媒体政策预估表!A:N,MATCH(O5335,[1]媒体政策预估表!$A$2:$M$2,0),0)</f>
        <v>0.17</v>
      </c>
      <c r="AF5335" s="7">
        <f t="shared" si="820"/>
        <v>0</v>
      </c>
      <c r="AG5335" s="16">
        <v>0</v>
      </c>
      <c r="AH5335" s="83">
        <f t="shared" ref="AH5335:AH5337" si="825">V5335</f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104" t="s">
        <v>3418</v>
      </c>
      <c r="B5336" s="91" t="s">
        <v>35</v>
      </c>
      <c r="C5336" s="91" t="s">
        <v>65</v>
      </c>
      <c r="D5336" s="91" t="s">
        <v>124</v>
      </c>
      <c r="E5336" s="91" t="s">
        <v>1269</v>
      </c>
      <c r="F5336" s="91" t="s">
        <v>1269</v>
      </c>
      <c r="G5336" s="91" t="s">
        <v>1269</v>
      </c>
      <c r="H5336" s="91">
        <v>360</v>
      </c>
      <c r="I5336" s="91" t="s">
        <v>1063</v>
      </c>
      <c r="J5336" s="2" t="s">
        <v>3336</v>
      </c>
      <c r="K5336" s="2" t="s">
        <v>3296</v>
      </c>
      <c r="L5336" s="2" t="s">
        <v>35</v>
      </c>
      <c r="M5336" s="91" t="s">
        <v>1270</v>
      </c>
      <c r="N5336" s="64"/>
      <c r="O5336" s="64" t="s">
        <v>413</v>
      </c>
      <c r="P5336" s="64" t="s">
        <v>41</v>
      </c>
      <c r="Q5336" s="16">
        <v>0</v>
      </c>
      <c r="R5336" s="82" t="s">
        <v>1271</v>
      </c>
      <c r="S5336" s="64"/>
      <c r="T5336" s="84">
        <v>0</v>
      </c>
      <c r="U5336" s="84">
        <v>10000</v>
      </c>
      <c r="V5336" s="84">
        <v>0</v>
      </c>
      <c r="W5336" s="84">
        <f t="shared" si="821"/>
        <v>10000</v>
      </c>
      <c r="X5336" s="84">
        <f t="shared" si="822"/>
        <v>0</v>
      </c>
      <c r="Y5336" s="84"/>
      <c r="Z5336" s="16">
        <v>0</v>
      </c>
      <c r="AA5336" s="7">
        <v>0</v>
      </c>
      <c r="AB5336" s="7">
        <f t="shared" si="817"/>
        <v>0</v>
      </c>
      <c r="AC5336" s="5">
        <f t="shared" si="823"/>
        <v>0</v>
      </c>
      <c r="AD5336" s="84">
        <f t="shared" si="824"/>
        <v>0</v>
      </c>
      <c r="AE5336" s="3">
        <f>VLOOKUP(I5336,[1]媒体政策预估表!A:N,MATCH(O5336,[1]媒体政策预估表!$A$2:$M$2,0),0)</f>
        <v>7.0000000000000007E-2</v>
      </c>
      <c r="AF5336" s="7">
        <f t="shared" si="820"/>
        <v>0</v>
      </c>
      <c r="AG5336" s="16">
        <v>0</v>
      </c>
      <c r="AH5336" s="84">
        <f t="shared" si="825"/>
        <v>0</v>
      </c>
      <c r="AI5336" s="64"/>
      <c r="AJ5336" s="1" t="e">
        <v>#N/A</v>
      </c>
      <c r="AK5336" s="12">
        <f t="shared" si="811"/>
        <v>0</v>
      </c>
    </row>
    <row r="5337" spans="1:37" hidden="1" x14ac:dyDescent="0.3">
      <c r="A5337" s="74" t="s">
        <v>3417</v>
      </c>
      <c r="B5337" s="18" t="s">
        <v>35</v>
      </c>
      <c r="C5337" s="18" t="s">
        <v>65</v>
      </c>
      <c r="D5337" s="18" t="s">
        <v>124</v>
      </c>
      <c r="E5337" s="18" t="s">
        <v>1269</v>
      </c>
      <c r="F5337" s="18" t="s">
        <v>1269</v>
      </c>
      <c r="G5337" s="18" t="s">
        <v>1269</v>
      </c>
      <c r="H5337" s="18"/>
      <c r="I5337" s="18" t="s">
        <v>1063</v>
      </c>
      <c r="J5337" s="2" t="s">
        <v>3336</v>
      </c>
      <c r="K5337" s="2" t="s">
        <v>3296</v>
      </c>
      <c r="L5337" s="2" t="s">
        <v>35</v>
      </c>
      <c r="M5337" s="18" t="s">
        <v>1270</v>
      </c>
      <c r="N5337" s="9"/>
      <c r="O5337" s="9" t="s">
        <v>1199</v>
      </c>
      <c r="P5337" s="9" t="s">
        <v>41</v>
      </c>
      <c r="Q5337" s="16">
        <v>0</v>
      </c>
      <c r="R5337" s="9" t="s">
        <v>1271</v>
      </c>
      <c r="S5337" s="17"/>
      <c r="T5337" s="7">
        <v>0</v>
      </c>
      <c r="U5337" s="7">
        <v>10000</v>
      </c>
      <c r="V5337" s="7">
        <v>0</v>
      </c>
      <c r="W5337" s="22">
        <f t="shared" si="821"/>
        <v>10000</v>
      </c>
      <c r="X5337" s="22">
        <f t="shared" si="822"/>
        <v>0</v>
      </c>
      <c r="Y5337" s="6">
        <f t="shared" ref="Y5337" si="826">IF(X5337-AD5337&lt;=0,0,IF(P5337="返现",MAX(X5337-AC5337-AD5337,0),MAX(X5337-AD5337)))</f>
        <v>0</v>
      </c>
      <c r="Z5337" s="16">
        <v>0</v>
      </c>
      <c r="AA5337" s="5">
        <v>0</v>
      </c>
      <c r="AB5337" s="5">
        <f t="shared" si="817"/>
        <v>0</v>
      </c>
      <c r="AC5337" s="7">
        <f t="shared" si="823"/>
        <v>0</v>
      </c>
      <c r="AD5337" s="7">
        <f t="shared" ref="AD5337" si="827">V5337*0.598955254612663</f>
        <v>0</v>
      </c>
      <c r="AE5337" s="3">
        <v>0.12</v>
      </c>
      <c r="AF5337" s="6">
        <f t="shared" si="820"/>
        <v>0</v>
      </c>
      <c r="AG5337" s="16">
        <v>0</v>
      </c>
      <c r="AH5337" s="23">
        <f t="shared" si="825"/>
        <v>0</v>
      </c>
      <c r="AJ5337" s="1" t="e">
        <v>#N/A</v>
      </c>
      <c r="AK5337" s="12">
        <f t="shared" si="811"/>
        <v>0</v>
      </c>
    </row>
  </sheetData>
  <autoFilter ref="A1:AN5337">
    <filterColumn colId="12">
      <filters>
        <filter val="北京飞书科技有限公司"/>
      </filters>
    </filterColumn>
    <filterColumn colId="14">
      <filters>
        <filter val="CPC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17"/>
  <sheetViews>
    <sheetView topLeftCell="B1" workbookViewId="0">
      <pane ySplit="1" topLeftCell="A2" activePane="bottomLeft" state="frozen"/>
      <selection pane="bottomLeft" activeCell="E131" sqref="E131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3269</v>
      </c>
      <c r="B1" s="51" t="s">
        <v>3268</v>
      </c>
      <c r="C1" s="52" t="s">
        <v>3332</v>
      </c>
      <c r="D1" s="53" t="s">
        <v>3269</v>
      </c>
      <c r="E1" s="53" t="s">
        <v>3270</v>
      </c>
      <c r="F1" s="53" t="s">
        <v>3342</v>
      </c>
      <c r="G1" s="53" t="s">
        <v>3364</v>
      </c>
      <c r="H1" s="53" t="s">
        <v>3365</v>
      </c>
      <c r="I1" s="58" t="s">
        <v>27</v>
      </c>
      <c r="J1" s="53" t="s">
        <v>3366</v>
      </c>
      <c r="K1" s="53" t="s">
        <v>3367</v>
      </c>
      <c r="L1" s="53" t="s">
        <v>3368</v>
      </c>
      <c r="M1" s="53" t="s">
        <v>3271</v>
      </c>
      <c r="N1" s="53" t="s">
        <v>3272</v>
      </c>
      <c r="O1" s="53" t="s">
        <v>3273</v>
      </c>
      <c r="P1" s="54" t="s">
        <v>13</v>
      </c>
      <c r="Q1" s="55" t="s">
        <v>3274</v>
      </c>
      <c r="R1" s="58" t="s">
        <v>21</v>
      </c>
      <c r="S1" s="58" t="s">
        <v>3369</v>
      </c>
      <c r="T1" s="58" t="s">
        <v>3339</v>
      </c>
      <c r="U1" s="59" t="s">
        <v>3340</v>
      </c>
      <c r="V1" s="59" t="s">
        <v>3341</v>
      </c>
    </row>
    <row r="2" spans="1:23" hidden="1" x14ac:dyDescent="0.35">
      <c r="A2" s="66" t="s">
        <v>2377</v>
      </c>
      <c r="B2" s="66" t="s">
        <v>3275</v>
      </c>
      <c r="C2" s="66" t="s">
        <v>3333</v>
      </c>
      <c r="D2" s="66" t="s">
        <v>2377</v>
      </c>
      <c r="E2" s="66" t="s">
        <v>2377</v>
      </c>
      <c r="F2" s="66" t="s">
        <v>3328</v>
      </c>
      <c r="G2" s="73" t="s">
        <v>3276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5" si="0">J2*K2</f>
        <v>4127761.3602000009</v>
      </c>
      <c r="M2" s="44"/>
      <c r="N2" s="47"/>
      <c r="O2" s="46">
        <f>L2-M2</f>
        <v>4127761.3602000009</v>
      </c>
      <c r="P2" s="66" t="s">
        <v>3277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68175443.682303503</v>
      </c>
      <c r="S2" s="47">
        <v>46242.660200000304</v>
      </c>
      <c r="T2" s="46">
        <f>(R2-I2+L2)/1.06</f>
        <v>3308662.6155693275</v>
      </c>
      <c r="U2" s="46">
        <f>T2-(S2/1.06)</f>
        <v>3265037.4644372519</v>
      </c>
      <c r="V2" s="49">
        <f>IFERROR(U2/R2,"-")</f>
        <v>4.7891693666890903E-2</v>
      </c>
      <c r="W2" s="120"/>
    </row>
    <row r="3" spans="1:23" hidden="1" x14ac:dyDescent="0.35">
      <c r="A3" s="66" t="s">
        <v>2377</v>
      </c>
      <c r="B3" s="66" t="s">
        <v>3275</v>
      </c>
      <c r="C3" s="66" t="s">
        <v>3333</v>
      </c>
      <c r="D3" s="66" t="s">
        <v>2377</v>
      </c>
      <c r="E3" s="66" t="s">
        <v>2377</v>
      </c>
      <c r="F3" s="66" t="s">
        <v>3328</v>
      </c>
      <c r="G3" s="73" t="s">
        <v>3276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6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9" si="3">T3-(S3/1.06)</f>
        <v>0</v>
      </c>
      <c r="V3" s="49" t="str">
        <f t="shared" ref="V3:V59" si="4">IFERROR(U3/R3,"-")</f>
        <v>-</v>
      </c>
    </row>
    <row r="4" spans="1:23" hidden="1" x14ac:dyDescent="0.35">
      <c r="A4" s="66" t="s">
        <v>2377</v>
      </c>
      <c r="B4" s="66" t="s">
        <v>3275</v>
      </c>
      <c r="C4" s="66" t="s">
        <v>3333</v>
      </c>
      <c r="D4" s="66" t="s">
        <v>2377</v>
      </c>
      <c r="E4" s="66" t="s">
        <v>2377</v>
      </c>
      <c r="F4" s="66" t="s">
        <v>3328</v>
      </c>
      <c r="G4" s="73" t="s">
        <v>3276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3277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hidden="1" x14ac:dyDescent="0.35">
      <c r="A5" s="66" t="s">
        <v>3279</v>
      </c>
      <c r="B5" s="66" t="s">
        <v>3278</v>
      </c>
      <c r="C5" s="66" t="s">
        <v>3334</v>
      </c>
      <c r="D5" s="66" t="s">
        <v>3279</v>
      </c>
      <c r="E5" s="66" t="s">
        <v>222</v>
      </c>
      <c r="F5" s="66" t="s">
        <v>3328</v>
      </c>
      <c r="G5" s="73" t="s">
        <v>3276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3125</v>
      </c>
      <c r="B6" s="66" t="s">
        <v>3280</v>
      </c>
      <c r="C6" s="66" t="s">
        <v>3334</v>
      </c>
      <c r="D6" s="66" t="s">
        <v>3125</v>
      </c>
      <c r="E6" s="66" t="s">
        <v>222</v>
      </c>
      <c r="F6" s="66" t="s">
        <v>3328</v>
      </c>
      <c r="G6" s="73" t="s">
        <v>3276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613</v>
      </c>
      <c r="B7" s="66" t="s">
        <v>3281</v>
      </c>
      <c r="C7" s="66" t="s">
        <v>3334</v>
      </c>
      <c r="D7" s="66" t="s">
        <v>613</v>
      </c>
      <c r="E7" s="66" t="s">
        <v>613</v>
      </c>
      <c r="F7" s="66" t="s">
        <v>3328</v>
      </c>
      <c r="G7" s="73" t="s">
        <v>3276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613</v>
      </c>
      <c r="B8" s="66" t="s">
        <v>3281</v>
      </c>
      <c r="C8" s="66" t="s">
        <v>3334</v>
      </c>
      <c r="D8" s="66" t="s">
        <v>613</v>
      </c>
      <c r="E8" s="66" t="s">
        <v>613</v>
      </c>
      <c r="F8" s="66" t="s">
        <v>3328</v>
      </c>
      <c r="G8" s="73" t="s">
        <v>3276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613</v>
      </c>
      <c r="B9" s="66" t="s">
        <v>3281</v>
      </c>
      <c r="C9" s="66" t="s">
        <v>3334</v>
      </c>
      <c r="D9" s="66" t="s">
        <v>613</v>
      </c>
      <c r="E9" s="66" t="s">
        <v>613</v>
      </c>
      <c r="F9" s="66" t="s">
        <v>3328</v>
      </c>
      <c r="G9" s="73" t="s">
        <v>3276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613</v>
      </c>
      <c r="B10" s="66" t="s">
        <v>3281</v>
      </c>
      <c r="C10" s="66" t="s">
        <v>3334</v>
      </c>
      <c r="D10" s="66" t="s">
        <v>613</v>
      </c>
      <c r="E10" s="66" t="s">
        <v>613</v>
      </c>
      <c r="F10" s="66" t="s">
        <v>3328</v>
      </c>
      <c r="G10" s="73" t="s">
        <v>3276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79</v>
      </c>
      <c r="B11" s="66" t="s">
        <v>3282</v>
      </c>
      <c r="C11" s="66" t="s">
        <v>3314</v>
      </c>
      <c r="D11" s="66" t="s">
        <v>79</v>
      </c>
      <c r="E11" s="66" t="s">
        <v>79</v>
      </c>
      <c r="F11" s="66" t="s">
        <v>2714</v>
      </c>
      <c r="G11" s="73" t="s">
        <v>3276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3277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13122485.237949464</v>
      </c>
      <c r="S11" s="47">
        <v>0</v>
      </c>
      <c r="T11" s="46">
        <f t="shared" ref="T11:T12" si="6">(R11-I11+L11)/1.06</f>
        <v>1586372.1879711924</v>
      </c>
      <c r="U11" s="46">
        <f t="shared" si="3"/>
        <v>1586372.1879711924</v>
      </c>
      <c r="V11" s="49">
        <f t="shared" si="4"/>
        <v>0.12088961497807567</v>
      </c>
      <c r="W11" s="120"/>
    </row>
    <row r="12" spans="1:23" hidden="1" x14ac:dyDescent="0.35">
      <c r="A12" s="66" t="s">
        <v>79</v>
      </c>
      <c r="B12" s="66" t="s">
        <v>3282</v>
      </c>
      <c r="C12" s="66" t="s">
        <v>3314</v>
      </c>
      <c r="D12" s="66" t="s">
        <v>79</v>
      </c>
      <c r="E12" s="66" t="s">
        <v>79</v>
      </c>
      <c r="F12" s="66" t="s">
        <v>2714</v>
      </c>
      <c r="G12" s="73" t="s">
        <v>3276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890</v>
      </c>
      <c r="B13" s="66" t="s">
        <v>3283</v>
      </c>
      <c r="C13" s="66" t="s">
        <v>3334</v>
      </c>
      <c r="D13" s="66" t="s">
        <v>890</v>
      </c>
      <c r="E13" s="66" t="s">
        <v>890</v>
      </c>
      <c r="F13" s="66" t="s">
        <v>3328</v>
      </c>
      <c r="G13" s="73" t="s">
        <v>3276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890</v>
      </c>
      <c r="B14" s="66" t="s">
        <v>3283</v>
      </c>
      <c r="C14" s="66" t="s">
        <v>3334</v>
      </c>
      <c r="D14" s="66" t="s">
        <v>890</v>
      </c>
      <c r="E14" s="66" t="s">
        <v>890</v>
      </c>
      <c r="F14" s="66" t="s">
        <v>3328</v>
      </c>
      <c r="G14" s="73" t="s">
        <v>3276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890</v>
      </c>
      <c r="B15" s="66" t="s">
        <v>3283</v>
      </c>
      <c r="C15" s="66" t="s">
        <v>3334</v>
      </c>
      <c r="D15" s="66" t="s">
        <v>890</v>
      </c>
      <c r="E15" s="66" t="s">
        <v>890</v>
      </c>
      <c r="F15" s="66" t="s">
        <v>3328</v>
      </c>
      <c r="G15" s="73" t="s">
        <v>3276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890</v>
      </c>
      <c r="B16" s="66" t="s">
        <v>3283</v>
      </c>
      <c r="C16" s="66" t="s">
        <v>3334</v>
      </c>
      <c r="D16" s="66" t="s">
        <v>890</v>
      </c>
      <c r="E16" s="66" t="s">
        <v>890</v>
      </c>
      <c r="F16" s="66" t="s">
        <v>3328</v>
      </c>
      <c r="G16" s="73" t="s">
        <v>3276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411</v>
      </c>
      <c r="B17" s="66" t="s">
        <v>3284</v>
      </c>
      <c r="C17" s="66" t="s">
        <v>3335</v>
      </c>
      <c r="D17" s="66" t="s">
        <v>411</v>
      </c>
      <c r="E17" s="66" t="s">
        <v>411</v>
      </c>
      <c r="F17" s="66" t="s">
        <v>3328</v>
      </c>
      <c r="G17" s="73" t="s">
        <v>3276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411</v>
      </c>
      <c r="B18" s="66" t="s">
        <v>3284</v>
      </c>
      <c r="C18" s="66" t="s">
        <v>3335</v>
      </c>
      <c r="D18" s="66" t="s">
        <v>411</v>
      </c>
      <c r="E18" s="66" t="s">
        <v>411</v>
      </c>
      <c r="F18" s="66" t="s">
        <v>3328</v>
      </c>
      <c r="G18" s="73" t="s">
        <v>3276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411</v>
      </c>
      <c r="B19" s="66" t="s">
        <v>3284</v>
      </c>
      <c r="C19" s="66" t="s">
        <v>3335</v>
      </c>
      <c r="D19" s="66" t="s">
        <v>411</v>
      </c>
      <c r="E19" s="66" t="s">
        <v>411</v>
      </c>
      <c r="F19" s="66" t="s">
        <v>3328</v>
      </c>
      <c r="G19" s="73" t="s">
        <v>3276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1063</v>
      </c>
      <c r="B20" s="66" t="s">
        <v>3351</v>
      </c>
      <c r="C20" s="66" t="s">
        <v>3336</v>
      </c>
      <c r="D20" s="66" t="s">
        <v>1063</v>
      </c>
      <c r="E20" s="66" t="s">
        <v>1063</v>
      </c>
      <c r="F20" s="66" t="s">
        <v>3328</v>
      </c>
      <c r="G20" s="73" t="s">
        <v>3276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1063</v>
      </c>
      <c r="B21" s="66" t="s">
        <v>3285</v>
      </c>
      <c r="C21" s="66" t="s">
        <v>3336</v>
      </c>
      <c r="D21" s="66" t="s">
        <v>1063</v>
      </c>
      <c r="E21" s="66" t="s">
        <v>1063</v>
      </c>
      <c r="F21" s="66" t="s">
        <v>3328</v>
      </c>
      <c r="G21" s="73" t="s">
        <v>3276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3286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1063</v>
      </c>
      <c r="B22" s="66" t="s">
        <v>3285</v>
      </c>
      <c r="C22" s="66" t="s">
        <v>3336</v>
      </c>
      <c r="D22" s="66" t="s">
        <v>1063</v>
      </c>
      <c r="E22" s="66" t="s">
        <v>1063</v>
      </c>
      <c r="F22" s="66" t="s">
        <v>3328</v>
      </c>
      <c r="G22" s="73" t="s">
        <v>3276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1063</v>
      </c>
      <c r="B23" s="66" t="s">
        <v>3285</v>
      </c>
      <c r="C23" s="66" t="s">
        <v>3336</v>
      </c>
      <c r="D23" s="66" t="s">
        <v>1063</v>
      </c>
      <c r="E23" s="66" t="s">
        <v>1063</v>
      </c>
      <c r="F23" s="66" t="s">
        <v>3328</v>
      </c>
      <c r="G23" s="73" t="s">
        <v>3276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2938</v>
      </c>
      <c r="B24" s="66" t="s">
        <v>3287</v>
      </c>
      <c r="C24" s="66" t="s">
        <v>3313</v>
      </c>
      <c r="D24" s="66" t="s">
        <v>2938</v>
      </c>
      <c r="E24" s="66" t="s">
        <v>3409</v>
      </c>
      <c r="F24" s="66" t="s">
        <v>3328</v>
      </c>
      <c r="G24" s="73" t="s">
        <v>3276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3277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2938</v>
      </c>
      <c r="B25" s="66" t="s">
        <v>3287</v>
      </c>
      <c r="C25" s="66" t="s">
        <v>3313</v>
      </c>
      <c r="D25" s="66" t="s">
        <v>2938</v>
      </c>
      <c r="E25" s="66" t="s">
        <v>2938</v>
      </c>
      <c r="F25" s="66" t="s">
        <v>3328</v>
      </c>
      <c r="G25" s="73" t="s">
        <v>3276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3277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hidden="1" x14ac:dyDescent="0.35">
      <c r="A26" s="66" t="s">
        <v>3376</v>
      </c>
      <c r="B26" s="66" t="s">
        <v>3288</v>
      </c>
      <c r="C26" s="66" t="s">
        <v>3337</v>
      </c>
      <c r="D26" s="66" t="s">
        <v>3376</v>
      </c>
      <c r="E26" s="66" t="s">
        <v>3376</v>
      </c>
      <c r="F26" s="66" t="s">
        <v>3328</v>
      </c>
      <c r="G26" s="73" t="s">
        <v>3276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3277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hidden="1" x14ac:dyDescent="0.35">
      <c r="A27" s="66" t="s">
        <v>3376</v>
      </c>
      <c r="B27" s="66" t="s">
        <v>3288</v>
      </c>
      <c r="C27" s="66" t="s">
        <v>3337</v>
      </c>
      <c r="D27" s="66" t="s">
        <v>3376</v>
      </c>
      <c r="E27" s="66" t="s">
        <v>3376</v>
      </c>
      <c r="F27" s="66" t="s">
        <v>3328</v>
      </c>
      <c r="G27" s="73" t="s">
        <v>3276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3277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hidden="1" x14ac:dyDescent="0.35">
      <c r="A28" s="66" t="s">
        <v>3376</v>
      </c>
      <c r="B28" s="66" t="s">
        <v>3289</v>
      </c>
      <c r="C28" s="66" t="s">
        <v>3337</v>
      </c>
      <c r="D28" s="66" t="s">
        <v>3376</v>
      </c>
      <c r="E28" s="66" t="s">
        <v>3376</v>
      </c>
      <c r="F28" s="66" t="s">
        <v>3328</v>
      </c>
      <c r="G28" s="73" t="s">
        <v>3276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3277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hidden="1" x14ac:dyDescent="0.35">
      <c r="A29" s="66" t="s">
        <v>3376</v>
      </c>
      <c r="B29" s="66" t="s">
        <v>3289</v>
      </c>
      <c r="C29" s="66" t="s">
        <v>3337</v>
      </c>
      <c r="D29" s="66" t="s">
        <v>3376</v>
      </c>
      <c r="E29" s="66" t="s">
        <v>3376</v>
      </c>
      <c r="F29" s="66" t="s">
        <v>3328</v>
      </c>
      <c r="G29" s="73" t="s">
        <v>3276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3277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hidden="1" x14ac:dyDescent="0.35">
      <c r="A30" s="66" t="s">
        <v>3376</v>
      </c>
      <c r="B30" s="66" t="s">
        <v>3290</v>
      </c>
      <c r="C30" s="66" t="s">
        <v>3337</v>
      </c>
      <c r="D30" s="66" t="s">
        <v>3376</v>
      </c>
      <c r="E30" s="66" t="s">
        <v>3376</v>
      </c>
      <c r="F30" s="66" t="s">
        <v>3328</v>
      </c>
      <c r="G30" s="73" t="s">
        <v>3276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3277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130936347.65813322</v>
      </c>
      <c r="S30" s="47">
        <v>1047438.5123999998</v>
      </c>
      <c r="T30" s="46">
        <f t="shared" si="8"/>
        <v>9837713.0399369821</v>
      </c>
      <c r="U30" s="46">
        <f t="shared" si="3"/>
        <v>8849563.499936983</v>
      </c>
      <c r="V30" s="49">
        <f t="shared" si="4"/>
        <v>6.7586759965557089E-2</v>
      </c>
      <c r="W30" s="120"/>
    </row>
    <row r="31" spans="1:23" hidden="1" x14ac:dyDescent="0.35">
      <c r="A31" s="66" t="s">
        <v>3376</v>
      </c>
      <c r="B31" s="66" t="s">
        <v>3290</v>
      </c>
      <c r="C31" s="66" t="s">
        <v>3337</v>
      </c>
      <c r="D31" s="66" t="s">
        <v>3376</v>
      </c>
      <c r="E31" s="66" t="s">
        <v>3376</v>
      </c>
      <c r="F31" s="66" t="s">
        <v>3328</v>
      </c>
      <c r="G31" s="73" t="s">
        <v>3276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3277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hidden="1" x14ac:dyDescent="0.35">
      <c r="A32" s="66" t="s">
        <v>3376</v>
      </c>
      <c r="B32" s="66" t="s">
        <v>3291</v>
      </c>
      <c r="C32" s="66" t="s">
        <v>3337</v>
      </c>
      <c r="D32" s="66" t="s">
        <v>3376</v>
      </c>
      <c r="E32" s="66" t="s">
        <v>3376</v>
      </c>
      <c r="F32" s="66" t="s">
        <v>3328</v>
      </c>
      <c r="G32" s="73" t="s">
        <v>3276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3277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181450154.56551266</v>
      </c>
      <c r="S32" s="47">
        <v>4451647.9716000017</v>
      </c>
      <c r="T32" s="46">
        <f t="shared" si="8"/>
        <v>7488933.5985968132</v>
      </c>
      <c r="U32" s="46">
        <f t="shared" si="3"/>
        <v>3289265.7008609623</v>
      </c>
      <c r="V32" s="49">
        <f t="shared" si="4"/>
        <v>1.8127654444479249E-2</v>
      </c>
      <c r="W32" s="120"/>
    </row>
    <row r="33" spans="1:23" hidden="1" x14ac:dyDescent="0.35">
      <c r="A33" s="66" t="s">
        <v>3376</v>
      </c>
      <c r="B33" s="66" t="s">
        <v>3292</v>
      </c>
      <c r="C33" s="66" t="s">
        <v>3337</v>
      </c>
      <c r="D33" s="66" t="s">
        <v>3376</v>
      </c>
      <c r="E33" s="66" t="s">
        <v>3376</v>
      </c>
      <c r="F33" s="66" t="s">
        <v>3328</v>
      </c>
      <c r="G33" s="73" t="s">
        <v>3276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3277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159009.56746126982</v>
      </c>
      <c r="S33" s="47">
        <v>228.78839999999997</v>
      </c>
      <c r="T33" s="46">
        <f t="shared" si="8"/>
        <v>4431.9619445941735</v>
      </c>
      <c r="U33" s="46">
        <f t="shared" si="3"/>
        <v>4216.1238313866261</v>
      </c>
      <c r="V33" s="49">
        <f t="shared" si="4"/>
        <v>2.6514906610343135E-2</v>
      </c>
      <c r="W33" s="120"/>
    </row>
    <row r="34" spans="1:23" hidden="1" x14ac:dyDescent="0.35">
      <c r="A34" s="66" t="s">
        <v>2575</v>
      </c>
      <c r="B34" s="66" t="s">
        <v>3293</v>
      </c>
      <c r="C34" s="66" t="s">
        <v>3338</v>
      </c>
      <c r="D34" s="66" t="s">
        <v>2575</v>
      </c>
      <c r="E34" s="66" t="s">
        <v>2575</v>
      </c>
      <c r="F34" s="66" t="s">
        <v>3328</v>
      </c>
      <c r="G34" s="73" t="s">
        <v>3276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47">
        <v>0</v>
      </c>
      <c r="T34" s="46">
        <f t="shared" si="8"/>
        <v>53618.264473683004</v>
      </c>
      <c r="U34" s="46">
        <f t="shared" si="3"/>
        <v>53618.264473683004</v>
      </c>
      <c r="V34" s="49">
        <f t="shared" si="4"/>
        <v>1.8306346411714951E-3</v>
      </c>
    </row>
    <row r="35" spans="1:23" hidden="1" x14ac:dyDescent="0.35">
      <c r="A35" s="66" t="s">
        <v>2575</v>
      </c>
      <c r="B35" s="66" t="s">
        <v>3293</v>
      </c>
      <c r="C35" s="66" t="s">
        <v>3338</v>
      </c>
      <c r="D35" s="66" t="s">
        <v>2575</v>
      </c>
      <c r="E35" s="66" t="s">
        <v>2575</v>
      </c>
      <c r="F35" s="66" t="s">
        <v>3328</v>
      </c>
      <c r="G35" s="73" t="s">
        <v>3276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2683</v>
      </c>
      <c r="B36" s="66" t="s">
        <v>3294</v>
      </c>
      <c r="C36" s="66" t="s">
        <v>3334</v>
      </c>
      <c r="D36" s="66" t="s">
        <v>2683</v>
      </c>
      <c r="E36" s="66" t="s">
        <v>2683</v>
      </c>
      <c r="F36" s="66" t="s">
        <v>3328</v>
      </c>
      <c r="G36" s="73" t="s">
        <v>3276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1560</v>
      </c>
      <c r="B37" s="66" t="s">
        <v>3295</v>
      </c>
      <c r="C37" s="66" t="s">
        <v>3334</v>
      </c>
      <c r="D37" s="66" t="s">
        <v>1560</v>
      </c>
      <c r="E37" s="66" t="s">
        <v>1560</v>
      </c>
      <c r="F37" s="66" t="s">
        <v>3328</v>
      </c>
      <c r="G37" s="73" t="s">
        <v>3276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1063</v>
      </c>
      <c r="B38" s="66" t="s">
        <v>3350</v>
      </c>
      <c r="C38" s="66" t="s">
        <v>3336</v>
      </c>
      <c r="D38" s="66" t="s">
        <v>1063</v>
      </c>
      <c r="E38" s="66" t="s">
        <v>1063</v>
      </c>
      <c r="F38" s="66" t="s">
        <v>3328</v>
      </c>
      <c r="G38" s="73" t="s">
        <v>3276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2423</v>
      </c>
      <c r="B39" s="66" t="s">
        <v>3297</v>
      </c>
      <c r="C39" s="66" t="s">
        <v>3334</v>
      </c>
      <c r="D39" s="66" t="s">
        <v>2423</v>
      </c>
      <c r="E39" s="66" t="s">
        <v>2423</v>
      </c>
      <c r="F39" s="66" t="s">
        <v>3328</v>
      </c>
      <c r="G39" s="73" t="s">
        <v>3276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1" si="11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3186</v>
      </c>
      <c r="B40" s="66" t="s">
        <v>3298</v>
      </c>
      <c r="C40" s="66" t="s">
        <v>3334</v>
      </c>
      <c r="D40" s="66" t="s">
        <v>3186</v>
      </c>
      <c r="E40" s="66" t="s">
        <v>3186</v>
      </c>
      <c r="F40" s="66" t="s">
        <v>3328</v>
      </c>
      <c r="G40" s="73" t="s">
        <v>3276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3300</v>
      </c>
      <c r="B41" s="66" t="s">
        <v>3299</v>
      </c>
      <c r="C41" s="66" t="s">
        <v>3334</v>
      </c>
      <c r="D41" s="66" t="s">
        <v>3300</v>
      </c>
      <c r="E41" s="66" t="s">
        <v>3182</v>
      </c>
      <c r="F41" s="66" t="s">
        <v>3328</v>
      </c>
      <c r="G41" s="73" t="s">
        <v>3276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3376</v>
      </c>
      <c r="B42" s="66" t="s">
        <v>3301</v>
      </c>
      <c r="C42" s="66" t="s">
        <v>3337</v>
      </c>
      <c r="D42" s="66" t="s">
        <v>3376</v>
      </c>
      <c r="E42" s="66" t="s">
        <v>3376</v>
      </c>
      <c r="F42" s="66" t="s">
        <v>3328</v>
      </c>
      <c r="G42" s="73" t="s">
        <v>3276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3277</v>
      </c>
      <c r="Q42" s="66" t="s">
        <v>3302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hidden="1" x14ac:dyDescent="0.35">
      <c r="A43" s="66" t="s">
        <v>3346</v>
      </c>
      <c r="B43" s="66" t="s">
        <v>3303</v>
      </c>
      <c r="C43" s="66" t="s">
        <v>3334</v>
      </c>
      <c r="D43" s="66" t="s">
        <v>3346</v>
      </c>
      <c r="E43" s="66" t="s">
        <v>3187</v>
      </c>
      <c r="F43" s="66" t="s">
        <v>3328</v>
      </c>
      <c r="G43" s="73" t="s">
        <v>3276</v>
      </c>
      <c r="H43" s="43" t="s">
        <v>45</v>
      </c>
      <c r="I43" s="44">
        <v>280184.84000000003</v>
      </c>
      <c r="J43" s="44">
        <v>280184.84000000003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0</v>
      </c>
      <c r="S43" s="47">
        <v>0</v>
      </c>
      <c r="T43" s="46">
        <f t="shared" si="11"/>
        <v>-264325.32075471699</v>
      </c>
      <c r="U43" s="46">
        <f t="shared" si="3"/>
        <v>-264325.32075471699</v>
      </c>
      <c r="V43" s="49" t="str">
        <f t="shared" si="4"/>
        <v>-</v>
      </c>
    </row>
    <row r="44" spans="1:23" hidden="1" x14ac:dyDescent="0.35">
      <c r="A44" s="66" t="s">
        <v>3305</v>
      </c>
      <c r="B44" s="66" t="s">
        <v>3304</v>
      </c>
      <c r="C44" s="66" t="s">
        <v>3334</v>
      </c>
      <c r="D44" s="66" t="s">
        <v>3305</v>
      </c>
      <c r="E44" s="66" t="s">
        <v>3407</v>
      </c>
      <c r="F44" s="66" t="s">
        <v>3328</v>
      </c>
      <c r="G44" s="73" t="s">
        <v>3276</v>
      </c>
      <c r="H44" s="43" t="s">
        <v>413</v>
      </c>
      <c r="I44" s="44">
        <v>-90177.23</v>
      </c>
      <c r="J44" s="44">
        <v>-90177.23</v>
      </c>
      <c r="K44" s="75">
        <v>0</v>
      </c>
      <c r="L44" s="44">
        <f t="shared" si="0"/>
        <v>0</v>
      </c>
      <c r="M44" s="116"/>
      <c r="N44" s="68"/>
      <c r="O44" s="42">
        <f t="shared" si="1"/>
        <v>0</v>
      </c>
      <c r="P44" s="66" t="s">
        <v>248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-90177.23</v>
      </c>
      <c r="S44" s="47">
        <v>0</v>
      </c>
      <c r="T44" s="46">
        <f t="shared" si="11"/>
        <v>0</v>
      </c>
      <c r="U44" s="46">
        <f t="shared" si="3"/>
        <v>0</v>
      </c>
      <c r="V44" s="49">
        <f t="shared" si="4"/>
        <v>0</v>
      </c>
    </row>
    <row r="45" spans="1:23" hidden="1" x14ac:dyDescent="0.35">
      <c r="A45" s="66" t="s">
        <v>3191</v>
      </c>
      <c r="B45" s="66" t="s">
        <v>3349</v>
      </c>
      <c r="C45" s="66" t="s">
        <v>3334</v>
      </c>
      <c r="D45" s="66" t="s">
        <v>3307</v>
      </c>
      <c r="E45" s="66" t="s">
        <v>3713</v>
      </c>
      <c r="F45" s="66" t="s">
        <v>3328</v>
      </c>
      <c r="G45" s="73" t="s">
        <v>3276</v>
      </c>
      <c r="H45" s="43" t="s">
        <v>45</v>
      </c>
      <c r="I45" s="44">
        <v>988429.68</v>
      </c>
      <c r="J45" s="44">
        <v>988429.68</v>
      </c>
      <c r="K45" s="75">
        <v>0.04</v>
      </c>
      <c r="L45" s="44">
        <f t="shared" si="0"/>
        <v>39537.1872</v>
      </c>
      <c r="M45" s="116"/>
      <c r="N45" s="68"/>
      <c r="O45" s="42">
        <f t="shared" si="1"/>
        <v>39537.1872</v>
      </c>
      <c r="P45" s="66" t="s">
        <v>3277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937138.67122920614</v>
      </c>
      <c r="S45" s="47">
        <v>0</v>
      </c>
      <c r="T45" s="46">
        <f t="shared" si="11"/>
        <v>-11088.51091584331</v>
      </c>
      <c r="U45" s="46">
        <f t="shared" si="3"/>
        <v>-11088.51091584331</v>
      </c>
      <c r="V45" s="49">
        <f t="shared" si="4"/>
        <v>-1.183230535273821E-2</v>
      </c>
      <c r="W45" s="120"/>
    </row>
    <row r="46" spans="1:23" hidden="1" x14ac:dyDescent="0.35">
      <c r="A46" s="66" t="s">
        <v>3180</v>
      </c>
      <c r="B46" s="66" t="s">
        <v>3347</v>
      </c>
      <c r="C46" s="66" t="s">
        <v>3334</v>
      </c>
      <c r="D46" s="66" t="s">
        <v>3309</v>
      </c>
      <c r="E46" s="66" t="s">
        <v>3309</v>
      </c>
      <c r="F46" s="66" t="s">
        <v>3328</v>
      </c>
      <c r="G46" s="73" t="s">
        <v>3276</v>
      </c>
      <c r="H46" s="43" t="s">
        <v>45</v>
      </c>
      <c r="I46" s="44">
        <v>263736</v>
      </c>
      <c r="J46" s="44">
        <v>263736</v>
      </c>
      <c r="K46" s="75">
        <v>0</v>
      </c>
      <c r="L46" s="44">
        <f t="shared" si="0"/>
        <v>0</v>
      </c>
      <c r="M46" s="116"/>
      <c r="N46" s="68"/>
      <c r="O46" s="42">
        <f t="shared" si="1"/>
        <v>0</v>
      </c>
      <c r="P46" s="66" t="s">
        <v>248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263736</v>
      </c>
      <c r="S46" s="47">
        <v>0</v>
      </c>
      <c r="T46" s="46">
        <f t="shared" si="11"/>
        <v>0</v>
      </c>
      <c r="U46" s="46">
        <f t="shared" si="3"/>
        <v>0</v>
      </c>
      <c r="V46" s="49">
        <f t="shared" si="4"/>
        <v>0</v>
      </c>
    </row>
    <row r="47" spans="1:23" hidden="1" x14ac:dyDescent="0.35">
      <c r="A47" s="66" t="s">
        <v>2377</v>
      </c>
      <c r="B47" s="66" t="s">
        <v>3275</v>
      </c>
      <c r="C47" s="66" t="s">
        <v>3333</v>
      </c>
      <c r="D47" s="66" t="s">
        <v>2377</v>
      </c>
      <c r="E47" s="66" t="s">
        <v>2377</v>
      </c>
      <c r="F47" s="66" t="s">
        <v>3328</v>
      </c>
      <c r="G47" s="73" t="s">
        <v>3276</v>
      </c>
      <c r="H47" s="43" t="s">
        <v>3203</v>
      </c>
      <c r="I47" s="44">
        <v>4518713</v>
      </c>
      <c r="J47" s="44">
        <v>4518713</v>
      </c>
      <c r="K47" s="75">
        <v>0.06</v>
      </c>
      <c r="L47" s="44">
        <f t="shared" si="0"/>
        <v>271122.77999999997</v>
      </c>
      <c r="M47" s="116"/>
      <c r="N47" s="68"/>
      <c r="O47" s="42">
        <f t="shared" si="1"/>
        <v>271122.77999999997</v>
      </c>
      <c r="P47" s="66" t="s">
        <v>3277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4416457</v>
      </c>
      <c r="S47" s="47">
        <v>0</v>
      </c>
      <c r="T47" s="46">
        <f t="shared" si="11"/>
        <v>159308.28301886789</v>
      </c>
      <c r="U47" s="46">
        <f t="shared" si="3"/>
        <v>159308.28301886789</v>
      </c>
      <c r="V47" s="49">
        <f t="shared" si="4"/>
        <v>3.6071512304742898E-2</v>
      </c>
      <c r="W47" s="120"/>
    </row>
    <row r="48" spans="1:23" hidden="1" x14ac:dyDescent="0.35">
      <c r="A48" s="66" t="s">
        <v>3216</v>
      </c>
      <c r="B48" s="66" t="s">
        <v>3310</v>
      </c>
      <c r="C48" s="66" t="s">
        <v>3334</v>
      </c>
      <c r="D48" s="66" t="s">
        <v>3216</v>
      </c>
      <c r="E48" s="66" t="s">
        <v>3216</v>
      </c>
      <c r="F48" s="66" t="s">
        <v>3328</v>
      </c>
      <c r="G48" s="73" t="s">
        <v>3276</v>
      </c>
      <c r="H48" s="43" t="s">
        <v>45</v>
      </c>
      <c r="I48" s="44">
        <v>9661.57</v>
      </c>
      <c r="J48" s="44">
        <v>9661.57</v>
      </c>
      <c r="K48" s="75">
        <v>0.12</v>
      </c>
      <c r="L48" s="44">
        <f t="shared" si="0"/>
        <v>1159.3883999999998</v>
      </c>
      <c r="M48" s="116"/>
      <c r="N48" s="68"/>
      <c r="O48" s="42">
        <f t="shared" si="1"/>
        <v>1159.3883999999998</v>
      </c>
      <c r="P48" s="66" t="s">
        <v>3277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9029.5046728971956</v>
      </c>
      <c r="S48" s="47">
        <v>0</v>
      </c>
      <c r="T48" s="46">
        <f t="shared" si="11"/>
        <v>497.47459707282616</v>
      </c>
      <c r="U48" s="46">
        <f t="shared" si="3"/>
        <v>497.47459707282616</v>
      </c>
      <c r="V48" s="49">
        <f t="shared" si="4"/>
        <v>5.5094339622641458E-2</v>
      </c>
      <c r="W48" s="120"/>
    </row>
    <row r="49" spans="1:23" hidden="1" x14ac:dyDescent="0.35">
      <c r="A49" s="66" t="s">
        <v>3695</v>
      </c>
      <c r="B49" s="66" t="s">
        <v>3348</v>
      </c>
      <c r="C49" s="66" t="s">
        <v>3334</v>
      </c>
      <c r="D49" s="66" t="s">
        <v>3312</v>
      </c>
      <c r="E49" s="66" t="s">
        <v>3218</v>
      </c>
      <c r="F49" s="66" t="s">
        <v>3328</v>
      </c>
      <c r="G49" s="73" t="s">
        <v>3276</v>
      </c>
      <c r="H49" s="43" t="s">
        <v>45</v>
      </c>
      <c r="I49" s="44">
        <v>29439.3</v>
      </c>
      <c r="J49" s="44">
        <v>29439.3</v>
      </c>
      <c r="K49" s="75">
        <v>0</v>
      </c>
      <c r="L49" s="44">
        <f t="shared" si="0"/>
        <v>0</v>
      </c>
      <c r="M49" s="116"/>
      <c r="N49" s="68"/>
      <c r="O49" s="42">
        <f t="shared" si="1"/>
        <v>0</v>
      </c>
      <c r="P49" s="66" t="s">
        <v>248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30000</v>
      </c>
      <c r="S49" s="47">
        <v>0</v>
      </c>
      <c r="T49" s="46">
        <f t="shared" si="11"/>
        <v>528.96226415094407</v>
      </c>
      <c r="U49" s="46">
        <f t="shared" si="3"/>
        <v>528.96226415094407</v>
      </c>
      <c r="V49" s="49">
        <f t="shared" si="4"/>
        <v>1.7632075471698136E-2</v>
      </c>
      <c r="W49" s="120"/>
    </row>
    <row r="50" spans="1:23" hidden="1" x14ac:dyDescent="0.35">
      <c r="A50" s="66" t="s">
        <v>3345</v>
      </c>
      <c r="B50" s="66" t="s">
        <v>3313</v>
      </c>
      <c r="C50" s="66" t="s">
        <v>3313</v>
      </c>
      <c r="D50" s="66" t="s">
        <v>3345</v>
      </c>
      <c r="E50" s="66" t="s">
        <v>2938</v>
      </c>
      <c r="F50" s="66" t="s">
        <v>3328</v>
      </c>
      <c r="G50" s="73" t="s">
        <v>3276</v>
      </c>
      <c r="H50" s="43" t="s">
        <v>3176</v>
      </c>
      <c r="I50" s="44">
        <v>108730.76</v>
      </c>
      <c r="J50" s="44">
        <v>108730.76</v>
      </c>
      <c r="K50" s="75">
        <v>0.09</v>
      </c>
      <c r="L50" s="44">
        <f t="shared" si="0"/>
        <v>9785.768399999999</v>
      </c>
      <c r="M50" s="116">
        <v>0</v>
      </c>
      <c r="N50" s="68"/>
      <c r="O50" s="42">
        <f t="shared" si="1"/>
        <v>9785.768399999999</v>
      </c>
      <c r="P50" s="66" t="s">
        <v>3277</v>
      </c>
      <c r="Q50" s="66"/>
      <c r="R50" s="47">
        <f>SUMIFS(客户表!X:X,客户表!K:K,媒体表!B50,客户表!A:A,媒体表!G50,客户表!O:O,媒体表!H50)+SUMIFS(客户表!AA:AA,客户表!K:K,媒体表!B50,客户表!A:A,媒体表!G50,客户表!O:O,媒体表!H50)</f>
        <v>108730.76</v>
      </c>
      <c r="S50" s="47">
        <v>0</v>
      </c>
      <c r="T50" s="46">
        <f t="shared" si="11"/>
        <v>9231.856981132074</v>
      </c>
      <c r="U50" s="46">
        <f t="shared" si="3"/>
        <v>9231.856981132074</v>
      </c>
      <c r="V50" s="49">
        <f t="shared" si="4"/>
        <v>8.4905660377358486E-2</v>
      </c>
      <c r="W50" s="120"/>
    </row>
    <row r="51" spans="1:23" hidden="1" x14ac:dyDescent="0.35">
      <c r="A51" s="66" t="s">
        <v>79</v>
      </c>
      <c r="B51" s="66" t="s">
        <v>3314</v>
      </c>
      <c r="C51" s="66" t="s">
        <v>3314</v>
      </c>
      <c r="D51" s="66" t="s">
        <v>79</v>
      </c>
      <c r="E51" s="66" t="s">
        <v>79</v>
      </c>
      <c r="F51" s="66" t="s">
        <v>2714</v>
      </c>
      <c r="G51" s="73" t="s">
        <v>3276</v>
      </c>
      <c r="H51" s="43" t="s">
        <v>413</v>
      </c>
      <c r="I51" s="44">
        <v>0</v>
      </c>
      <c r="J51" s="44">
        <v>0</v>
      </c>
      <c r="K51" s="75">
        <v>0.17</v>
      </c>
      <c r="L51" s="44">
        <f t="shared" si="0"/>
        <v>0</v>
      </c>
      <c r="M51" s="116">
        <v>1047431.64</v>
      </c>
      <c r="N51" s="68">
        <v>1047431.64</v>
      </c>
      <c r="O51" s="42">
        <f t="shared" si="1"/>
        <v>-1047431.64</v>
      </c>
      <c r="P51" s="66" t="s">
        <v>3277</v>
      </c>
      <c r="Q51" s="66" t="s">
        <v>3315</v>
      </c>
      <c r="R51" s="47">
        <f>SUMIFS(客户表!X:X,客户表!K:K,媒体表!B51,客户表!A:A,媒体表!G51,客户表!O:O,媒体表!H51)+SUMIFS(客户表!AA:AA,客户表!K:K,媒体表!B51,客户表!A:A,媒体表!G51,客户表!O:O,媒体表!H51)</f>
        <v>0</v>
      </c>
      <c r="S51" s="47">
        <v>0</v>
      </c>
      <c r="T51" s="46">
        <f t="shared" si="11"/>
        <v>0</v>
      </c>
      <c r="U51" s="46">
        <f t="shared" si="3"/>
        <v>0</v>
      </c>
      <c r="V51" s="49" t="str">
        <f t="shared" si="4"/>
        <v>-</v>
      </c>
    </row>
    <row r="52" spans="1:23" hidden="1" x14ac:dyDescent="0.35">
      <c r="A52" s="66" t="s">
        <v>2683</v>
      </c>
      <c r="B52" s="66" t="s">
        <v>3294</v>
      </c>
      <c r="C52" s="66" t="s">
        <v>3334</v>
      </c>
      <c r="D52" s="66" t="s">
        <v>2683</v>
      </c>
      <c r="E52" s="66" t="s">
        <v>2683</v>
      </c>
      <c r="F52" s="66" t="s">
        <v>3328</v>
      </c>
      <c r="G52" s="73" t="s">
        <v>3276</v>
      </c>
      <c r="H52" s="43" t="s">
        <v>45</v>
      </c>
      <c r="I52" s="44">
        <v>0</v>
      </c>
      <c r="J52" s="44">
        <v>0</v>
      </c>
      <c r="K52" s="75">
        <v>0.1</v>
      </c>
      <c r="L52" s="44">
        <f t="shared" si="0"/>
        <v>0</v>
      </c>
      <c r="M52" s="116">
        <v>100602</v>
      </c>
      <c r="N52" s="68">
        <v>100602</v>
      </c>
      <c r="O52" s="42">
        <f t="shared" si="1"/>
        <v>-100602</v>
      </c>
      <c r="P52" s="66" t="s">
        <v>355</v>
      </c>
      <c r="Q52" s="66" t="s">
        <v>3316</v>
      </c>
      <c r="R52" s="47"/>
      <c r="S52" s="47">
        <v>0</v>
      </c>
      <c r="T52" s="46">
        <f t="shared" ref="T52:T55" si="12">(R52-I52+L52-M52)/1.06</f>
        <v>-94907.547169811311</v>
      </c>
      <c r="U52" s="46">
        <f t="shared" ref="U52:U53" si="13">T52-(S52/1.06)</f>
        <v>-94907.547169811311</v>
      </c>
      <c r="V52" s="49" t="str">
        <f t="shared" ref="V52:V53" si="14">IFERROR(U52/R52,"-")</f>
        <v>-</v>
      </c>
    </row>
    <row r="53" spans="1:23" hidden="1" x14ac:dyDescent="0.35">
      <c r="A53" s="66" t="s">
        <v>3318</v>
      </c>
      <c r="B53" s="66" t="s">
        <v>3317</v>
      </c>
      <c r="C53" s="66" t="s">
        <v>3334</v>
      </c>
      <c r="D53" s="66" t="s">
        <v>3318</v>
      </c>
      <c r="E53" s="66" t="s">
        <v>1083</v>
      </c>
      <c r="F53" s="66" t="s">
        <v>3328</v>
      </c>
      <c r="G53" s="73" t="s">
        <v>3276</v>
      </c>
      <c r="H53" s="43" t="s">
        <v>413</v>
      </c>
      <c r="I53" s="44">
        <v>0</v>
      </c>
      <c r="J53" s="44">
        <v>0</v>
      </c>
      <c r="K53" s="75">
        <v>0</v>
      </c>
      <c r="L53" s="44">
        <f t="shared" si="0"/>
        <v>0</v>
      </c>
      <c r="M53" s="116">
        <v>0</v>
      </c>
      <c r="N53" s="68"/>
      <c r="O53" s="42">
        <f t="shared" si="1"/>
        <v>0</v>
      </c>
      <c r="P53" s="66" t="s">
        <v>46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0</v>
      </c>
      <c r="S53" s="47">
        <v>0</v>
      </c>
      <c r="T53" s="46">
        <f t="shared" si="12"/>
        <v>0</v>
      </c>
      <c r="U53" s="46">
        <f t="shared" si="13"/>
        <v>0</v>
      </c>
      <c r="V53" s="49" t="str">
        <f t="shared" si="14"/>
        <v>-</v>
      </c>
    </row>
    <row r="54" spans="1:23" hidden="1" x14ac:dyDescent="0.35">
      <c r="A54" s="66" t="s">
        <v>3243</v>
      </c>
      <c r="B54" s="66" t="s">
        <v>3319</v>
      </c>
      <c r="C54" s="66" t="s">
        <v>3334</v>
      </c>
      <c r="D54" s="66" t="s">
        <v>3243</v>
      </c>
      <c r="E54" s="66" t="s">
        <v>424</v>
      </c>
      <c r="F54" s="66" t="s">
        <v>3328</v>
      </c>
      <c r="G54" s="73" t="s">
        <v>3276</v>
      </c>
      <c r="H54" s="43" t="s">
        <v>413</v>
      </c>
      <c r="I54" s="44">
        <v>365800.26</v>
      </c>
      <c r="J54" s="44">
        <v>365800.26</v>
      </c>
      <c r="K54" s="75">
        <v>0.02</v>
      </c>
      <c r="L54" s="44">
        <f t="shared" si="0"/>
        <v>7316.0052000000005</v>
      </c>
      <c r="M54" s="116">
        <v>7316.0051999999996</v>
      </c>
      <c r="N54" s="116">
        <v>7316.0051999999996</v>
      </c>
      <c r="O54" s="42">
        <f t="shared" si="1"/>
        <v>0</v>
      </c>
      <c r="P54" s="66" t="s">
        <v>355</v>
      </c>
      <c r="Q54" s="66"/>
      <c r="R54" s="47">
        <f>SUMIFS(客户表!X:X,客户表!K:K,媒体表!B54,客户表!A:A,媒体表!G54,客户表!O:O,媒体表!H54)+SUMIFS(客户表!AA:AA,客户表!K:K,媒体表!B54,客户表!A:A,媒体表!G54,客户表!O:O,媒体表!H54)</f>
        <v>373116.27</v>
      </c>
      <c r="S54" s="47">
        <v>0</v>
      </c>
      <c r="T54" s="46">
        <f t="shared" si="12"/>
        <v>6901.8962264151032</v>
      </c>
      <c r="U54" s="46">
        <f t="shared" si="3"/>
        <v>6901.8962264151032</v>
      </c>
      <c r="V54" s="49">
        <f t="shared" si="4"/>
        <v>1.8497977122292477E-2</v>
      </c>
      <c r="W54" s="120"/>
    </row>
    <row r="55" spans="1:23" hidden="1" x14ac:dyDescent="0.35">
      <c r="A55" s="66" t="s">
        <v>424</v>
      </c>
      <c r="B55" s="66" t="s">
        <v>3319</v>
      </c>
      <c r="C55" s="66" t="s">
        <v>3334</v>
      </c>
      <c r="D55" s="66" t="s">
        <v>424</v>
      </c>
      <c r="E55" s="66" t="s">
        <v>424</v>
      </c>
      <c r="F55" s="66" t="s">
        <v>3328</v>
      </c>
      <c r="G55" s="73" t="s">
        <v>3276</v>
      </c>
      <c r="H55" s="43" t="s">
        <v>45</v>
      </c>
      <c r="I55" s="44">
        <v>21705.71</v>
      </c>
      <c r="J55" s="44">
        <v>21705.71</v>
      </c>
      <c r="K55" s="75">
        <v>0.04</v>
      </c>
      <c r="L55" s="44">
        <f t="shared" si="0"/>
        <v>868.22839999999997</v>
      </c>
      <c r="M55" s="116">
        <v>434.11419999999998</v>
      </c>
      <c r="N55" s="116">
        <v>434.11419999999998</v>
      </c>
      <c r="O55" s="42">
        <f t="shared" si="1"/>
        <v>434.11419999999998</v>
      </c>
      <c r="P55" s="66" t="s">
        <v>355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22573.94</v>
      </c>
      <c r="S55" s="47">
        <v>0</v>
      </c>
      <c r="T55" s="46">
        <f t="shared" si="12"/>
        <v>1228.6266037735845</v>
      </c>
      <c r="U55" s="46">
        <f t="shared" si="3"/>
        <v>1228.6266037735845</v>
      </c>
      <c r="V55" s="49">
        <f t="shared" si="4"/>
        <v>5.4426768378651867E-2</v>
      </c>
      <c r="W55" s="120"/>
    </row>
    <row r="56" spans="1:23" hidden="1" x14ac:dyDescent="0.35">
      <c r="A56" s="66" t="s">
        <v>3245</v>
      </c>
      <c r="B56" s="66" t="s">
        <v>3321</v>
      </c>
      <c r="C56" s="66" t="s">
        <v>3334</v>
      </c>
      <c r="D56" s="66" t="s">
        <v>3322</v>
      </c>
      <c r="E56" s="66" t="s">
        <v>3322</v>
      </c>
      <c r="F56" s="66" t="s">
        <v>3328</v>
      </c>
      <c r="G56" s="73" t="s">
        <v>3276</v>
      </c>
      <c r="H56" s="43" t="s">
        <v>45</v>
      </c>
      <c r="I56" s="44">
        <v>0</v>
      </c>
      <c r="J56" s="44">
        <v>333099.87</v>
      </c>
      <c r="K56" s="75">
        <v>0.04</v>
      </c>
      <c r="L56" s="44">
        <f t="shared" si="0"/>
        <v>13323.9948</v>
      </c>
      <c r="M56" s="116">
        <v>0</v>
      </c>
      <c r="N56" s="68"/>
      <c r="O56" s="42">
        <f t="shared" si="1"/>
        <v>13323.9948</v>
      </c>
      <c r="P56" s="66" t="s">
        <v>3277</v>
      </c>
      <c r="Q56" s="66" t="s">
        <v>3323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12811.533461538462</v>
      </c>
      <c r="S56" s="47">
        <v>0</v>
      </c>
      <c r="T56" s="46">
        <f t="shared" ref="T56:T57" si="15">(R56-I56+L56)/1.06</f>
        <v>24656.158737300437</v>
      </c>
      <c r="U56" s="46">
        <f t="shared" si="3"/>
        <v>24656.158737300437</v>
      </c>
      <c r="V56" s="49">
        <f t="shared" si="4"/>
        <v>1.9245283018867925</v>
      </c>
      <c r="W56" s="120"/>
    </row>
    <row r="57" spans="1:23" hidden="1" x14ac:dyDescent="0.35">
      <c r="A57" s="66" t="s">
        <v>3245</v>
      </c>
      <c r="B57" s="66" t="s">
        <v>3324</v>
      </c>
      <c r="C57" s="66" t="s">
        <v>3334</v>
      </c>
      <c r="D57" s="66" t="s">
        <v>3322</v>
      </c>
      <c r="E57" s="66" t="s">
        <v>3322</v>
      </c>
      <c r="F57" s="66" t="s">
        <v>3328</v>
      </c>
      <c r="G57" s="73" t="s">
        <v>3276</v>
      </c>
      <c r="H57" s="43" t="s">
        <v>944</v>
      </c>
      <c r="I57" s="44">
        <v>0</v>
      </c>
      <c r="J57" s="44">
        <v>2512786.4900000002</v>
      </c>
      <c r="K57" s="75">
        <v>0.04</v>
      </c>
      <c r="L57" s="44">
        <f t="shared" si="0"/>
        <v>100511.45960000002</v>
      </c>
      <c r="M57" s="116">
        <v>0</v>
      </c>
      <c r="N57" s="68"/>
      <c r="O57" s="42">
        <f t="shared" si="1"/>
        <v>100511.45960000002</v>
      </c>
      <c r="P57" s="66" t="s">
        <v>3277</v>
      </c>
      <c r="Q57" s="66" t="s">
        <v>3323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96645.634230769239</v>
      </c>
      <c r="S57" s="47">
        <v>0</v>
      </c>
      <c r="T57" s="46">
        <f t="shared" si="15"/>
        <v>185997.25833091437</v>
      </c>
      <c r="U57" s="46">
        <f t="shared" si="3"/>
        <v>185997.25833091437</v>
      </c>
      <c r="V57" s="49">
        <f t="shared" si="4"/>
        <v>1.9245283018867922</v>
      </c>
      <c r="W57" s="120"/>
    </row>
    <row r="58" spans="1:23" hidden="1" x14ac:dyDescent="0.35">
      <c r="A58" s="66" t="s">
        <v>411</v>
      </c>
      <c r="B58" s="66" t="s">
        <v>3284</v>
      </c>
      <c r="C58" s="66" t="s">
        <v>3335</v>
      </c>
      <c r="D58" s="66" t="s">
        <v>411</v>
      </c>
      <c r="E58" s="66" t="s">
        <v>411</v>
      </c>
      <c r="F58" s="66" t="s">
        <v>3328</v>
      </c>
      <c r="G58" s="73" t="s">
        <v>3276</v>
      </c>
      <c r="H58" s="43" t="s">
        <v>3176</v>
      </c>
      <c r="I58" s="44">
        <v>16500</v>
      </c>
      <c r="J58" s="44">
        <v>16500</v>
      </c>
      <c r="K58" s="75">
        <v>7.0000000000000007E-2</v>
      </c>
      <c r="L58" s="44">
        <f t="shared" si="0"/>
        <v>1155</v>
      </c>
      <c r="M58" s="116"/>
      <c r="N58" s="68"/>
      <c r="O58" s="42">
        <f t="shared" si="1"/>
        <v>1155</v>
      </c>
      <c r="P58" s="66" t="s">
        <v>46</v>
      </c>
      <c r="Q58" s="66" t="s">
        <v>3325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16500</v>
      </c>
      <c r="S58" s="47">
        <v>0</v>
      </c>
      <c r="T58" s="46">
        <f>(R58-I58+L58-M58)/1.06</f>
        <v>1089.6226415094338</v>
      </c>
      <c r="U58" s="46">
        <f t="shared" ref="U58" si="16">T58-(S58/1.06)</f>
        <v>1089.6226415094338</v>
      </c>
      <c r="V58" s="49">
        <f t="shared" ref="V58" si="17">IFERROR(U58/R58,"-")</f>
        <v>6.6037735849056589E-2</v>
      </c>
      <c r="W58" s="120"/>
    </row>
    <row r="59" spans="1:23" hidden="1" x14ac:dyDescent="0.35">
      <c r="A59" s="66" t="s">
        <v>3344</v>
      </c>
      <c r="B59" s="66" t="s">
        <v>3326</v>
      </c>
      <c r="C59" s="66" t="s">
        <v>3334</v>
      </c>
      <c r="D59" s="66" t="s">
        <v>3344</v>
      </c>
      <c r="E59" s="66" t="s">
        <v>890</v>
      </c>
      <c r="F59" s="66" t="s">
        <v>3328</v>
      </c>
      <c r="G59" s="73" t="s">
        <v>3276</v>
      </c>
      <c r="H59" s="43" t="s">
        <v>413</v>
      </c>
      <c r="I59" s="44">
        <v>0</v>
      </c>
      <c r="J59" s="44">
        <v>1188051.49</v>
      </c>
      <c r="K59" s="75">
        <v>0.02</v>
      </c>
      <c r="L59" s="44">
        <f>J59*K59/1.02</f>
        <v>23295.12725490196</v>
      </c>
      <c r="M59" s="116">
        <v>23295.12725490196</v>
      </c>
      <c r="N59" s="68">
        <v>23295.12725490196</v>
      </c>
      <c r="O59" s="42">
        <f t="shared" si="1"/>
        <v>0</v>
      </c>
      <c r="P59" s="66" t="s">
        <v>3277</v>
      </c>
      <c r="Q59" s="66" t="s">
        <v>3327</v>
      </c>
      <c r="R59" s="47">
        <f>SUMIFS(客户表!X:X,客户表!K:K,媒体表!B59,客户表!A:A,媒体表!G59,客户表!O:O,媒体表!H59)+SUMIFS(客户表!AA:AA,客户表!K:K,媒体表!B59,客户表!A:A,媒体表!G59,客户表!O:O,媒体表!H59)</f>
        <v>0</v>
      </c>
      <c r="S59" s="47">
        <v>0</v>
      </c>
      <c r="T59" s="46">
        <f t="shared" ref="T59:T67" si="18">(R59-I59+L59)/1.06</f>
        <v>21976.535146133923</v>
      </c>
      <c r="U59" s="46">
        <f t="shared" si="3"/>
        <v>21976.535146133923</v>
      </c>
      <c r="V59" s="49" t="str">
        <f t="shared" si="4"/>
        <v>-</v>
      </c>
      <c r="W59" s="120"/>
    </row>
    <row r="60" spans="1:23" x14ac:dyDescent="0.35">
      <c r="A60" s="66" t="s">
        <v>3258</v>
      </c>
      <c r="B60" s="66" t="s">
        <v>2714</v>
      </c>
      <c r="C60" s="66" t="s">
        <v>3334</v>
      </c>
      <c r="D60" s="66" t="s">
        <v>707</v>
      </c>
      <c r="E60" s="66" t="s">
        <v>707</v>
      </c>
      <c r="F60" s="66" t="s">
        <v>3328</v>
      </c>
      <c r="G60" s="73" t="s">
        <v>3276</v>
      </c>
      <c r="H60" s="43"/>
      <c r="I60" s="44">
        <v>1505075.4200000002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4">
        <v>1505075.4200000002</v>
      </c>
      <c r="S60" s="47">
        <v>0</v>
      </c>
      <c r="T60" s="46">
        <f t="shared" si="18"/>
        <v>0</v>
      </c>
      <c r="U60" s="46">
        <f t="shared" ref="U60:U97" si="19">T60-(S60/1.06)</f>
        <v>0</v>
      </c>
      <c r="V60" s="49">
        <f t="shared" ref="V60:V97" si="20">IFERROR(U60/R60,"-")</f>
        <v>0</v>
      </c>
    </row>
    <row r="61" spans="1:23" hidden="1" x14ac:dyDescent="0.35">
      <c r="A61" s="66" t="s">
        <v>3405</v>
      </c>
      <c r="B61" s="66" t="s">
        <v>3328</v>
      </c>
      <c r="C61" s="66" t="s">
        <v>3334</v>
      </c>
      <c r="D61" s="66" t="s">
        <v>1848</v>
      </c>
      <c r="E61" s="66" t="s">
        <v>1848</v>
      </c>
      <c r="F61" s="66" t="s">
        <v>2714</v>
      </c>
      <c r="G61" s="73" t="s">
        <v>3276</v>
      </c>
      <c r="H61" s="43"/>
      <c r="I61" s="44">
        <v>349561.71</v>
      </c>
      <c r="J61" s="44">
        <v>0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v>349561.71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hidden="1" x14ac:dyDescent="0.35">
      <c r="A62" s="66" t="s">
        <v>3330</v>
      </c>
      <c r="B62" s="66" t="s">
        <v>3329</v>
      </c>
      <c r="C62" s="66" t="s">
        <v>3334</v>
      </c>
      <c r="D62" s="66" t="s">
        <v>3330</v>
      </c>
      <c r="E62" s="66" t="s">
        <v>325</v>
      </c>
      <c r="F62" s="66" t="s">
        <v>3328</v>
      </c>
      <c r="G62" s="73" t="s">
        <v>3276</v>
      </c>
      <c r="H62" s="43" t="s">
        <v>89</v>
      </c>
      <c r="I62" s="44">
        <v>1485395.0190624993</v>
      </c>
      <c r="J62" s="44">
        <v>1485395.0190624993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1485395.0190624993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hidden="1" x14ac:dyDescent="0.35">
      <c r="A63" s="66" t="s">
        <v>3261</v>
      </c>
      <c r="B63" s="66" t="s">
        <v>3329</v>
      </c>
      <c r="C63" s="66" t="s">
        <v>3334</v>
      </c>
      <c r="D63" s="66" t="s">
        <v>3261</v>
      </c>
      <c r="E63" s="66" t="s">
        <v>325</v>
      </c>
      <c r="F63" s="66" t="s">
        <v>3328</v>
      </c>
      <c r="G63" s="73" t="s">
        <v>3276</v>
      </c>
      <c r="H63" s="43" t="s">
        <v>3331</v>
      </c>
      <c r="I63" s="44">
        <v>465577.95212202746</v>
      </c>
      <c r="J63" s="44">
        <v>465577.95212202746</v>
      </c>
      <c r="K63" s="75">
        <v>0</v>
      </c>
      <c r="L63" s="44">
        <f t="shared" si="0"/>
        <v>0</v>
      </c>
      <c r="M63" s="116"/>
      <c r="N63" s="68"/>
      <c r="O63" s="42">
        <f t="shared" si="1"/>
        <v>0</v>
      </c>
      <c r="P63" s="66" t="s">
        <v>248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465577.95212202746</v>
      </c>
      <c r="S63" s="47">
        <v>0</v>
      </c>
      <c r="T63" s="46">
        <f t="shared" si="18"/>
        <v>0</v>
      </c>
      <c r="U63" s="46">
        <f t="shared" si="19"/>
        <v>0</v>
      </c>
      <c r="V63" s="49">
        <f t="shared" si="20"/>
        <v>0</v>
      </c>
    </row>
    <row r="64" spans="1:23" hidden="1" x14ac:dyDescent="0.35">
      <c r="A64" s="66" t="s">
        <v>79</v>
      </c>
      <c r="B64" s="66" t="s">
        <v>3282</v>
      </c>
      <c r="C64" s="66" t="s">
        <v>3314</v>
      </c>
      <c r="D64" s="66" t="s">
        <v>79</v>
      </c>
      <c r="E64" s="66" t="s">
        <v>79</v>
      </c>
      <c r="F64" s="66" t="s">
        <v>704</v>
      </c>
      <c r="G64" s="73" t="s">
        <v>3404</v>
      </c>
      <c r="H64" s="43" t="s">
        <v>413</v>
      </c>
      <c r="I64" s="67">
        <v>10018453.470000004</v>
      </c>
      <c r="J64" s="47">
        <v>10018453.470000004</v>
      </c>
      <c r="K64" s="76">
        <v>0.17</v>
      </c>
      <c r="L64" s="47">
        <f t="shared" si="0"/>
        <v>1703137.089900001</v>
      </c>
      <c r="M64" s="68"/>
      <c r="N64" s="115"/>
      <c r="O64" s="47">
        <f t="shared" si="1"/>
        <v>1703137.089900001</v>
      </c>
      <c r="P64" s="66" t="s">
        <v>3387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9656571.5300026722</v>
      </c>
      <c r="S64" s="47">
        <v>113158.79</v>
      </c>
      <c r="T64" s="46">
        <f t="shared" si="18"/>
        <v>1265335.0470779894</v>
      </c>
      <c r="U64" s="46">
        <f t="shared" si="19"/>
        <v>1158581.4716062914</v>
      </c>
      <c r="V64" s="49">
        <f t="shared" si="20"/>
        <v>0.11997855222286856</v>
      </c>
      <c r="W64" s="120"/>
    </row>
    <row r="65" spans="1:23" hidden="1" x14ac:dyDescent="0.35">
      <c r="A65" s="66" t="s">
        <v>79</v>
      </c>
      <c r="B65" s="66" t="s">
        <v>3282</v>
      </c>
      <c r="C65" s="66" t="s">
        <v>3314</v>
      </c>
      <c r="D65" s="66" t="s">
        <v>79</v>
      </c>
      <c r="E65" s="66" t="s">
        <v>79</v>
      </c>
      <c r="F65" s="66" t="s">
        <v>704</v>
      </c>
      <c r="G65" s="73" t="s">
        <v>3404</v>
      </c>
      <c r="H65" s="43" t="s">
        <v>944</v>
      </c>
      <c r="I65" s="70">
        <v>189357.72999999998</v>
      </c>
      <c r="J65" s="70">
        <v>189357.72999999998</v>
      </c>
      <c r="K65" s="76">
        <v>0</v>
      </c>
      <c r="L65" s="47">
        <f t="shared" si="0"/>
        <v>0</v>
      </c>
      <c r="M65" s="68"/>
      <c r="N65" s="115"/>
      <c r="O65" s="47">
        <f t="shared" si="1"/>
        <v>0</v>
      </c>
      <c r="P65" s="66" t="s">
        <v>3387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189291.09827907861</v>
      </c>
      <c r="S65" s="47">
        <v>0</v>
      </c>
      <c r="T65" s="46">
        <f t="shared" si="18"/>
        <v>-62.86011407676785</v>
      </c>
      <c r="U65" s="46">
        <f t="shared" si="19"/>
        <v>-62.86011407676785</v>
      </c>
      <c r="V65" s="49">
        <f t="shared" si="20"/>
        <v>-3.3208172306175193E-4</v>
      </c>
    </row>
    <row r="66" spans="1:23" hidden="1" x14ac:dyDescent="0.35">
      <c r="A66" s="66" t="s">
        <v>2377</v>
      </c>
      <c r="B66" s="66" t="s">
        <v>3275</v>
      </c>
      <c r="C66" s="66" t="s">
        <v>3333</v>
      </c>
      <c r="D66" s="66" t="s">
        <v>2377</v>
      </c>
      <c r="E66" s="66" t="s">
        <v>2377</v>
      </c>
      <c r="F66" s="66" t="s">
        <v>3328</v>
      </c>
      <c r="G66" s="73" t="s">
        <v>3404</v>
      </c>
      <c r="H66" s="43" t="s">
        <v>40</v>
      </c>
      <c r="I66" s="67">
        <v>38887871.520000018</v>
      </c>
      <c r="J66" s="68">
        <v>38887871.520000018</v>
      </c>
      <c r="K66" s="76">
        <v>7.0000000000000007E-2</v>
      </c>
      <c r="L66" s="47">
        <f t="shared" ref="L66:L70" si="21">J66*K66</f>
        <v>2722151.0064000017</v>
      </c>
      <c r="M66" s="68">
        <v>4802460.4109846717</v>
      </c>
      <c r="N66" s="115">
        <v>4802460.4109846717</v>
      </c>
      <c r="O66" s="47">
        <f t="shared" si="1"/>
        <v>-2080309.40458467</v>
      </c>
      <c r="P66" s="66" t="s">
        <v>3387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36928901.495036498</v>
      </c>
      <c r="S66" s="47">
        <v>4409.6567999999997</v>
      </c>
      <c r="T66" s="46">
        <f t="shared" si="18"/>
        <v>719982.05795894447</v>
      </c>
      <c r="U66" s="46">
        <f t="shared" si="19"/>
        <v>715822.00437403878</v>
      </c>
      <c r="V66" s="49">
        <f t="shared" si="20"/>
        <v>1.9383788182008345E-2</v>
      </c>
      <c r="W66" s="120"/>
    </row>
    <row r="67" spans="1:23" hidden="1" x14ac:dyDescent="0.35">
      <c r="A67" s="66" t="s">
        <v>2377</v>
      </c>
      <c r="B67" s="66" t="s">
        <v>3275</v>
      </c>
      <c r="C67" s="66" t="s">
        <v>3333</v>
      </c>
      <c r="D67" s="66" t="s">
        <v>2377</v>
      </c>
      <c r="E67" s="66" t="s">
        <v>2377</v>
      </c>
      <c r="F67" s="66" t="s">
        <v>3328</v>
      </c>
      <c r="G67" s="73" t="s">
        <v>3404</v>
      </c>
      <c r="H67" s="43" t="s">
        <v>45</v>
      </c>
      <c r="I67" s="69">
        <v>56484984.750000022</v>
      </c>
      <c r="J67" s="69">
        <v>56484984.750000022</v>
      </c>
      <c r="K67" s="76">
        <v>0.06</v>
      </c>
      <c r="L67" s="47">
        <f t="shared" si="21"/>
        <v>3389099.0850000014</v>
      </c>
      <c r="M67" s="68"/>
      <c r="N67" s="115"/>
      <c r="O67" s="47">
        <f t="shared" ref="O67:O98" si="22">L67-M67</f>
        <v>3389099.0850000014</v>
      </c>
      <c r="P67" s="66" t="s">
        <v>3387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54642072.067624912</v>
      </c>
      <c r="S67" s="47">
        <v>134.01839999999996</v>
      </c>
      <c r="T67" s="46">
        <f t="shared" si="18"/>
        <v>1458666.4175706515</v>
      </c>
      <c r="U67" s="46">
        <f t="shared" si="19"/>
        <v>1458539.9851178213</v>
      </c>
      <c r="V67" s="49">
        <f t="shared" si="20"/>
        <v>2.6692618525021073E-2</v>
      </c>
      <c r="W67" s="120"/>
    </row>
    <row r="68" spans="1:23" hidden="1" x14ac:dyDescent="0.35">
      <c r="A68" s="66" t="s">
        <v>411</v>
      </c>
      <c r="B68" s="66" t="s">
        <v>3284</v>
      </c>
      <c r="C68" s="66" t="s">
        <v>3335</v>
      </c>
      <c r="D68" s="66" t="s">
        <v>411</v>
      </c>
      <c r="E68" s="66" t="s">
        <v>411</v>
      </c>
      <c r="F68" s="66" t="s">
        <v>35</v>
      </c>
      <c r="G68" s="73" t="s">
        <v>3404</v>
      </c>
      <c r="H68" s="43" t="s">
        <v>413</v>
      </c>
      <c r="I68" s="69">
        <v>35684867.130000018</v>
      </c>
      <c r="J68" s="69">
        <v>35684867.130000018</v>
      </c>
      <c r="K68" s="76">
        <v>7.0000000000000007E-2</v>
      </c>
      <c r="L68" s="47">
        <f t="shared" si="21"/>
        <v>2497940.6991000012</v>
      </c>
      <c r="M68" s="68"/>
      <c r="N68" s="115"/>
      <c r="O68" s="47">
        <f t="shared" si="22"/>
        <v>2497940.6991000012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34911725.619429968</v>
      </c>
      <c r="S68" s="47">
        <v>2983.7556</v>
      </c>
      <c r="T68" s="46">
        <f t="shared" ref="T68:T75" si="23">(R68-I68+L68-M68)/1.06</f>
        <v>1627169.0457829735</v>
      </c>
      <c r="U68" s="46">
        <f t="shared" si="19"/>
        <v>1624354.1820093887</v>
      </c>
      <c r="V68" s="49">
        <f t="shared" si="20"/>
        <v>4.6527467582563764E-2</v>
      </c>
      <c r="W68" s="120"/>
    </row>
    <row r="69" spans="1:23" hidden="1" x14ac:dyDescent="0.35">
      <c r="A69" s="66" t="s">
        <v>411</v>
      </c>
      <c r="B69" s="66" t="s">
        <v>3284</v>
      </c>
      <c r="C69" s="66" t="s">
        <v>3335</v>
      </c>
      <c r="D69" s="66" t="s">
        <v>411</v>
      </c>
      <c r="E69" s="66" t="s">
        <v>411</v>
      </c>
      <c r="F69" s="66" t="s">
        <v>35</v>
      </c>
      <c r="G69" s="73" t="s">
        <v>3404</v>
      </c>
      <c r="H69" s="43" t="s">
        <v>45</v>
      </c>
      <c r="I69" s="69">
        <v>1717146.67</v>
      </c>
      <c r="J69" s="69">
        <v>1717146.67</v>
      </c>
      <c r="K69" s="76">
        <v>0.12</v>
      </c>
      <c r="L69" s="47">
        <f t="shared" si="21"/>
        <v>206057.6004</v>
      </c>
      <c r="M69" s="68"/>
      <c r="N69" s="115"/>
      <c r="O69" s="47">
        <f t="shared" si="22"/>
        <v>206057.6004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1702412.2464733168</v>
      </c>
      <c r="S69" s="47">
        <v>0</v>
      </c>
      <c r="T69" s="46">
        <f t="shared" si="23"/>
        <v>180493.56308803477</v>
      </c>
      <c r="U69" s="46">
        <f t="shared" si="19"/>
        <v>180493.56308803477</v>
      </c>
      <c r="V69" s="49">
        <f t="shared" si="20"/>
        <v>0.10602224194635679</v>
      </c>
      <c r="W69" s="120"/>
    </row>
    <row r="70" spans="1:23" hidden="1" x14ac:dyDescent="0.35">
      <c r="A70" s="66" t="s">
        <v>411</v>
      </c>
      <c r="B70" s="66" t="s">
        <v>3284</v>
      </c>
      <c r="C70" s="66" t="s">
        <v>3335</v>
      </c>
      <c r="D70" s="66" t="s">
        <v>411</v>
      </c>
      <c r="E70" s="66" t="s">
        <v>411</v>
      </c>
      <c r="F70" s="66" t="s">
        <v>35</v>
      </c>
      <c r="G70" s="73" t="s">
        <v>3404</v>
      </c>
      <c r="H70" s="43" t="s">
        <v>944</v>
      </c>
      <c r="I70" s="67">
        <v>1944751.16</v>
      </c>
      <c r="J70" s="47">
        <v>1944751.16</v>
      </c>
      <c r="K70" s="76">
        <v>0.12</v>
      </c>
      <c r="L70" s="47">
        <f t="shared" si="21"/>
        <v>233370.13919999998</v>
      </c>
      <c r="M70" s="68"/>
      <c r="N70" s="115"/>
      <c r="O70" s="47">
        <f t="shared" si="22"/>
        <v>233370.13919999998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1891715.4395562243</v>
      </c>
      <c r="S70" s="47">
        <v>0</v>
      </c>
      <c r="T70" s="46">
        <f t="shared" si="23"/>
        <v>170126.81014738145</v>
      </c>
      <c r="U70" s="46">
        <f t="shared" si="19"/>
        <v>170126.81014738145</v>
      </c>
      <c r="V70" s="49">
        <f t="shared" si="20"/>
        <v>8.9932558877508201E-2</v>
      </c>
      <c r="W70" s="120"/>
    </row>
    <row r="71" spans="1:23" hidden="1" x14ac:dyDescent="0.35">
      <c r="A71" s="66" t="s">
        <v>411</v>
      </c>
      <c r="B71" s="66" t="s">
        <v>3284</v>
      </c>
      <c r="C71" s="66" t="s">
        <v>3335</v>
      </c>
      <c r="D71" s="66" t="s">
        <v>411</v>
      </c>
      <c r="E71" s="66" t="s">
        <v>411</v>
      </c>
      <c r="F71" s="66" t="s">
        <v>35</v>
      </c>
      <c r="G71" s="73" t="s">
        <v>3404</v>
      </c>
      <c r="H71" s="43" t="s">
        <v>3388</v>
      </c>
      <c r="I71" s="67">
        <v>17899.77</v>
      </c>
      <c r="J71" s="47">
        <v>17899.77</v>
      </c>
      <c r="K71" s="76">
        <v>7.0000000000000007E-2</v>
      </c>
      <c r="L71" s="47"/>
      <c r="M71" s="68"/>
      <c r="N71" s="115"/>
      <c r="O71" s="47">
        <f t="shared" si="22"/>
        <v>0</v>
      </c>
      <c r="P71" s="66" t="s">
        <v>46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17899.77</v>
      </c>
      <c r="S71" s="47">
        <v>0</v>
      </c>
      <c r="T71" s="46">
        <f t="shared" si="23"/>
        <v>0</v>
      </c>
      <c r="U71" s="46">
        <f t="shared" si="19"/>
        <v>0</v>
      </c>
      <c r="V71" s="49">
        <f t="shared" si="20"/>
        <v>0</v>
      </c>
    </row>
    <row r="72" spans="1:23" hidden="1" x14ac:dyDescent="0.35">
      <c r="A72" s="66" t="s">
        <v>1063</v>
      </c>
      <c r="B72" s="66" t="s">
        <v>3296</v>
      </c>
      <c r="C72" s="66" t="s">
        <v>3336</v>
      </c>
      <c r="D72" s="66" t="s">
        <v>1063</v>
      </c>
      <c r="E72" s="66" t="s">
        <v>3408</v>
      </c>
      <c r="F72" s="66" t="s">
        <v>3328</v>
      </c>
      <c r="G72" s="73" t="s">
        <v>3404</v>
      </c>
      <c r="H72" s="43" t="s">
        <v>413</v>
      </c>
      <c r="I72" s="67">
        <v>67573925.350379944</v>
      </c>
      <c r="J72" s="47">
        <v>67573925.350379944</v>
      </c>
      <c r="K72" s="76">
        <v>7.0000000000000007E-2</v>
      </c>
      <c r="L72" s="47">
        <f t="shared" ref="L72:L98" si="24">J72*K72</f>
        <v>4730174.7745265961</v>
      </c>
      <c r="M72" s="68"/>
      <c r="N72" s="115"/>
      <c r="O72" s="47">
        <f t="shared" si="22"/>
        <v>4730174.7745265961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67127016.563301042</v>
      </c>
      <c r="S72" s="47">
        <v>1711.1022</v>
      </c>
      <c r="T72" s="46">
        <f t="shared" si="23"/>
        <v>4040816.969290277</v>
      </c>
      <c r="U72" s="46">
        <f t="shared" si="19"/>
        <v>4039202.7219317863</v>
      </c>
      <c r="V72" s="49">
        <f t="shared" si="20"/>
        <v>6.0172534528222361E-2</v>
      </c>
      <c r="W72" s="120"/>
    </row>
    <row r="73" spans="1:23" hidden="1" x14ac:dyDescent="0.35">
      <c r="A73" s="66" t="s">
        <v>1063</v>
      </c>
      <c r="B73" s="66" t="s">
        <v>3296</v>
      </c>
      <c r="C73" s="66" t="s">
        <v>3336</v>
      </c>
      <c r="D73" s="66" t="s">
        <v>1063</v>
      </c>
      <c r="E73" s="66" t="s">
        <v>1063</v>
      </c>
      <c r="F73" s="66" t="s">
        <v>3328</v>
      </c>
      <c r="G73" s="73" t="s">
        <v>3404</v>
      </c>
      <c r="H73" s="43" t="s">
        <v>3390</v>
      </c>
      <c r="I73" s="67">
        <v>682888.18388000003</v>
      </c>
      <c r="J73" s="67">
        <v>682888.18388000003</v>
      </c>
      <c r="K73" s="76">
        <v>0.12</v>
      </c>
      <c r="L73" s="47">
        <f t="shared" si="24"/>
        <v>81946.5820656</v>
      </c>
      <c r="M73" s="68"/>
      <c r="N73" s="115"/>
      <c r="O73" s="47">
        <f t="shared" si="22"/>
        <v>81946.5820656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847564.93171571428</v>
      </c>
      <c r="S73" s="47">
        <v>0</v>
      </c>
      <c r="T73" s="46">
        <f t="shared" si="23"/>
        <v>232663.51877482477</v>
      </c>
      <c r="U73" s="46">
        <f t="shared" si="19"/>
        <v>232663.51877482477</v>
      </c>
      <c r="V73" s="49">
        <f t="shared" si="20"/>
        <v>0.27450819408472593</v>
      </c>
      <c r="W73" s="120"/>
    </row>
    <row r="74" spans="1:23" hidden="1" x14ac:dyDescent="0.35">
      <c r="A74" s="66" t="s">
        <v>1063</v>
      </c>
      <c r="B74" s="66" t="s">
        <v>3296</v>
      </c>
      <c r="C74" s="66" t="s">
        <v>3336</v>
      </c>
      <c r="D74" s="66" t="s">
        <v>1063</v>
      </c>
      <c r="E74" s="66" t="s">
        <v>1063</v>
      </c>
      <c r="F74" s="66" t="s">
        <v>3328</v>
      </c>
      <c r="G74" s="73" t="s">
        <v>3404</v>
      </c>
      <c r="H74" s="43" t="s">
        <v>2057</v>
      </c>
      <c r="I74" s="67">
        <v>626112.7077599999</v>
      </c>
      <c r="J74" s="67">
        <v>626112.7077599999</v>
      </c>
      <c r="K74" s="76">
        <v>0.12</v>
      </c>
      <c r="L74" s="47">
        <f t="shared" si="24"/>
        <v>75133.52493119998</v>
      </c>
      <c r="M74" s="68"/>
      <c r="N74" s="115"/>
      <c r="O74" s="47">
        <f t="shared" si="22"/>
        <v>75133.52493119998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622206.12315092911</v>
      </c>
      <c r="S74" s="47">
        <v>0</v>
      </c>
      <c r="T74" s="46">
        <f t="shared" si="23"/>
        <v>67195.226718989798</v>
      </c>
      <c r="U74" s="46">
        <f t="shared" si="19"/>
        <v>67195.226718989798</v>
      </c>
      <c r="V74" s="49">
        <f t="shared" si="20"/>
        <v>0.10799512286813383</v>
      </c>
      <c r="W74" s="120"/>
    </row>
    <row r="75" spans="1:23" hidden="1" x14ac:dyDescent="0.35">
      <c r="A75" s="66" t="s">
        <v>1063</v>
      </c>
      <c r="B75" s="66" t="s">
        <v>3296</v>
      </c>
      <c r="C75" s="66" t="s">
        <v>3336</v>
      </c>
      <c r="D75" s="66" t="s">
        <v>1063</v>
      </c>
      <c r="E75" s="66" t="s">
        <v>1063</v>
      </c>
      <c r="F75" s="66" t="s">
        <v>3328</v>
      </c>
      <c r="G75" s="73" t="s">
        <v>3404</v>
      </c>
      <c r="H75" s="43" t="s">
        <v>944</v>
      </c>
      <c r="I75" s="67">
        <v>12154229.615159996</v>
      </c>
      <c r="J75" s="67">
        <v>12154229.615159996</v>
      </c>
      <c r="K75" s="76">
        <v>0.15</v>
      </c>
      <c r="L75" s="47">
        <f t="shared" si="24"/>
        <v>1823134.4422739993</v>
      </c>
      <c r="M75" s="68"/>
      <c r="N75" s="115"/>
      <c r="O75" s="47">
        <f t="shared" si="22"/>
        <v>1823134.4422739993</v>
      </c>
      <c r="P75" s="66" t="s">
        <v>355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12013039.082767727</v>
      </c>
      <c r="S75" s="47">
        <v>0</v>
      </c>
      <c r="T75" s="46">
        <f t="shared" si="23"/>
        <v>1586739.5376242739</v>
      </c>
      <c r="U75" s="46">
        <f t="shared" si="19"/>
        <v>1586739.5376242739</v>
      </c>
      <c r="V75" s="49">
        <f t="shared" si="20"/>
        <v>0.1320847727783051</v>
      </c>
      <c r="W75" s="120"/>
    </row>
    <row r="76" spans="1:23" hidden="1" x14ac:dyDescent="0.35">
      <c r="A76" s="66" t="s">
        <v>890</v>
      </c>
      <c r="B76" s="66" t="s">
        <v>3283</v>
      </c>
      <c r="C76" s="66" t="s">
        <v>3334</v>
      </c>
      <c r="D76" s="66" t="s">
        <v>890</v>
      </c>
      <c r="E76" s="66" t="s">
        <v>890</v>
      </c>
      <c r="F76" s="66" t="s">
        <v>35</v>
      </c>
      <c r="G76" s="73" t="s">
        <v>3404</v>
      </c>
      <c r="H76" s="43" t="s">
        <v>413</v>
      </c>
      <c r="I76" s="67">
        <v>1003657.90634</v>
      </c>
      <c r="J76" s="67">
        <v>1003657.90634</v>
      </c>
      <c r="K76" s="76">
        <v>0.02</v>
      </c>
      <c r="L76" s="47">
        <f t="shared" si="24"/>
        <v>20073.158126800001</v>
      </c>
      <c r="M76" s="68"/>
      <c r="N76" s="115"/>
      <c r="O76" s="47">
        <f t="shared" si="22"/>
        <v>20073.158126800001</v>
      </c>
      <c r="P76" s="66" t="s">
        <v>3387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1003657.90634</v>
      </c>
      <c r="S76" s="47">
        <v>0</v>
      </c>
      <c r="T76" s="46">
        <f t="shared" ref="T76:T79" si="25">(R76-I76+L76)/1.06</f>
        <v>18936.941629056604</v>
      </c>
      <c r="U76" s="46">
        <f t="shared" si="19"/>
        <v>18936.941629056604</v>
      </c>
      <c r="V76" s="49">
        <f t="shared" si="20"/>
        <v>1.8867924528301886E-2</v>
      </c>
      <c r="W76" s="120"/>
    </row>
    <row r="77" spans="1:23" hidden="1" x14ac:dyDescent="0.35">
      <c r="A77" s="66" t="s">
        <v>890</v>
      </c>
      <c r="B77" s="66" t="s">
        <v>3283</v>
      </c>
      <c r="C77" s="66" t="s">
        <v>3334</v>
      </c>
      <c r="D77" s="66" t="s">
        <v>890</v>
      </c>
      <c r="E77" s="66" t="s">
        <v>890</v>
      </c>
      <c r="F77" s="66" t="s">
        <v>35</v>
      </c>
      <c r="G77" s="73" t="s">
        <v>3404</v>
      </c>
      <c r="H77" s="43" t="s">
        <v>45</v>
      </c>
      <c r="I77" s="67">
        <v>106690.13604</v>
      </c>
      <c r="J77" s="67">
        <v>106690.13604</v>
      </c>
      <c r="K77" s="76">
        <v>0.04</v>
      </c>
      <c r="L77" s="47">
        <f t="shared" si="24"/>
        <v>4267.6054415999997</v>
      </c>
      <c r="M77" s="68"/>
      <c r="N77" s="115"/>
      <c r="O77" s="47">
        <f t="shared" si="22"/>
        <v>4267.6054415999997</v>
      </c>
      <c r="P77" s="66" t="s">
        <v>3389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106690.13604</v>
      </c>
      <c r="S77" s="47">
        <v>0</v>
      </c>
      <c r="T77" s="46">
        <f t="shared" si="25"/>
        <v>4026.0428694339616</v>
      </c>
      <c r="U77" s="46">
        <f t="shared" si="19"/>
        <v>4026.0428694339616</v>
      </c>
      <c r="V77" s="49">
        <f t="shared" si="20"/>
        <v>3.7735849056603765E-2</v>
      </c>
      <c r="W77" s="120"/>
    </row>
    <row r="78" spans="1:23" hidden="1" x14ac:dyDescent="0.35">
      <c r="A78" s="66" t="s">
        <v>890</v>
      </c>
      <c r="B78" s="66" t="s">
        <v>3283</v>
      </c>
      <c r="C78" s="66" t="s">
        <v>3334</v>
      </c>
      <c r="D78" s="66" t="s">
        <v>890</v>
      </c>
      <c r="E78" s="66" t="s">
        <v>890</v>
      </c>
      <c r="F78" s="66" t="s">
        <v>35</v>
      </c>
      <c r="G78" s="73" t="s">
        <v>3404</v>
      </c>
      <c r="H78" s="43" t="s">
        <v>944</v>
      </c>
      <c r="I78" s="67">
        <v>180644.51397999999</v>
      </c>
      <c r="J78" s="47">
        <v>180644.51397999999</v>
      </c>
      <c r="K78" s="76">
        <v>0.04</v>
      </c>
      <c r="L78" s="47">
        <f t="shared" si="24"/>
        <v>7225.7805591999995</v>
      </c>
      <c r="M78" s="68"/>
      <c r="N78" s="115"/>
      <c r="O78" s="47">
        <f t="shared" si="22"/>
        <v>7225.7805591999995</v>
      </c>
      <c r="P78" s="66" t="s">
        <v>3389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180644.51397999999</v>
      </c>
      <c r="S78" s="47">
        <v>0</v>
      </c>
      <c r="T78" s="46">
        <f t="shared" si="25"/>
        <v>6816.7741124528293</v>
      </c>
      <c r="U78" s="46">
        <f t="shared" si="19"/>
        <v>6816.7741124528293</v>
      </c>
      <c r="V78" s="49">
        <f t="shared" si="20"/>
        <v>3.7735849056603772E-2</v>
      </c>
      <c r="W78" s="120"/>
    </row>
    <row r="79" spans="1:23" hidden="1" x14ac:dyDescent="0.35">
      <c r="A79" s="66" t="s">
        <v>890</v>
      </c>
      <c r="B79" s="66" t="s">
        <v>3283</v>
      </c>
      <c r="C79" s="66" t="s">
        <v>3334</v>
      </c>
      <c r="D79" s="66" t="s">
        <v>890</v>
      </c>
      <c r="E79" s="66" t="s">
        <v>890</v>
      </c>
      <c r="F79" s="66" t="s">
        <v>35</v>
      </c>
      <c r="G79" s="73" t="s">
        <v>3404</v>
      </c>
      <c r="H79" s="43" t="s">
        <v>2057</v>
      </c>
      <c r="I79" s="70">
        <v>6939.3189700000003</v>
      </c>
      <c r="J79" s="70">
        <v>6939.3189700000003</v>
      </c>
      <c r="K79" s="76">
        <v>0.04</v>
      </c>
      <c r="L79" s="47">
        <f t="shared" si="24"/>
        <v>277.57275880000003</v>
      </c>
      <c r="M79" s="68"/>
      <c r="N79" s="115"/>
      <c r="O79" s="47">
        <f t="shared" si="22"/>
        <v>277.57275880000003</v>
      </c>
      <c r="P79" s="66" t="s">
        <v>3389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6939.3189700000003</v>
      </c>
      <c r="S79" s="47">
        <v>0</v>
      </c>
      <c r="T79" s="46">
        <f t="shared" si="25"/>
        <v>261.86109320754719</v>
      </c>
      <c r="U79" s="46">
        <f t="shared" si="19"/>
        <v>261.86109320754719</v>
      </c>
      <c r="V79" s="49">
        <f t="shared" si="20"/>
        <v>3.7735849056603772E-2</v>
      </c>
      <c r="W79" s="120"/>
    </row>
    <row r="80" spans="1:23" hidden="1" x14ac:dyDescent="0.35">
      <c r="A80" s="66" t="s">
        <v>613</v>
      </c>
      <c r="B80" s="66" t="s">
        <v>3391</v>
      </c>
      <c r="C80" s="66" t="s">
        <v>3334</v>
      </c>
      <c r="D80" s="66" t="s">
        <v>613</v>
      </c>
      <c r="E80" s="66" t="s">
        <v>613</v>
      </c>
      <c r="F80" s="66" t="s">
        <v>35</v>
      </c>
      <c r="G80" s="73" t="s">
        <v>3404</v>
      </c>
      <c r="H80" s="43" t="s">
        <v>413</v>
      </c>
      <c r="I80" s="67">
        <v>292649.35313154908</v>
      </c>
      <c r="J80" s="68">
        <v>295040.48087000003</v>
      </c>
      <c r="K80" s="76">
        <v>0.02</v>
      </c>
      <c r="L80" s="47">
        <f t="shared" si="24"/>
        <v>5900.8096174000011</v>
      </c>
      <c r="M80" s="68">
        <v>3111.38</v>
      </c>
      <c r="N80" s="115">
        <v>3111.3762000000002</v>
      </c>
      <c r="O80" s="47">
        <f t="shared" si="22"/>
        <v>2789.429617400001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295812.27474755107</v>
      </c>
      <c r="S80" s="47">
        <v>0</v>
      </c>
      <c r="T80" s="46">
        <f t="shared" ref="T80:T84" si="26">(R80-I80+L80-M80)/1.06</f>
        <v>5615.4256918886676</v>
      </c>
      <c r="U80" s="46">
        <f t="shared" si="19"/>
        <v>5615.4256918886676</v>
      </c>
      <c r="V80" s="49">
        <f t="shared" si="20"/>
        <v>1.8983071938718309E-2</v>
      </c>
      <c r="W80" s="120"/>
    </row>
    <row r="81" spans="1:23" hidden="1" x14ac:dyDescent="0.35">
      <c r="A81" s="66" t="s">
        <v>613</v>
      </c>
      <c r="B81" s="66" t="s">
        <v>3391</v>
      </c>
      <c r="C81" s="66" t="s">
        <v>3334</v>
      </c>
      <c r="D81" s="66" t="s">
        <v>613</v>
      </c>
      <c r="E81" s="66" t="s">
        <v>613</v>
      </c>
      <c r="F81" s="66" t="s">
        <v>35</v>
      </c>
      <c r="G81" s="73" t="s">
        <v>3404</v>
      </c>
      <c r="H81" s="43" t="s">
        <v>45</v>
      </c>
      <c r="I81" s="69">
        <v>45161.182462565434</v>
      </c>
      <c r="J81" s="69">
        <v>45530.177490000002</v>
      </c>
      <c r="K81" s="76">
        <v>0.04</v>
      </c>
      <c r="L81" s="47">
        <f t="shared" si="24"/>
        <v>1821.2070996000002</v>
      </c>
      <c r="M81" s="68"/>
      <c r="N81" s="115"/>
      <c r="O81" s="47">
        <f t="shared" si="22"/>
        <v>1821.2070996000002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45530.177490000002</v>
      </c>
      <c r="S81" s="47">
        <v>0</v>
      </c>
      <c r="T81" s="46">
        <f t="shared" si="26"/>
        <v>2066.2284217307251</v>
      </c>
      <c r="U81" s="46">
        <f t="shared" si="19"/>
        <v>2066.2284217307251</v>
      </c>
      <c r="V81" s="49">
        <f t="shared" si="20"/>
        <v>4.5381514758745231E-2</v>
      </c>
      <c r="W81" s="120"/>
    </row>
    <row r="82" spans="1:23" hidden="1" x14ac:dyDescent="0.35">
      <c r="A82" s="66" t="s">
        <v>613</v>
      </c>
      <c r="B82" s="66" t="s">
        <v>3391</v>
      </c>
      <c r="C82" s="66" t="s">
        <v>3334</v>
      </c>
      <c r="D82" s="66" t="s">
        <v>613</v>
      </c>
      <c r="E82" s="66" t="s">
        <v>613</v>
      </c>
      <c r="F82" s="66" t="s">
        <v>35</v>
      </c>
      <c r="G82" s="73" t="s">
        <v>3404</v>
      </c>
      <c r="H82" s="43" t="s">
        <v>944</v>
      </c>
      <c r="I82" s="69">
        <v>1304.4373135795747</v>
      </c>
      <c r="J82" s="69">
        <v>1315.09538</v>
      </c>
      <c r="K82" s="76">
        <v>0.04</v>
      </c>
      <c r="L82" s="47">
        <f t="shared" si="24"/>
        <v>52.6038152</v>
      </c>
      <c r="M82" s="68"/>
      <c r="N82" s="115"/>
      <c r="O82" s="47">
        <f t="shared" si="22"/>
        <v>52.6038152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1315.09538</v>
      </c>
      <c r="S82" s="47">
        <v>0</v>
      </c>
      <c r="T82" s="46">
        <f t="shared" si="26"/>
        <v>59.681020396627595</v>
      </c>
      <c r="U82" s="46">
        <f t="shared" si="19"/>
        <v>59.681020396627595</v>
      </c>
      <c r="V82" s="49">
        <f t="shared" si="20"/>
        <v>4.5381514758745176E-2</v>
      </c>
      <c r="W82" s="120"/>
    </row>
    <row r="83" spans="1:23" hidden="1" x14ac:dyDescent="0.35">
      <c r="A83" s="66" t="s">
        <v>613</v>
      </c>
      <c r="B83" s="66" t="s">
        <v>3391</v>
      </c>
      <c r="C83" s="66" t="s">
        <v>3334</v>
      </c>
      <c r="D83" s="66" t="s">
        <v>613</v>
      </c>
      <c r="E83" s="66" t="s">
        <v>613</v>
      </c>
      <c r="F83" s="66" t="s">
        <v>35</v>
      </c>
      <c r="G83" s="73" t="s">
        <v>3404</v>
      </c>
      <c r="H83" s="43" t="s">
        <v>2057</v>
      </c>
      <c r="I83" s="69">
        <v>41685.822342305888</v>
      </c>
      <c r="J83" s="69">
        <v>42026.42151</v>
      </c>
      <c r="K83" s="76">
        <v>0.04</v>
      </c>
      <c r="L83" s="47">
        <f t="shared" si="24"/>
        <v>1681.0568604</v>
      </c>
      <c r="M83" s="68"/>
      <c r="N83" s="115"/>
      <c r="O83" s="47">
        <f t="shared" si="22"/>
        <v>1681.0568604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42026.42151</v>
      </c>
      <c r="S83" s="47">
        <v>0</v>
      </c>
      <c r="T83" s="46">
        <f t="shared" si="26"/>
        <v>1907.2226680133133</v>
      </c>
      <c r="U83" s="46">
        <f t="shared" si="19"/>
        <v>1907.2226680133133</v>
      </c>
      <c r="V83" s="49">
        <f t="shared" si="20"/>
        <v>4.5381514758745238E-2</v>
      </c>
      <c r="W83" s="120"/>
    </row>
    <row r="84" spans="1:23" hidden="1" x14ac:dyDescent="0.35">
      <c r="A84" s="66" t="s">
        <v>1560</v>
      </c>
      <c r="B84" s="66" t="s">
        <v>3295</v>
      </c>
      <c r="C84" s="66" t="s">
        <v>3334</v>
      </c>
      <c r="D84" s="66" t="s">
        <v>1560</v>
      </c>
      <c r="E84" s="66" t="s">
        <v>1560</v>
      </c>
      <c r="F84" s="66" t="s">
        <v>35</v>
      </c>
      <c r="G84" s="73" t="s">
        <v>3404</v>
      </c>
      <c r="H84" s="43" t="s">
        <v>413</v>
      </c>
      <c r="I84" s="67">
        <v>77327.199999999997</v>
      </c>
      <c r="J84" s="47">
        <v>77327.199999999997</v>
      </c>
      <c r="K84" s="76">
        <v>0.02</v>
      </c>
      <c r="L84" s="47">
        <f t="shared" si="24"/>
        <v>1546.5439999999999</v>
      </c>
      <c r="M84" s="68"/>
      <c r="N84" s="115"/>
      <c r="O84" s="47">
        <f t="shared" si="22"/>
        <v>1546.5439999999999</v>
      </c>
      <c r="P84" s="66" t="s">
        <v>355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78905.306122448979</v>
      </c>
      <c r="S84" s="47">
        <v>0</v>
      </c>
      <c r="T84" s="46">
        <f t="shared" si="26"/>
        <v>2947.783134385832</v>
      </c>
      <c r="U84" s="46">
        <f t="shared" si="19"/>
        <v>2947.783134385832</v>
      </c>
      <c r="V84" s="49">
        <f t="shared" si="20"/>
        <v>3.7358490566037766E-2</v>
      </c>
      <c r="W84" s="120"/>
    </row>
    <row r="85" spans="1:23" hidden="1" x14ac:dyDescent="0.35">
      <c r="A85" s="66" t="s">
        <v>2938</v>
      </c>
      <c r="B85" s="66" t="s">
        <v>3392</v>
      </c>
      <c r="C85" s="66" t="s">
        <v>3313</v>
      </c>
      <c r="D85" s="66" t="s">
        <v>2938</v>
      </c>
      <c r="E85" s="66" t="s">
        <v>2938</v>
      </c>
      <c r="F85" s="66" t="s">
        <v>3328</v>
      </c>
      <c r="G85" s="73" t="s">
        <v>3404</v>
      </c>
      <c r="H85" s="43" t="s">
        <v>413</v>
      </c>
      <c r="I85" s="67">
        <v>33841957.549999997</v>
      </c>
      <c r="J85" s="47">
        <v>33841957.549999997</v>
      </c>
      <c r="K85" s="76">
        <v>0.09</v>
      </c>
      <c r="L85" s="47">
        <f t="shared" si="24"/>
        <v>3045776.1794999996</v>
      </c>
      <c r="M85" s="68">
        <v>13526032.538597407</v>
      </c>
      <c r="N85" s="115">
        <v>13526032.538597407</v>
      </c>
      <c r="O85" s="47">
        <f t="shared" si="22"/>
        <v>-10480256.359097406</v>
      </c>
      <c r="P85" s="66" t="s">
        <v>3387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33016605.84718059</v>
      </c>
      <c r="S85" s="47">
        <v>0</v>
      </c>
      <c r="T85" s="46">
        <f t="shared" ref="T85:T97" si="27">(R85-I85+L85)/1.06</f>
        <v>2094740.0723401816</v>
      </c>
      <c r="U85" s="46">
        <f t="shared" si="19"/>
        <v>2094740.0723401816</v>
      </c>
      <c r="V85" s="49">
        <f t="shared" si="20"/>
        <v>6.344504586679249E-2</v>
      </c>
      <c r="W85" s="120"/>
    </row>
    <row r="86" spans="1:23" hidden="1" x14ac:dyDescent="0.35">
      <c r="A86" s="66" t="s">
        <v>2938</v>
      </c>
      <c r="B86" s="66" t="s">
        <v>3392</v>
      </c>
      <c r="C86" s="66" t="s">
        <v>3313</v>
      </c>
      <c r="D86" s="66" t="s">
        <v>2938</v>
      </c>
      <c r="E86" s="66" t="s">
        <v>2938</v>
      </c>
      <c r="F86" s="66" t="s">
        <v>3328</v>
      </c>
      <c r="G86" s="73" t="s">
        <v>3404</v>
      </c>
      <c r="H86" s="43" t="s">
        <v>45</v>
      </c>
      <c r="I86" s="67">
        <v>9307805.7699999996</v>
      </c>
      <c r="J86" s="47">
        <v>9307805.7699999996</v>
      </c>
      <c r="K86" s="76">
        <v>0.18</v>
      </c>
      <c r="L86" s="47">
        <f t="shared" si="24"/>
        <v>1675405.0385999999</v>
      </c>
      <c r="M86" s="68"/>
      <c r="N86" s="115"/>
      <c r="O86" s="47">
        <f t="shared" si="22"/>
        <v>1675405.0385999999</v>
      </c>
      <c r="P86" s="66" t="s">
        <v>3389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8838728.6270601135</v>
      </c>
      <c r="S86" s="47">
        <v>0</v>
      </c>
      <c r="T86" s="46">
        <f t="shared" si="27"/>
        <v>1138045.184585013</v>
      </c>
      <c r="U86" s="46">
        <f t="shared" si="19"/>
        <v>1138045.184585013</v>
      </c>
      <c r="V86" s="49">
        <f t="shared" si="20"/>
        <v>0.12875666089587173</v>
      </c>
      <c r="W86" s="120"/>
    </row>
    <row r="87" spans="1:23" hidden="1" x14ac:dyDescent="0.35">
      <c r="A87" s="66" t="s">
        <v>3376</v>
      </c>
      <c r="B87" s="66" t="s">
        <v>3354</v>
      </c>
      <c r="C87" s="66" t="s">
        <v>3337</v>
      </c>
      <c r="D87" s="66" t="s">
        <v>3376</v>
      </c>
      <c r="E87" s="66" t="s">
        <v>3376</v>
      </c>
      <c r="F87" s="66" t="s">
        <v>3328</v>
      </c>
      <c r="G87" s="73" t="s">
        <v>3404</v>
      </c>
      <c r="H87" s="43" t="s">
        <v>3393</v>
      </c>
      <c r="I87" s="67">
        <v>145310806.47</v>
      </c>
      <c r="J87" s="67">
        <v>145310806.47</v>
      </c>
      <c r="K87" s="76">
        <v>0.06</v>
      </c>
      <c r="L87" s="47">
        <f t="shared" si="24"/>
        <v>8718648.3881999999</v>
      </c>
      <c r="M87" s="68"/>
      <c r="N87" s="115"/>
      <c r="O87" s="47">
        <f t="shared" si="22"/>
        <v>8718648.3881999999</v>
      </c>
      <c r="P87" s="66" t="s">
        <v>3387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150237587.54829296</v>
      </c>
      <c r="S87" s="47">
        <v>2104622.3465999993</v>
      </c>
      <c r="T87" s="46">
        <f t="shared" si="27"/>
        <v>12873046.666502798</v>
      </c>
      <c r="U87" s="46">
        <f t="shared" si="19"/>
        <v>10887553.886691477</v>
      </c>
      <c r="V87" s="49">
        <f t="shared" si="20"/>
        <v>7.2468907843662889E-2</v>
      </c>
      <c r="W87" s="120"/>
    </row>
    <row r="88" spans="1:23" hidden="1" x14ac:dyDescent="0.35">
      <c r="A88" s="66" t="s">
        <v>3376</v>
      </c>
      <c r="B88" s="66" t="s">
        <v>3354</v>
      </c>
      <c r="C88" s="66" t="s">
        <v>3337</v>
      </c>
      <c r="D88" s="66" t="s">
        <v>3376</v>
      </c>
      <c r="E88" s="66" t="s">
        <v>3376</v>
      </c>
      <c r="F88" s="66" t="s">
        <v>3328</v>
      </c>
      <c r="G88" s="73" t="s">
        <v>3404</v>
      </c>
      <c r="H88" s="43" t="s">
        <v>106</v>
      </c>
      <c r="I88" s="67">
        <v>2497951.4000000004</v>
      </c>
      <c r="J88" s="67">
        <v>2497951.4000000004</v>
      </c>
      <c r="K88" s="76">
        <v>0.06</v>
      </c>
      <c r="L88" s="47">
        <f t="shared" si="24"/>
        <v>149877.084</v>
      </c>
      <c r="M88" s="68"/>
      <c r="N88" s="115"/>
      <c r="O88" s="47">
        <f t="shared" si="22"/>
        <v>149877.084</v>
      </c>
      <c r="P88" s="66" t="s">
        <v>3387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2481338.2141726124</v>
      </c>
      <c r="S88" s="47">
        <v>22710.030600000002</v>
      </c>
      <c r="T88" s="46">
        <f t="shared" si="27"/>
        <v>125720.65865340758</v>
      </c>
      <c r="U88" s="46">
        <f t="shared" si="19"/>
        <v>104296.10148359626</v>
      </c>
      <c r="V88" s="49">
        <f t="shared" si="20"/>
        <v>4.2032198951311911E-2</v>
      </c>
      <c r="W88" s="120"/>
    </row>
    <row r="89" spans="1:23" hidden="1" x14ac:dyDescent="0.35">
      <c r="A89" s="66" t="s">
        <v>3376</v>
      </c>
      <c r="B89" s="66" t="s">
        <v>3292</v>
      </c>
      <c r="C89" s="66" t="s">
        <v>3337</v>
      </c>
      <c r="D89" s="66" t="s">
        <v>3376</v>
      </c>
      <c r="E89" s="66" t="s">
        <v>3376</v>
      </c>
      <c r="F89" s="66" t="s">
        <v>3328</v>
      </c>
      <c r="G89" s="73" t="s">
        <v>3404</v>
      </c>
      <c r="H89" s="43" t="s">
        <v>45</v>
      </c>
      <c r="I89" s="67">
        <v>183095587.16999999</v>
      </c>
      <c r="J89" s="67">
        <v>183095587.16999999</v>
      </c>
      <c r="K89" s="76">
        <v>0.06</v>
      </c>
      <c r="L89" s="47">
        <f t="shared" si="24"/>
        <v>10985735.230199998</v>
      </c>
      <c r="M89" s="68"/>
      <c r="N89" s="115"/>
      <c r="O89" s="47">
        <f t="shared" si="22"/>
        <v>10985735.230199998</v>
      </c>
      <c r="P89" s="66" t="s">
        <v>3387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180323902.94818479</v>
      </c>
      <c r="S89" s="47">
        <v>5539319.7088000001</v>
      </c>
      <c r="T89" s="46">
        <f t="shared" si="27"/>
        <v>7749104.7248913199</v>
      </c>
      <c r="U89" s="46">
        <f t="shared" si="19"/>
        <v>2523331.4147026408</v>
      </c>
      <c r="V89" s="49">
        <f t="shared" si="20"/>
        <v>1.3993327414988949E-2</v>
      </c>
      <c r="W89" s="120"/>
    </row>
    <row r="90" spans="1:23" hidden="1" x14ac:dyDescent="0.35">
      <c r="A90" s="66" t="s">
        <v>3376</v>
      </c>
      <c r="B90" s="66" t="s">
        <v>3292</v>
      </c>
      <c r="C90" s="66" t="s">
        <v>3337</v>
      </c>
      <c r="D90" s="66" t="s">
        <v>3376</v>
      </c>
      <c r="E90" s="66" t="s">
        <v>3376</v>
      </c>
      <c r="F90" s="66" t="s">
        <v>3328</v>
      </c>
      <c r="G90" s="73" t="s">
        <v>3404</v>
      </c>
      <c r="H90" s="43" t="s">
        <v>106</v>
      </c>
      <c r="I90" s="67">
        <v>386081.28999999992</v>
      </c>
      <c r="J90" s="67">
        <v>386081.28999999992</v>
      </c>
      <c r="K90" s="76">
        <v>0.06</v>
      </c>
      <c r="L90" s="47">
        <f t="shared" si="24"/>
        <v>23164.877399999994</v>
      </c>
      <c r="M90" s="68"/>
      <c r="N90" s="115"/>
      <c r="O90" s="47">
        <f t="shared" si="22"/>
        <v>23164.877399999994</v>
      </c>
      <c r="P90" s="66" t="s">
        <v>3387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372913.89834611741</v>
      </c>
      <c r="S90" s="47">
        <v>6004.9739999999983</v>
      </c>
      <c r="T90" s="46">
        <f t="shared" si="27"/>
        <v>9431.590326525924</v>
      </c>
      <c r="U90" s="46">
        <f t="shared" si="19"/>
        <v>3766.5205152051713</v>
      </c>
      <c r="V90" s="49">
        <f t="shared" si="20"/>
        <v>1.0100241723115671E-2</v>
      </c>
      <c r="W90" s="120"/>
    </row>
    <row r="91" spans="1:23" hidden="1" x14ac:dyDescent="0.35">
      <c r="A91" s="66" t="s">
        <v>3376</v>
      </c>
      <c r="B91" s="66" t="s">
        <v>3288</v>
      </c>
      <c r="C91" s="66" t="s">
        <v>3337</v>
      </c>
      <c r="D91" s="66" t="s">
        <v>3376</v>
      </c>
      <c r="E91" s="66" t="s">
        <v>3376</v>
      </c>
      <c r="F91" s="66" t="s">
        <v>3328</v>
      </c>
      <c r="G91" s="73" t="s">
        <v>3404</v>
      </c>
      <c r="H91" s="43" t="s">
        <v>45</v>
      </c>
      <c r="I91" s="67">
        <v>20278623</v>
      </c>
      <c r="J91" s="67">
        <v>20278623</v>
      </c>
      <c r="K91" s="76">
        <v>0.06</v>
      </c>
      <c r="L91" s="47">
        <f t="shared" si="24"/>
        <v>1216717.3799999999</v>
      </c>
      <c r="M91" s="68"/>
      <c r="N91" s="115"/>
      <c r="O91" s="47">
        <f t="shared" si="22"/>
        <v>1216717.3799999999</v>
      </c>
      <c r="P91" s="66" t="s">
        <v>3387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20193894.288325489</v>
      </c>
      <c r="S91" s="47">
        <v>936118.57380000001</v>
      </c>
      <c r="T91" s="46">
        <f t="shared" si="27"/>
        <v>1067913.8380429135</v>
      </c>
      <c r="U91" s="46">
        <f t="shared" si="19"/>
        <v>184783.10804291349</v>
      </c>
      <c r="V91" s="49">
        <f t="shared" si="20"/>
        <v>9.1504444563592895E-3</v>
      </c>
      <c r="W91" s="120"/>
    </row>
    <row r="92" spans="1:23" hidden="1" x14ac:dyDescent="0.35">
      <c r="A92" s="66" t="s">
        <v>3376</v>
      </c>
      <c r="B92" s="66" t="s">
        <v>3288</v>
      </c>
      <c r="C92" s="66" t="s">
        <v>3337</v>
      </c>
      <c r="D92" s="66" t="s">
        <v>3376</v>
      </c>
      <c r="E92" s="66" t="s">
        <v>3376</v>
      </c>
      <c r="F92" s="66" t="s">
        <v>3328</v>
      </c>
      <c r="G92" s="73" t="s">
        <v>3404</v>
      </c>
      <c r="H92" s="43" t="s">
        <v>106</v>
      </c>
      <c r="I92" s="67">
        <v>351572.38000000006</v>
      </c>
      <c r="J92" s="47">
        <v>351572.38000000006</v>
      </c>
      <c r="K92" s="76">
        <v>0.06</v>
      </c>
      <c r="L92" s="47">
        <f t="shared" si="24"/>
        <v>21094.342800000002</v>
      </c>
      <c r="M92" s="68"/>
      <c r="N92" s="115"/>
      <c r="O92" s="47">
        <f t="shared" si="22"/>
        <v>21094.342800000002</v>
      </c>
      <c r="P92" s="66" t="s">
        <v>3387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351439.32333333342</v>
      </c>
      <c r="S92" s="47">
        <v>20805.8652</v>
      </c>
      <c r="T92" s="46">
        <f t="shared" si="27"/>
        <v>19774.798238993735</v>
      </c>
      <c r="U92" s="46">
        <f t="shared" si="19"/>
        <v>146.62352201260364</v>
      </c>
      <c r="V92" s="49">
        <f t="shared" si="20"/>
        <v>4.172086396647596E-4</v>
      </c>
      <c r="W92" s="120"/>
    </row>
    <row r="93" spans="1:23" hidden="1" x14ac:dyDescent="0.35">
      <c r="A93" s="66" t="s">
        <v>3376</v>
      </c>
      <c r="B93" s="66" t="s">
        <v>3353</v>
      </c>
      <c r="C93" s="66" t="s">
        <v>3337</v>
      </c>
      <c r="D93" s="66" t="s">
        <v>3376</v>
      </c>
      <c r="E93" s="66" t="s">
        <v>3376</v>
      </c>
      <c r="F93" s="66" t="s">
        <v>3328</v>
      </c>
      <c r="G93" s="73" t="s">
        <v>3404</v>
      </c>
      <c r="H93" s="43" t="s">
        <v>45</v>
      </c>
      <c r="I93" s="70">
        <v>84852.44</v>
      </c>
      <c r="J93" s="70">
        <v>84852.44</v>
      </c>
      <c r="K93" s="76">
        <v>0.06</v>
      </c>
      <c r="L93" s="47">
        <f t="shared" si="24"/>
        <v>5091.1463999999996</v>
      </c>
      <c r="M93" s="68"/>
      <c r="N93" s="115"/>
      <c r="O93" s="47">
        <f t="shared" si="22"/>
        <v>5091.1463999999996</v>
      </c>
      <c r="P93" s="66" t="s">
        <v>3387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84852.44</v>
      </c>
      <c r="S93" s="47">
        <v>4662.6336000000001</v>
      </c>
      <c r="T93" s="46">
        <f t="shared" si="27"/>
        <v>4802.9683018867918</v>
      </c>
      <c r="U93" s="46">
        <f t="shared" si="19"/>
        <v>404.25735849056582</v>
      </c>
      <c r="V93" s="49">
        <f t="shared" si="20"/>
        <v>4.7642396434394319E-3</v>
      </c>
      <c r="W93" s="120"/>
    </row>
    <row r="94" spans="1:23" hidden="1" x14ac:dyDescent="0.35">
      <c r="A94" s="66" t="s">
        <v>3376</v>
      </c>
      <c r="B94" s="66" t="s">
        <v>3353</v>
      </c>
      <c r="C94" s="66" t="s">
        <v>3337</v>
      </c>
      <c r="D94" s="66" t="s">
        <v>3376</v>
      </c>
      <c r="E94" s="66" t="s">
        <v>3696</v>
      </c>
      <c r="F94" s="66" t="s">
        <v>3328</v>
      </c>
      <c r="G94" s="73" t="s">
        <v>3404</v>
      </c>
      <c r="H94" s="43" t="s">
        <v>106</v>
      </c>
      <c r="I94" s="67">
        <v>2461.2499999999995</v>
      </c>
      <c r="J94" s="68">
        <v>2461.2499999999995</v>
      </c>
      <c r="K94" s="76">
        <v>0.06</v>
      </c>
      <c r="L94" s="47">
        <f t="shared" si="24"/>
        <v>147.67499999999995</v>
      </c>
      <c r="M94" s="68"/>
      <c r="N94" s="115"/>
      <c r="O94" s="47">
        <f t="shared" si="22"/>
        <v>147.67499999999995</v>
      </c>
      <c r="P94" s="66" t="s">
        <v>3387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2461.2499999999995</v>
      </c>
      <c r="S94" s="47">
        <v>147.67499999999995</v>
      </c>
      <c r="T94" s="46">
        <f t="shared" si="27"/>
        <v>139.31603773584899</v>
      </c>
      <c r="U94" s="46">
        <f t="shared" si="19"/>
        <v>0</v>
      </c>
      <c r="V94" s="49">
        <f t="shared" si="20"/>
        <v>0</v>
      </c>
      <c r="W94" s="120"/>
    </row>
    <row r="95" spans="1:23" hidden="1" x14ac:dyDescent="0.35">
      <c r="A95" s="66" t="s">
        <v>2575</v>
      </c>
      <c r="B95" s="66" t="s">
        <v>3293</v>
      </c>
      <c r="C95" s="66" t="s">
        <v>3410</v>
      </c>
      <c r="D95" s="66" t="s">
        <v>2575</v>
      </c>
      <c r="E95" s="66" t="s">
        <v>2575</v>
      </c>
      <c r="F95" s="66" t="s">
        <v>3411</v>
      </c>
      <c r="G95" s="73" t="s">
        <v>3404</v>
      </c>
      <c r="H95" s="43" t="s">
        <v>413</v>
      </c>
      <c r="I95" s="69">
        <v>13597863.250000006</v>
      </c>
      <c r="J95" s="69">
        <v>13597863.250000006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3394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13640877.996069945</v>
      </c>
      <c r="S95" s="47">
        <v>0</v>
      </c>
      <c r="T95" s="46">
        <f t="shared" si="27"/>
        <v>40579.949122584723</v>
      </c>
      <c r="U95" s="46">
        <f t="shared" si="19"/>
        <v>40579.949122584723</v>
      </c>
      <c r="V95" s="49">
        <f t="shared" si="20"/>
        <v>2.9748780932045693E-3</v>
      </c>
    </row>
    <row r="96" spans="1:23" hidden="1" x14ac:dyDescent="0.35">
      <c r="A96" s="66" t="s">
        <v>3130</v>
      </c>
      <c r="B96" s="66" t="s">
        <v>3278</v>
      </c>
      <c r="C96" s="66" t="s">
        <v>3334</v>
      </c>
      <c r="D96" s="66" t="s">
        <v>3130</v>
      </c>
      <c r="E96" s="66" t="s">
        <v>222</v>
      </c>
      <c r="F96" s="66" t="s">
        <v>35</v>
      </c>
      <c r="G96" s="73" t="s">
        <v>3404</v>
      </c>
      <c r="H96" s="43" t="s">
        <v>45</v>
      </c>
      <c r="I96" s="69">
        <v>135.964</v>
      </c>
      <c r="J96" s="69">
        <v>135.964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3394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136.3047619047619</v>
      </c>
      <c r="S96" s="47">
        <v>0</v>
      </c>
      <c r="T96" s="46">
        <f t="shared" si="27"/>
        <v>0.32147349505840095</v>
      </c>
      <c r="U96" s="46">
        <f t="shared" si="19"/>
        <v>0.32147349505840095</v>
      </c>
      <c r="V96" s="49">
        <f t="shared" si="20"/>
        <v>2.3584905660377375E-3</v>
      </c>
    </row>
    <row r="97" spans="1:23" hidden="1" x14ac:dyDescent="0.35">
      <c r="A97" s="66" t="s">
        <v>3125</v>
      </c>
      <c r="B97" s="66" t="s">
        <v>3280</v>
      </c>
      <c r="C97" s="66" t="s">
        <v>3334</v>
      </c>
      <c r="D97" s="66" t="s">
        <v>3125</v>
      </c>
      <c r="E97" s="66" t="s">
        <v>222</v>
      </c>
      <c r="F97" s="66" t="s">
        <v>35</v>
      </c>
      <c r="G97" s="73" t="s">
        <v>3404</v>
      </c>
      <c r="H97" s="43" t="s">
        <v>45</v>
      </c>
      <c r="I97" s="69">
        <v>40985.689449999991</v>
      </c>
      <c r="J97" s="69">
        <v>40985.689449999991</v>
      </c>
      <c r="K97" s="76">
        <v>0</v>
      </c>
      <c r="L97" s="47">
        <f t="shared" si="24"/>
        <v>0</v>
      </c>
      <c r="M97" s="68"/>
      <c r="N97" s="115"/>
      <c r="O97" s="47">
        <f t="shared" si="22"/>
        <v>0</v>
      </c>
      <c r="P97" s="66" t="s">
        <v>3394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41886.243689320378</v>
      </c>
      <c r="S97" s="47">
        <v>0</v>
      </c>
      <c r="T97" s="46">
        <f t="shared" si="27"/>
        <v>849.57947105696871</v>
      </c>
      <c r="U97" s="46">
        <f t="shared" si="19"/>
        <v>849.57947105696871</v>
      </c>
      <c r="V97" s="49">
        <f t="shared" si="20"/>
        <v>2.02830188679245E-2</v>
      </c>
    </row>
    <row r="98" spans="1:23" hidden="1" x14ac:dyDescent="0.35">
      <c r="A98" s="66" t="s">
        <v>2683</v>
      </c>
      <c r="B98" s="66" t="s">
        <v>3294</v>
      </c>
      <c r="C98" s="66" t="s">
        <v>3334</v>
      </c>
      <c r="D98" s="66" t="s">
        <v>2683</v>
      </c>
      <c r="E98" s="66" t="s">
        <v>2683</v>
      </c>
      <c r="F98" s="66" t="s">
        <v>35</v>
      </c>
      <c r="G98" s="73" t="s">
        <v>3404</v>
      </c>
      <c r="H98" s="43" t="s">
        <v>45</v>
      </c>
      <c r="I98" s="67">
        <v>633498.26</v>
      </c>
      <c r="J98" s="47">
        <v>633498.26</v>
      </c>
      <c r="K98" s="76">
        <v>0.1</v>
      </c>
      <c r="L98" s="47">
        <f t="shared" si="24"/>
        <v>63349.826000000001</v>
      </c>
      <c r="M98" s="68">
        <v>105294</v>
      </c>
      <c r="N98" s="115">
        <v>105294</v>
      </c>
      <c r="O98" s="47">
        <f t="shared" si="22"/>
        <v>-41944.173999999999</v>
      </c>
      <c r="P98" s="66" t="s">
        <v>3395</v>
      </c>
      <c r="Q98" s="66"/>
      <c r="R98" s="47">
        <f>SUMIFS(客户表!X:X,客户表!K:K,媒体表!B98,客户表!A:A,媒体表!G98,客户表!O:O,媒体表!H98)+SUMIFS(客户表!AA:AA,客户表!K:K,媒体表!B98,客户表!A:A,媒体表!G98,客户表!O:O,媒体表!H98)</f>
        <v>621063.03209109744</v>
      </c>
      <c r="S98" s="47">
        <v>0</v>
      </c>
      <c r="T98" s="46">
        <f t="shared" ref="T98:T103" si="28">(R98-I98+L98-M98)/1.06</f>
        <v>-51301.322555568455</v>
      </c>
      <c r="U98" s="46">
        <f t="shared" ref="U98:U117" si="29">T98-(S98/1.06)</f>
        <v>-51301.322555568455</v>
      </c>
      <c r="V98" s="49">
        <f t="shared" ref="V98:V117" si="30">IFERROR(U98/R98,"-")</f>
        <v>-8.2602441144884603E-2</v>
      </c>
      <c r="W98" s="120"/>
    </row>
    <row r="99" spans="1:23" hidden="1" x14ac:dyDescent="0.35">
      <c r="A99" s="66" t="s">
        <v>1063</v>
      </c>
      <c r="B99" s="66" t="s">
        <v>3296</v>
      </c>
      <c r="C99" s="66" t="s">
        <v>3336</v>
      </c>
      <c r="D99" s="66" t="s">
        <v>1063</v>
      </c>
      <c r="E99" s="66" t="s">
        <v>1063</v>
      </c>
      <c r="F99" s="66" t="s">
        <v>3328</v>
      </c>
      <c r="G99" s="73" t="s">
        <v>3404</v>
      </c>
      <c r="H99" s="43" t="s">
        <v>3176</v>
      </c>
      <c r="I99" s="67">
        <v>498277.4</v>
      </c>
      <c r="J99" s="47">
        <v>498277.4</v>
      </c>
      <c r="K99" s="76">
        <v>7.0000000000000007E-2</v>
      </c>
      <c r="L99" s="47">
        <f>J99*K99</f>
        <v>34879.418000000005</v>
      </c>
      <c r="M99" s="68">
        <v>0</v>
      </c>
      <c r="N99" s="115"/>
      <c r="O99" s="47">
        <f>L99-M99</f>
        <v>34879.418000000005</v>
      </c>
      <c r="P99" s="66" t="s">
        <v>355</v>
      </c>
      <c r="Q99" s="66" t="s">
        <v>3396</v>
      </c>
      <c r="R99" s="47">
        <f>SUMIFS(客户表!X:X,客户表!K:K,媒体表!B99,客户表!A:A,媒体表!G99,客户表!O:O,媒体表!H99)+SUMIFS(客户表!AA:AA,客户表!K:K,媒体表!B99,客户表!A:A,媒体表!G99,客户表!O:O,媒体表!H99)</f>
        <v>498277.4</v>
      </c>
      <c r="S99" s="47">
        <v>0</v>
      </c>
      <c r="T99" s="46">
        <f t="shared" si="28"/>
        <v>32905.111320754717</v>
      </c>
      <c r="U99" s="46">
        <f t="shared" si="29"/>
        <v>32905.111320754717</v>
      </c>
      <c r="V99" s="49">
        <f t="shared" si="30"/>
        <v>6.6037735849056603E-2</v>
      </c>
      <c r="W99" s="120"/>
    </row>
    <row r="100" spans="1:23" hidden="1" x14ac:dyDescent="0.35">
      <c r="A100" s="66" t="s">
        <v>2683</v>
      </c>
      <c r="B100" s="66" t="s">
        <v>3294</v>
      </c>
      <c r="C100" s="66" t="s">
        <v>3334</v>
      </c>
      <c r="D100" s="66" t="s">
        <v>2683</v>
      </c>
      <c r="E100" s="66" t="s">
        <v>2683</v>
      </c>
      <c r="F100" s="66" t="s">
        <v>35</v>
      </c>
      <c r="G100" s="73" t="s">
        <v>3404</v>
      </c>
      <c r="H100" s="43" t="s">
        <v>45</v>
      </c>
      <c r="I100" s="70">
        <v>0</v>
      </c>
      <c r="J100" s="70">
        <v>0</v>
      </c>
      <c r="K100" s="77">
        <v>0.1</v>
      </c>
      <c r="L100" s="47">
        <f t="shared" ref="L100:L114" si="31">J100*K100</f>
        <v>0</v>
      </c>
      <c r="M100" s="68">
        <v>100000</v>
      </c>
      <c r="N100" s="115">
        <v>100000</v>
      </c>
      <c r="O100" s="47">
        <f t="shared" ref="O100:O117" si="32">L100-M100</f>
        <v>-100000</v>
      </c>
      <c r="P100" s="66" t="s">
        <v>46</v>
      </c>
      <c r="Q100" s="66" t="s">
        <v>3397</v>
      </c>
      <c r="R100" s="47"/>
      <c r="S100" s="47">
        <v>0</v>
      </c>
      <c r="T100" s="46">
        <f t="shared" si="28"/>
        <v>-94339.622641509428</v>
      </c>
      <c r="U100" s="46">
        <f t="shared" si="29"/>
        <v>-94339.622641509428</v>
      </c>
      <c r="V100" s="49" t="str">
        <f t="shared" si="30"/>
        <v>-</v>
      </c>
    </row>
    <row r="101" spans="1:23" hidden="1" x14ac:dyDescent="0.35">
      <c r="A101" s="66" t="s">
        <v>411</v>
      </c>
      <c r="B101" s="66" t="s">
        <v>3284</v>
      </c>
      <c r="C101" s="66" t="s">
        <v>3335</v>
      </c>
      <c r="D101" s="66" t="s">
        <v>411</v>
      </c>
      <c r="E101" s="66" t="s">
        <v>411</v>
      </c>
      <c r="F101" s="66" t="s">
        <v>35</v>
      </c>
      <c r="G101" s="73" t="s">
        <v>3404</v>
      </c>
      <c r="H101" s="43" t="s">
        <v>3176</v>
      </c>
      <c r="I101" s="67">
        <v>156300</v>
      </c>
      <c r="J101" s="68">
        <v>156300</v>
      </c>
      <c r="K101" s="78">
        <v>7.0000000000000007E-2</v>
      </c>
      <c r="L101" s="47">
        <f t="shared" si="31"/>
        <v>10941.000000000002</v>
      </c>
      <c r="M101" s="68">
        <v>0</v>
      </c>
      <c r="N101" s="115"/>
      <c r="O101" s="47">
        <f t="shared" si="32"/>
        <v>10941.000000000002</v>
      </c>
      <c r="P101" s="66" t="s">
        <v>46</v>
      </c>
      <c r="Q101" s="66"/>
      <c r="R101" s="47">
        <f>SUMIFS(客户表!X:X,客户表!K:K,媒体表!B101,客户表!A:A,媒体表!G101,客户表!O:O,媒体表!H101)+SUMIFS(客户表!AA:AA,客户表!K:K,媒体表!B101,客户表!A:A,媒体表!G101,客户表!O:O,媒体表!H101)</f>
        <v>156300</v>
      </c>
      <c r="S101" s="47">
        <v>0</v>
      </c>
      <c r="T101" s="46">
        <f t="shared" si="28"/>
        <v>10321.698113207549</v>
      </c>
      <c r="U101" s="46">
        <f t="shared" si="29"/>
        <v>10321.698113207549</v>
      </c>
      <c r="V101" s="49">
        <f t="shared" si="30"/>
        <v>6.6037735849056617E-2</v>
      </c>
      <c r="W101" s="120"/>
    </row>
    <row r="102" spans="1:23" hidden="1" x14ac:dyDescent="0.35">
      <c r="A102" s="66" t="s">
        <v>424</v>
      </c>
      <c r="B102" s="66" t="s">
        <v>3319</v>
      </c>
      <c r="C102" s="66" t="s">
        <v>3334</v>
      </c>
      <c r="D102" s="66" t="s">
        <v>3705</v>
      </c>
      <c r="E102" s="66" t="s">
        <v>424</v>
      </c>
      <c r="F102" s="66" t="s">
        <v>35</v>
      </c>
      <c r="G102" s="73" t="s">
        <v>3404</v>
      </c>
      <c r="H102" s="43" t="s">
        <v>413</v>
      </c>
      <c r="I102" s="69">
        <v>267194.28000000003</v>
      </c>
      <c r="J102" s="69">
        <v>267194.28000000003</v>
      </c>
      <c r="K102" s="76">
        <v>0.02</v>
      </c>
      <c r="L102" s="47">
        <f t="shared" si="31"/>
        <v>5343.8856000000005</v>
      </c>
      <c r="M102" s="68">
        <v>5343.8855999999996</v>
      </c>
      <c r="N102" s="115">
        <v>5343.8855999999996</v>
      </c>
      <c r="O102" s="47">
        <f t="shared" si="32"/>
        <v>0</v>
      </c>
      <c r="P102" s="66" t="s">
        <v>3712</v>
      </c>
      <c r="Q102" s="66" t="s">
        <v>3398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272538.17</v>
      </c>
      <c r="S102" s="47">
        <v>0</v>
      </c>
      <c r="T102" s="46">
        <f t="shared" si="28"/>
        <v>5041.4056603773179</v>
      </c>
      <c r="U102" s="46">
        <f t="shared" si="29"/>
        <v>5041.4056603773179</v>
      </c>
      <c r="V102" s="49">
        <f t="shared" si="30"/>
        <v>1.8497980155870709E-2</v>
      </c>
      <c r="W102" s="120"/>
    </row>
    <row r="103" spans="1:23" hidden="1" x14ac:dyDescent="0.35">
      <c r="A103" s="66" t="s">
        <v>424</v>
      </c>
      <c r="B103" s="66" t="s">
        <v>3319</v>
      </c>
      <c r="C103" s="66" t="s">
        <v>3334</v>
      </c>
      <c r="D103" s="66" t="s">
        <v>424</v>
      </c>
      <c r="E103" s="66" t="s">
        <v>424</v>
      </c>
      <c r="F103" s="66" t="s">
        <v>35</v>
      </c>
      <c r="G103" s="73" t="s">
        <v>3404</v>
      </c>
      <c r="H103" s="43" t="s">
        <v>45</v>
      </c>
      <c r="I103" s="69">
        <v>16722.93</v>
      </c>
      <c r="J103" s="69">
        <v>16722.93</v>
      </c>
      <c r="K103" s="75">
        <v>0.04</v>
      </c>
      <c r="L103" s="47">
        <f t="shared" si="31"/>
        <v>668.91719999999998</v>
      </c>
      <c r="M103" s="68">
        <v>334.45859999999999</v>
      </c>
      <c r="N103" s="115">
        <v>334.45859999999999</v>
      </c>
      <c r="O103" s="47">
        <f t="shared" si="32"/>
        <v>334.45859999999999</v>
      </c>
      <c r="P103" s="66" t="s">
        <v>46</v>
      </c>
      <c r="Q103" s="66" t="s">
        <v>3399</v>
      </c>
      <c r="R103" s="47">
        <f>SUMIFS(客户表!X:X,客户表!K:K,媒体表!B103,客户表!A:A,媒体表!G103,客户表!O:O,媒体表!H103)+SUMIFS(客户表!AA:AA,客户表!K:K,媒体表!B103,客户表!A:A,媒体表!G103,客户表!O:O,媒体表!H103)</f>
        <v>17391.849999999999</v>
      </c>
      <c r="S103" s="47">
        <v>0</v>
      </c>
      <c r="T103" s="46">
        <f t="shared" si="28"/>
        <v>946.58358490565865</v>
      </c>
      <c r="U103" s="46">
        <f t="shared" si="29"/>
        <v>946.58358490565865</v>
      </c>
      <c r="V103" s="49">
        <f t="shared" si="30"/>
        <v>5.4426848489704013E-2</v>
      </c>
      <c r="W103" s="120"/>
    </row>
    <row r="104" spans="1:23" hidden="1" x14ac:dyDescent="0.35">
      <c r="A104" s="66" t="s">
        <v>2423</v>
      </c>
      <c r="B104" s="66" t="s">
        <v>3297</v>
      </c>
      <c r="C104" s="66" t="s">
        <v>3334</v>
      </c>
      <c r="D104" s="66" t="s">
        <v>2423</v>
      </c>
      <c r="E104" s="66" t="s">
        <v>2423</v>
      </c>
      <c r="F104" s="66" t="s">
        <v>35</v>
      </c>
      <c r="G104" s="73" t="s">
        <v>3404</v>
      </c>
      <c r="H104" s="43" t="s">
        <v>45</v>
      </c>
      <c r="I104" s="69">
        <v>230000</v>
      </c>
      <c r="J104" s="69">
        <v>230000</v>
      </c>
      <c r="K104" s="75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3394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230000</v>
      </c>
      <c r="S104" s="47">
        <v>0</v>
      </c>
      <c r="T104" s="46">
        <f t="shared" ref="T104:T117" si="33">(R104-I104+L104)/1.06</f>
        <v>0</v>
      </c>
      <c r="U104" s="46">
        <f t="shared" si="29"/>
        <v>0</v>
      </c>
      <c r="V104" s="49">
        <f t="shared" si="30"/>
        <v>0</v>
      </c>
    </row>
    <row r="105" spans="1:23" hidden="1" x14ac:dyDescent="0.35">
      <c r="A105" s="66" t="s">
        <v>3180</v>
      </c>
      <c r="B105" s="66" t="s">
        <v>3308</v>
      </c>
      <c r="C105" s="66" t="s">
        <v>3334</v>
      </c>
      <c r="D105" s="66" t="s">
        <v>3309</v>
      </c>
      <c r="E105" s="66" t="s">
        <v>3309</v>
      </c>
      <c r="F105" s="66" t="s">
        <v>35</v>
      </c>
      <c r="G105" s="73" t="s">
        <v>3404</v>
      </c>
      <c r="H105" s="43" t="s">
        <v>45</v>
      </c>
      <c r="I105" s="67">
        <v>253068.93</v>
      </c>
      <c r="J105" s="47">
        <v>253068.93</v>
      </c>
      <c r="K105" s="76">
        <v>0</v>
      </c>
      <c r="L105" s="47">
        <f t="shared" si="31"/>
        <v>0</v>
      </c>
      <c r="M105" s="68">
        <v>0</v>
      </c>
      <c r="N105" s="115"/>
      <c r="O105" s="47">
        <f t="shared" si="32"/>
        <v>0</v>
      </c>
      <c r="P105" s="66" t="s">
        <v>248</v>
      </c>
      <c r="Q105" s="66"/>
      <c r="R105" s="47">
        <f>SUMIFS(客户表!X:X,客户表!K:K,媒体表!B105,客户表!A:A,媒体表!G105,客户表!O:O,媒体表!H105)+SUMIFS(客户表!AA:AA,客户表!K:K,媒体表!B105,客户表!A:A,媒体表!G105,客户表!O:O,媒体表!H105)</f>
        <v>253068.93</v>
      </c>
      <c r="S105" s="47">
        <v>0</v>
      </c>
      <c r="T105" s="46">
        <f t="shared" si="33"/>
        <v>0</v>
      </c>
      <c r="U105" s="46">
        <f t="shared" si="29"/>
        <v>0</v>
      </c>
      <c r="V105" s="49">
        <f t="shared" si="30"/>
        <v>0</v>
      </c>
    </row>
    <row r="106" spans="1:23" hidden="1" x14ac:dyDescent="0.35">
      <c r="A106" s="66" t="s">
        <v>3376</v>
      </c>
      <c r="B106" s="66" t="s">
        <v>3699</v>
      </c>
      <c r="C106" s="66" t="s">
        <v>3337</v>
      </c>
      <c r="D106" s="66" t="s">
        <v>3376</v>
      </c>
      <c r="E106" s="66" t="s">
        <v>3376</v>
      </c>
      <c r="F106" s="66" t="s">
        <v>3328</v>
      </c>
      <c r="G106" s="73" t="s">
        <v>3404</v>
      </c>
      <c r="H106" s="43" t="s">
        <v>3176</v>
      </c>
      <c r="I106" s="67">
        <v>538200</v>
      </c>
      <c r="J106" s="47">
        <v>538200</v>
      </c>
      <c r="K106" s="76">
        <v>0.16</v>
      </c>
      <c r="L106" s="47">
        <f t="shared" si="31"/>
        <v>86112</v>
      </c>
      <c r="M106" s="68">
        <v>128185588.76000001</v>
      </c>
      <c r="N106" s="115">
        <v>128185588.76000001</v>
      </c>
      <c r="O106" s="47">
        <f t="shared" si="32"/>
        <v>-128099476.76000001</v>
      </c>
      <c r="P106" s="66" t="s">
        <v>3387</v>
      </c>
      <c r="Q106" s="66" t="s">
        <v>3400</v>
      </c>
      <c r="R106" s="47">
        <f>SUMIFS(客户表!X:X,客户表!K:K,媒体表!B106,客户表!A:A,媒体表!G106,客户表!O:O,媒体表!H106)+SUMIFS(客户表!AA:AA,客户表!K:K,媒体表!B106,客户表!A:A,媒体表!G106,客户表!O:O,媒体表!H106)</f>
        <v>473616</v>
      </c>
      <c r="S106" s="47">
        <v>0</v>
      </c>
      <c r="T106" s="46">
        <f t="shared" si="33"/>
        <v>20309.433962264149</v>
      </c>
      <c r="U106" s="46">
        <f t="shared" si="29"/>
        <v>20309.433962264149</v>
      </c>
      <c r="V106" s="49">
        <f t="shared" si="30"/>
        <v>4.2881646655231559E-2</v>
      </c>
      <c r="W106" s="120"/>
    </row>
    <row r="107" spans="1:23" hidden="1" x14ac:dyDescent="0.35">
      <c r="A107" s="66" t="s">
        <v>3191</v>
      </c>
      <c r="B107" s="66" t="s">
        <v>3306</v>
      </c>
      <c r="C107" s="66" t="s">
        <v>3334</v>
      </c>
      <c r="D107" s="66" t="s">
        <v>3307</v>
      </c>
      <c r="E107" s="66" t="s">
        <v>3307</v>
      </c>
      <c r="F107" s="66" t="s">
        <v>35</v>
      </c>
      <c r="G107" s="73" t="s">
        <v>3404</v>
      </c>
      <c r="H107" s="43" t="s">
        <v>45</v>
      </c>
      <c r="I107" s="67">
        <v>827830.49</v>
      </c>
      <c r="J107" s="47">
        <v>827830.49</v>
      </c>
      <c r="K107" s="76">
        <v>0.04</v>
      </c>
      <c r="L107" s="47">
        <f t="shared" si="31"/>
        <v>33113.219599999997</v>
      </c>
      <c r="M107" s="68">
        <v>0</v>
      </c>
      <c r="N107" s="115"/>
      <c r="O107" s="47">
        <f t="shared" si="32"/>
        <v>33113.219599999997</v>
      </c>
      <c r="P107" s="66" t="s">
        <v>3387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783797.39629466739</v>
      </c>
      <c r="S107" s="47">
        <v>0</v>
      </c>
      <c r="T107" s="46">
        <f t="shared" si="33"/>
        <v>-10301.768023898687</v>
      </c>
      <c r="U107" s="46">
        <f t="shared" si="29"/>
        <v>-10301.768023898687</v>
      </c>
      <c r="V107" s="49">
        <f t="shared" si="30"/>
        <v>-1.314340679440807E-2</v>
      </c>
      <c r="W107" s="120"/>
    </row>
    <row r="108" spans="1:23" hidden="1" x14ac:dyDescent="0.35">
      <c r="A108" s="66" t="s">
        <v>2377</v>
      </c>
      <c r="B108" s="66" t="s">
        <v>3333</v>
      </c>
      <c r="C108" s="66" t="s">
        <v>3333</v>
      </c>
      <c r="D108" s="66" t="s">
        <v>2377</v>
      </c>
      <c r="E108" s="66" t="s">
        <v>2377</v>
      </c>
      <c r="F108" s="66" t="s">
        <v>3328</v>
      </c>
      <c r="G108" s="73" t="s">
        <v>3404</v>
      </c>
      <c r="H108" s="43" t="s">
        <v>3203</v>
      </c>
      <c r="I108" s="67">
        <f>3661300-89600+102800</f>
        <v>3674500</v>
      </c>
      <c r="J108" s="67">
        <f>3661300-89600+102800</f>
        <v>3674500</v>
      </c>
      <c r="K108" s="76">
        <v>0.06</v>
      </c>
      <c r="L108" s="47">
        <f t="shared" si="31"/>
        <v>220470</v>
      </c>
      <c r="M108" s="68">
        <v>0</v>
      </c>
      <c r="N108" s="115"/>
      <c r="O108" s="47">
        <f t="shared" si="32"/>
        <v>220470</v>
      </c>
      <c r="P108" s="66" t="s">
        <v>3387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3546985</v>
      </c>
      <c r="S108" s="47">
        <v>0</v>
      </c>
      <c r="T108" s="46">
        <f t="shared" si="33"/>
        <v>87693.39622641509</v>
      </c>
      <c r="U108" s="46">
        <f t="shared" si="29"/>
        <v>87693.39622641509</v>
      </c>
      <c r="V108" s="49">
        <f t="shared" si="30"/>
        <v>2.4723362581577056E-2</v>
      </c>
      <c r="W108" s="120"/>
    </row>
    <row r="109" spans="1:23" hidden="1" x14ac:dyDescent="0.35">
      <c r="A109" s="66" t="s">
        <v>2377</v>
      </c>
      <c r="B109" s="66" t="s">
        <v>3333</v>
      </c>
      <c r="C109" s="66" t="s">
        <v>3333</v>
      </c>
      <c r="D109" s="66" t="s">
        <v>2377</v>
      </c>
      <c r="E109" s="66" t="s">
        <v>2377</v>
      </c>
      <c r="F109" s="66" t="s">
        <v>3328</v>
      </c>
      <c r="G109" s="73" t="s">
        <v>3404</v>
      </c>
      <c r="H109" s="43" t="s">
        <v>3232</v>
      </c>
      <c r="I109" s="67">
        <v>426201.76</v>
      </c>
      <c r="J109" s="67">
        <v>426201.76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3394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426201.76</v>
      </c>
      <c r="S109" s="47">
        <v>0</v>
      </c>
      <c r="T109" s="46">
        <f t="shared" si="33"/>
        <v>0</v>
      </c>
      <c r="U109" s="46">
        <f t="shared" si="29"/>
        <v>0</v>
      </c>
      <c r="V109" s="49">
        <f t="shared" si="30"/>
        <v>0</v>
      </c>
    </row>
    <row r="110" spans="1:23" hidden="1" x14ac:dyDescent="0.35">
      <c r="A110" s="66" t="s">
        <v>3402</v>
      </c>
      <c r="B110" s="66" t="s">
        <v>3401</v>
      </c>
      <c r="C110" s="66" t="s">
        <v>3334</v>
      </c>
      <c r="D110" s="66" t="s">
        <v>3402</v>
      </c>
      <c r="E110" s="66" t="s">
        <v>3725</v>
      </c>
      <c r="F110" s="66" t="s">
        <v>35</v>
      </c>
      <c r="G110" s="73" t="s">
        <v>3404</v>
      </c>
      <c r="H110" s="43" t="s">
        <v>45</v>
      </c>
      <c r="I110" s="67">
        <v>39252.339999999997</v>
      </c>
      <c r="J110" s="67">
        <v>39252.339999999997</v>
      </c>
      <c r="K110" s="75">
        <v>0</v>
      </c>
      <c r="L110" s="47">
        <f t="shared" si="31"/>
        <v>0</v>
      </c>
      <c r="M110" s="68">
        <v>0</v>
      </c>
      <c r="N110" s="115"/>
      <c r="O110" s="47">
        <f t="shared" si="32"/>
        <v>0</v>
      </c>
      <c r="P110" s="66" t="s">
        <v>3394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40000</v>
      </c>
      <c r="S110" s="47">
        <v>0</v>
      </c>
      <c r="T110" s="46">
        <f t="shared" si="33"/>
        <v>705.33962264151273</v>
      </c>
      <c r="U110" s="46">
        <f t="shared" si="29"/>
        <v>705.33962264151273</v>
      </c>
      <c r="V110" s="49">
        <f t="shared" si="30"/>
        <v>1.7633490566037819E-2</v>
      </c>
    </row>
    <row r="111" spans="1:23" hidden="1" x14ac:dyDescent="0.35">
      <c r="A111" s="66" t="s">
        <v>3216</v>
      </c>
      <c r="B111" s="66">
        <v>360</v>
      </c>
      <c r="C111" s="66" t="s">
        <v>3334</v>
      </c>
      <c r="D111" s="66" t="s">
        <v>3216</v>
      </c>
      <c r="E111" s="66" t="s">
        <v>3216</v>
      </c>
      <c r="F111" s="66" t="s">
        <v>35</v>
      </c>
      <c r="G111" s="73" t="s">
        <v>3404</v>
      </c>
      <c r="H111" s="43" t="s">
        <v>45</v>
      </c>
      <c r="I111" s="67">
        <v>10700</v>
      </c>
      <c r="J111" s="67">
        <v>10700</v>
      </c>
      <c r="K111" s="75">
        <v>0.12</v>
      </c>
      <c r="L111" s="47">
        <f t="shared" si="31"/>
        <v>1284</v>
      </c>
      <c r="M111" s="68">
        <v>0</v>
      </c>
      <c r="N111" s="115"/>
      <c r="O111" s="47">
        <f t="shared" si="32"/>
        <v>1284</v>
      </c>
      <c r="P111" s="66" t="s">
        <v>3277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10000</v>
      </c>
      <c r="S111" s="47">
        <v>0</v>
      </c>
      <c r="T111" s="46">
        <f t="shared" si="33"/>
        <v>550.94339622641508</v>
      </c>
      <c r="U111" s="46">
        <f t="shared" si="29"/>
        <v>550.94339622641508</v>
      </c>
      <c r="V111" s="49">
        <f t="shared" si="30"/>
        <v>5.5094339622641507E-2</v>
      </c>
      <c r="W111" s="120"/>
    </row>
    <row r="112" spans="1:23" hidden="1" x14ac:dyDescent="0.35">
      <c r="A112" s="66" t="s">
        <v>2938</v>
      </c>
      <c r="B112" s="66" t="s">
        <v>3313</v>
      </c>
      <c r="C112" s="66" t="s">
        <v>3313</v>
      </c>
      <c r="D112" s="66" t="s">
        <v>2938</v>
      </c>
      <c r="E112" s="66" t="s">
        <v>2938</v>
      </c>
      <c r="F112" s="66" t="s">
        <v>3328</v>
      </c>
      <c r="G112" s="73" t="s">
        <v>3404</v>
      </c>
      <c r="H112" s="43" t="s">
        <v>3176</v>
      </c>
      <c r="I112" s="67">
        <v>79999.92</v>
      </c>
      <c r="J112" s="67">
        <v>79999.92</v>
      </c>
      <c r="K112" s="75">
        <v>0.09</v>
      </c>
      <c r="L112" s="47">
        <f t="shared" si="31"/>
        <v>7199.9928</v>
      </c>
      <c r="M112" s="68">
        <v>0</v>
      </c>
      <c r="N112" s="115"/>
      <c r="O112" s="47">
        <f t="shared" si="32"/>
        <v>7199.9928</v>
      </c>
      <c r="P112" s="66" t="s">
        <v>3277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79999.92</v>
      </c>
      <c r="S112" s="47">
        <v>0</v>
      </c>
      <c r="T112" s="46">
        <f t="shared" si="33"/>
        <v>6792.4460377358491</v>
      </c>
      <c r="U112" s="46">
        <f t="shared" si="29"/>
        <v>6792.4460377358491</v>
      </c>
      <c r="V112" s="49">
        <f t="shared" si="30"/>
        <v>8.4905660377358499E-2</v>
      </c>
      <c r="W112" s="120"/>
    </row>
    <row r="113" spans="1:22" hidden="1" x14ac:dyDescent="0.35">
      <c r="A113" s="66" t="s">
        <v>3261</v>
      </c>
      <c r="B113" s="66" t="s">
        <v>3701</v>
      </c>
      <c r="C113" s="66" t="s">
        <v>3334</v>
      </c>
      <c r="D113" s="66" t="s">
        <v>3261</v>
      </c>
      <c r="E113" s="66" t="s">
        <v>325</v>
      </c>
      <c r="F113" s="66" t="s">
        <v>35</v>
      </c>
      <c r="G113" s="73" t="s">
        <v>3404</v>
      </c>
      <c r="H113" s="43" t="s">
        <v>45</v>
      </c>
      <c r="I113" s="67">
        <v>836764.81249999977</v>
      </c>
      <c r="J113" s="67">
        <v>836764.81249999977</v>
      </c>
      <c r="K113" s="75">
        <v>0</v>
      </c>
      <c r="L113" s="47">
        <f t="shared" si="31"/>
        <v>0</v>
      </c>
      <c r="M113" s="68"/>
      <c r="N113" s="115"/>
      <c r="O113" s="47">
        <f t="shared" si="32"/>
        <v>0</v>
      </c>
      <c r="P113" s="66" t="s">
        <v>3724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836764.81249999977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2" hidden="1" x14ac:dyDescent="0.35">
      <c r="A114" s="66" t="s">
        <v>3261</v>
      </c>
      <c r="B114" s="66" t="s">
        <v>3403</v>
      </c>
      <c r="C114" s="66" t="s">
        <v>3334</v>
      </c>
      <c r="D114" s="66" t="s">
        <v>3261</v>
      </c>
      <c r="E114" s="66" t="s">
        <v>325</v>
      </c>
      <c r="F114" s="66" t="s">
        <v>35</v>
      </c>
      <c r="G114" s="73" t="s">
        <v>3404</v>
      </c>
      <c r="H114" s="43" t="s">
        <v>40</v>
      </c>
      <c r="I114" s="67">
        <v>253762.09275362312</v>
      </c>
      <c r="J114" s="67">
        <v>253762.09275362312</v>
      </c>
      <c r="K114" s="75">
        <v>0</v>
      </c>
      <c r="L114" s="47">
        <f t="shared" si="31"/>
        <v>0</v>
      </c>
      <c r="M114" s="68"/>
      <c r="N114" s="69"/>
      <c r="O114" s="47">
        <f t="shared" si="32"/>
        <v>0</v>
      </c>
      <c r="P114" s="66" t="s">
        <v>3724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253762.09275362312</v>
      </c>
      <c r="S114" s="47">
        <v>0</v>
      </c>
      <c r="T114" s="46">
        <f t="shared" si="33"/>
        <v>0</v>
      </c>
      <c r="U114" s="46">
        <f t="shared" si="29"/>
        <v>0</v>
      </c>
      <c r="V114" s="49">
        <f t="shared" si="30"/>
        <v>0</v>
      </c>
    </row>
    <row r="115" spans="1:22" x14ac:dyDescent="0.35">
      <c r="A115" s="66" t="s">
        <v>3406</v>
      </c>
      <c r="B115" s="66" t="s">
        <v>704</v>
      </c>
      <c r="C115" s="66" t="s">
        <v>3334</v>
      </c>
      <c r="D115" s="66" t="s">
        <v>3406</v>
      </c>
      <c r="E115" s="66" t="s">
        <v>707</v>
      </c>
      <c r="F115" s="66" t="s">
        <v>35</v>
      </c>
      <c r="G115" s="73" t="s">
        <v>3404</v>
      </c>
      <c r="H115" s="43" t="s">
        <v>413</v>
      </c>
      <c r="I115" s="67">
        <v>1072491.7603514111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1072491.7603514111</v>
      </c>
      <c r="S115" s="47">
        <v>0</v>
      </c>
      <c r="T115" s="46">
        <f t="shared" si="33"/>
        <v>0</v>
      </c>
      <c r="U115" s="46">
        <f t="shared" ref="U115" si="34">T115-(S115/1.06)</f>
        <v>0</v>
      </c>
      <c r="V115" s="49">
        <f t="shared" ref="V115" si="35">IFERROR(U115/R115,"-")</f>
        <v>0</v>
      </c>
    </row>
    <row r="116" spans="1:22" x14ac:dyDescent="0.35">
      <c r="A116" s="66" t="s">
        <v>3406</v>
      </c>
      <c r="B116" s="66" t="s">
        <v>704</v>
      </c>
      <c r="C116" s="66" t="s">
        <v>3334</v>
      </c>
      <c r="D116" s="66" t="s">
        <v>3406</v>
      </c>
      <c r="E116" s="66" t="s">
        <v>707</v>
      </c>
      <c r="F116" s="66" t="s">
        <v>35</v>
      </c>
      <c r="G116" s="73" t="s">
        <v>3404</v>
      </c>
      <c r="H116" s="43" t="s">
        <v>944</v>
      </c>
      <c r="I116" s="67">
        <v>51594.362745098042</v>
      </c>
      <c r="J116" s="67"/>
      <c r="K116" s="75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51594.362745098042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2" hidden="1" x14ac:dyDescent="0.35">
      <c r="A117" s="66" t="s">
        <v>3405</v>
      </c>
      <c r="B117" s="66" t="s">
        <v>35</v>
      </c>
      <c r="C117" s="66" t="s">
        <v>3334</v>
      </c>
      <c r="D117" s="66" t="s">
        <v>3405</v>
      </c>
      <c r="E117" s="66" t="s">
        <v>1848</v>
      </c>
      <c r="F117" s="66" t="s">
        <v>704</v>
      </c>
      <c r="G117" s="73" t="s">
        <v>3404</v>
      </c>
      <c r="H117" s="43" t="s">
        <v>413</v>
      </c>
      <c r="I117" s="67">
        <v>435298.92960000003</v>
      </c>
      <c r="J117" s="67">
        <v>0</v>
      </c>
      <c r="K117" s="76">
        <v>0</v>
      </c>
      <c r="L117" s="47"/>
      <c r="M117" s="68"/>
      <c r="N117" s="69"/>
      <c r="O117" s="47">
        <f t="shared" si="32"/>
        <v>0</v>
      </c>
      <c r="P117" s="66" t="s">
        <v>248</v>
      </c>
      <c r="Q117" s="66"/>
      <c r="R117" s="47">
        <f>SUMIFS(客户表!X:X,客户表!K:K,媒体表!B117,客户表!A:A,媒体表!G117,客户表!O:O,媒体表!H117)+SUMIFS(客户表!AA:AA,客户表!K:K,媒体表!B117,客户表!A:A,媒体表!G117,客户表!O:O,媒体表!H117)</f>
        <v>435298.92960000003</v>
      </c>
      <c r="S117" s="47">
        <v>0</v>
      </c>
      <c r="T117" s="46">
        <f t="shared" si="33"/>
        <v>0</v>
      </c>
      <c r="U117" s="46">
        <f t="shared" si="29"/>
        <v>0</v>
      </c>
      <c r="V117" s="49">
        <f t="shared" si="30"/>
        <v>0</v>
      </c>
    </row>
  </sheetData>
  <autoFilter ref="A1:W117">
    <filterColumn colId="3">
      <filters>
        <filter val="霍尔果斯多彩互动广告有限公司"/>
        <filter val="霍尔果斯多彩互动广告有限公司-三星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2021-03-09T07:35:06Z</dcterms:modified>
</cp:coreProperties>
</file>