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9764" i="1" l="1"/>
  <c r="G232" i="2"/>
  <c r="W7348" i="1"/>
  <c r="H166" i="2"/>
  <c r="G166" i="2"/>
  <c r="W5003" i="1"/>
  <c r="H109" i="2"/>
  <c r="G109" i="2"/>
  <c r="W2741" i="1"/>
  <c r="W2740" i="1"/>
  <c r="G61" i="2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R39" i="2" l="1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<sst xmlns="http://schemas.openxmlformats.org/spreadsheetml/2006/main" count="143338" uniqueCount="5138">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</sst>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6"/>
  <sheetViews>
    <sheetView tabSelected="1" topLeftCell="K1" zoomScaleNormal="100" workbookViewId="0">
      <pane ySplit="1" topLeftCell="A2" activePane="bottomLeft" state="frozen"/>
      <selection pane="bottomLeft" activeCell="W9810" sqref="W9810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5137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5137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5137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5137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5137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5134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5135</v>
      </c>
      <c r="P8576" s="265">
        <v>0</v>
      </c>
      <c r="Q8576" s="168"/>
      <c r="R8576" s="160" t="s">
        <v>5136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</row>
    <row r="9806" spans="1:42">
      <c r="S9806" s="91"/>
    </row>
  </sheetData>
  <autoFilter ref="A1:AQ9804">
    <filterColumn colId="5">
      <filters>
        <filter val="北京多彩互动广告有限公司-淘宝（中国）软件有限公司"/>
        <filter val="北京多彩互动广告有限公司-淘宝（中国）软件有限公司-五部"/>
        <filter val="淘宝（中国）软件有限公司"/>
        <filter val="淘宝（中国）软件有限公司-服务标"/>
        <filter val="淘宝（中国）软件有限公司-五部"/>
      </filters>
    </filterColumn>
    <filterColumn colId="11">
      <filters>
        <filter val="淘宝（中国）软件有限公司-飞猪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H232" sqref="H232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9618919.8181938995</v>
      </c>
      <c r="Q2" s="285">
        <v>0</v>
      </c>
      <c r="R2" s="285">
        <f>(P2-G2+J2)/1.06</f>
        <v>1410036.6869753776</v>
      </c>
      <c r="S2" s="285">
        <f t="shared" ref="S2:S65" si="1">R2-(Q2/1.06)</f>
        <v>1410036.6869753776</v>
      </c>
      <c r="T2" s="286">
        <f t="shared" ref="T2:T66" si="2">S2/P2</f>
        <v>0.14658992003533861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26000114.618928414</v>
      </c>
      <c r="Q22" s="285">
        <v>0</v>
      </c>
      <c r="R22" s="285">
        <f t="shared" ref="R22:R32" si="10">(P22-G22+J22-K22)/1.06</f>
        <v>1183553.2065362406</v>
      </c>
      <c r="S22" s="285">
        <f t="shared" si="1"/>
        <v>1183553.2065362406</v>
      </c>
      <c r="T22" s="286">
        <f t="shared" si="2"/>
        <v>4.5521076498432005E-2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</f>
        <v>5235018.2158294497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1471.5849056585146</v>
      </c>
      <c r="S61" s="285">
        <f t="shared" si="1"/>
        <v>1471.5849056585146</v>
      </c>
      <c r="T61" s="286">
        <f t="shared" si="2"/>
        <v>2.8102033020963149E-4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8032189.5522401137</v>
      </c>
      <c r="Q65" s="285">
        <v>0</v>
      </c>
      <c r="R65" s="285">
        <f t="shared" si="14"/>
        <v>1131200.5681510486</v>
      </c>
      <c r="S65" s="285">
        <f t="shared" si="1"/>
        <v>1131200.5681510486</v>
      </c>
      <c r="T65" s="286">
        <f t="shared" si="2"/>
        <v>0.14083340050603832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</f>
        <v>2439355.4699999997</v>
      </c>
      <c r="H109" s="299">
        <f>2441249.15-1893.68</f>
        <v>2439355.4699999997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2439355.4691161518</v>
      </c>
      <c r="Q109" s="285">
        <v>0</v>
      </c>
      <c r="R109" s="285">
        <f t="shared" ref="R109:R112" si="30">(P109-G109+J109-K109)/1.06</f>
        <v>-8.3381881199355394E-4</v>
      </c>
      <c r="S109" s="285">
        <f t="shared" ref="S109:S112" si="31">R109-(Q109/1.06)</f>
        <v>-8.3381881199355394E-4</v>
      </c>
      <c r="T109" s="286">
        <f t="shared" si="29"/>
        <v>-3.418193135646894E-10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8110431.3463026946</v>
      </c>
      <c r="Q116" s="285">
        <v>0</v>
      </c>
      <c r="R116" s="306">
        <f t="shared" si="34"/>
        <v>986242.52481386741</v>
      </c>
      <c r="S116" s="306">
        <f t="shared" si="35"/>
        <v>986242.52481386741</v>
      </c>
      <c r="T116" s="307">
        <f t="shared" si="36"/>
        <v>0.12160173518557262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</f>
        <v>2163337.15</v>
      </c>
      <c r="H166" s="304">
        <f>2165993.48-2656.33</f>
        <v>2163337.15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2163337.1471632533</v>
      </c>
      <c r="Q166" s="285">
        <v>0</v>
      </c>
      <c r="R166" s="306">
        <f t="shared" si="47"/>
        <v>-2.6761760654033353E-3</v>
      </c>
      <c r="S166" s="306">
        <f t="shared" si="35"/>
        <v>-2.6761760654033353E-3</v>
      </c>
      <c r="T166" s="307">
        <f t="shared" si="36"/>
        <v>-1.237059174485382E-9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7718244.5767606981</v>
      </c>
      <c r="Q186" s="285">
        <v>0</v>
      </c>
      <c r="R186" s="306">
        <f>(P186-G186+J186)/1.06</f>
        <v>805174.82058556529</v>
      </c>
      <c r="S186" s="306">
        <f t="shared" si="62"/>
        <v>805174.82058556529</v>
      </c>
      <c r="T186" s="316">
        <f t="shared" si="63"/>
        <v>0.10432097772722984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f>2076816.2061161-73.41</f>
        <v>2076742.7961161002</v>
      </c>
      <c r="H232" s="325">
        <f t="shared" ref="H232:H237" si="84">G232</f>
        <v>2076742.7961161002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2076742.7958248351</v>
      </c>
      <c r="Q232" s="285">
        <v>0</v>
      </c>
      <c r="R232" s="285">
        <f t="shared" ref="R232:R237" si="85">(P232-G232+J232-K232)/1.06</f>
        <v>-2.7477837888137348E-4</v>
      </c>
      <c r="S232" s="285">
        <f t="shared" si="82"/>
        <v>-2.7477837888137348E-4</v>
      </c>
      <c r="T232" s="289">
        <f t="shared" si="83"/>
        <v>-1.3231218590660272E-10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2">
      <filters>
        <filter val="霍尔果斯宝盛广告有限公司"/>
        <filter val="霍尔果斯宝盛广告有限公司-搜狗老客"/>
        <filter val="霍尔果斯大娱互动科技有限公司"/>
        <filter val="霍尔果斯多彩互动广告有限公司"/>
        <filter val="霍尔果斯多彩互动广告有限公司-三星-网服电商-2020"/>
        <filter val="霍尔果斯多彩互动广告有限公司-搜狗宝盛2019"/>
        <filter val="霍尔果斯英派科特信息技术有限公司-OPPO旅教工"/>
      </filters>
    </filterColumn>
    <filterColumn colId="3">
      <filters>
        <filter val="霍尔果斯多彩互动广告有限公司"/>
      </filters>
    </filterColumn>
    <filterColumn colId="4">
      <filters>
        <filter val="2020年4月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2020-05-22T10:21:58Z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